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L70" i="3"/>
  <c r="L71" s="1"/>
  <c r="O82" s="1"/>
  <c r="AV69" i="4"/>
  <c r="AJ69"/>
  <c r="T67"/>
  <c r="D70"/>
  <c r="D71" s="1"/>
  <c r="AU71"/>
  <c r="AR71"/>
  <c r="AQ71"/>
  <c r="AM71"/>
  <c r="AI71"/>
  <c r="AF71"/>
  <c r="AE71"/>
  <c r="AB71"/>
  <c r="AA71"/>
  <c r="X71"/>
  <c r="W71"/>
  <c r="T71"/>
  <c r="S71"/>
  <c r="P71"/>
  <c r="O71"/>
  <c r="L71"/>
  <c r="K71"/>
  <c r="H71"/>
  <c r="G71"/>
  <c r="C71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N71"/>
  <c r="AJ71"/>
  <c r="AF71"/>
  <c r="AB71"/>
  <c r="X71"/>
  <c r="T71"/>
  <c r="P71"/>
  <c r="H71"/>
  <c r="D71"/>
  <c r="K82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AN71" i="4" l="1"/>
  <c r="AJ71"/>
  <c r="AV71"/>
  <c r="K86"/>
  <c r="O86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<sst xmlns="http://schemas.openxmlformats.org/spreadsheetml/2006/main" count="1775" uniqueCount="749">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</sst>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10" applyNumberFormat="0" applyAlignment="0" applyProtection="0">
      <alignment vertical="center"/>
    </xf>
    <xf numFmtId="0" fontId="2" fillId="6" borderId="0" applyNumberFormat="0" applyBorder="0" applyAlignment="0" applyProtection="0"/>
    <xf numFmtId="0" fontId="1" fillId="5" borderId="0" applyNumberFormat="0" applyBorder="0" applyAlignment="0" applyProtection="0"/>
    <xf numFmtId="0" fontId="6" fillId="11" borderId="0" applyNumberFormat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5" borderId="5" xfId="3" applyBorder="1"/>
    <xf numFmtId="0" fontId="1" fillId="5" borderId="0" xfId="3" applyBorder="1"/>
    <xf numFmtId="0" fontId="1" fillId="5" borderId="6" xfId="3" applyBorder="1"/>
    <xf numFmtId="0" fontId="2" fillId="6" borderId="5" xfId="2" applyBorder="1"/>
    <xf numFmtId="0" fontId="2" fillId="6" borderId="0" xfId="2" applyBorder="1"/>
    <xf numFmtId="0" fontId="2" fillId="6" borderId="6" xfId="2" applyBorder="1"/>
    <xf numFmtId="0" fontId="2" fillId="6" borderId="0" xfId="2"/>
    <xf numFmtId="0" fontId="1" fillId="5" borderId="0" xfId="3"/>
    <xf numFmtId="0" fontId="2" fillId="6" borderId="7" xfId="2" applyBorder="1"/>
    <xf numFmtId="0" fontId="2" fillId="6" borderId="8" xfId="2" applyBorder="1"/>
    <xf numFmtId="0" fontId="2" fillId="6" borderId="9" xfId="2" applyBorder="1"/>
    <xf numFmtId="0" fontId="1" fillId="5" borderId="2" xfId="3" applyBorder="1"/>
    <xf numFmtId="0" fontId="1" fillId="5" borderId="3" xfId="3" applyBorder="1"/>
    <xf numFmtId="0" fontId="1" fillId="5" borderId="4" xfId="3" applyBorder="1"/>
    <xf numFmtId="0" fontId="0" fillId="0" borderId="0" xfId="0" applyFill="1"/>
    <xf numFmtId="0" fontId="1" fillId="5" borderId="5" xfId="3" applyFont="1" applyBorder="1"/>
    <xf numFmtId="0" fontId="1" fillId="5" borderId="0" xfId="3" applyFont="1" applyBorder="1"/>
    <xf numFmtId="0" fontId="1" fillId="5" borderId="6" xfId="3" applyFont="1" applyBorder="1"/>
    <xf numFmtId="0" fontId="1" fillId="5" borderId="0" xfId="3" applyFont="1"/>
    <xf numFmtId="0" fontId="3" fillId="2" borderId="0" xfId="2" applyFont="1" applyFill="1"/>
    <xf numFmtId="0" fontId="0" fillId="7" borderId="0" xfId="0" applyFill="1"/>
    <xf numFmtId="0" fontId="0" fillId="2" borderId="5" xfId="0" applyFill="1" applyBorder="1"/>
    <xf numFmtId="0" fontId="1" fillId="5" borderId="7" xfId="3" applyBorder="1"/>
    <xf numFmtId="0" fontId="1" fillId="5" borderId="8" xfId="3" applyBorder="1"/>
    <xf numFmtId="0" fontId="1" fillId="5" borderId="9" xfId="3" applyBorder="1"/>
    <xf numFmtId="0" fontId="2" fillId="6" borderId="2" xfId="2" applyBorder="1"/>
    <xf numFmtId="0" fontId="2" fillId="6" borderId="3" xfId="2" applyBorder="1"/>
    <xf numFmtId="0" fontId="2" fillId="6" borderId="4" xfId="2" applyBorder="1"/>
    <xf numFmtId="0" fontId="3" fillId="2" borderId="5" xfId="0" applyFont="1" applyFill="1" applyBorder="1"/>
    <xf numFmtId="0" fontId="4" fillId="8" borderId="10" xfId="1" applyFont="1" applyAlignment="1"/>
    <xf numFmtId="0" fontId="1" fillId="5" borderId="7" xfId="3" applyFont="1" applyFill="1" applyBorder="1"/>
    <xf numFmtId="0" fontId="1" fillId="5" borderId="8" xfId="3" applyFont="1" applyFill="1" applyBorder="1"/>
    <xf numFmtId="0" fontId="1" fillId="5" borderId="9" xfId="3" applyFont="1" applyFill="1" applyBorder="1"/>
    <xf numFmtId="0" fontId="2" fillId="6" borderId="5" xfId="2" applyFont="1" applyBorder="1"/>
    <xf numFmtId="0" fontId="2" fillId="6" borderId="0" xfId="2" applyFont="1"/>
    <xf numFmtId="0" fontId="2" fillId="6" borderId="6" xfId="2" applyFont="1" applyBorder="1"/>
    <xf numFmtId="0" fontId="1" fillId="0" borderId="0" xfId="3" applyFill="1"/>
    <xf numFmtId="0" fontId="1" fillId="5" borderId="5" xfId="3" applyFont="1" applyFill="1" applyBorder="1"/>
    <xf numFmtId="0" fontId="1" fillId="5" borderId="0" xfId="3" applyFont="1" applyFill="1"/>
    <xf numFmtId="0" fontId="5" fillId="5" borderId="0" xfId="3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1" fillId="10" borderId="6" xfId="3" applyFill="1" applyBorder="1"/>
    <xf numFmtId="0" fontId="0" fillId="10" borderId="0" xfId="0" applyFill="1"/>
    <xf numFmtId="2" fontId="0" fillId="0" borderId="0" xfId="0" applyNumberFormat="1"/>
    <xf numFmtId="0" fontId="1" fillId="5" borderId="14" xfId="3" applyBorder="1"/>
    <xf numFmtId="0" fontId="1" fillId="5" borderId="15" xfId="3" applyBorder="1"/>
    <xf numFmtId="0" fontId="1" fillId="5" borderId="16" xfId="3" applyBorder="1"/>
    <xf numFmtId="0" fontId="0" fillId="7" borderId="17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1" fillId="7" borderId="0" xfId="3" applyFill="1" applyBorder="1"/>
    <xf numFmtId="0" fontId="1" fillId="5" borderId="10" xfId="3" applyBorder="1"/>
    <xf numFmtId="0" fontId="1" fillId="0" borderId="0" xfId="3" applyFill="1" applyBorder="1"/>
    <xf numFmtId="0" fontId="2" fillId="6" borderId="0" xfId="2" applyFont="1" applyBorder="1"/>
    <xf numFmtId="0" fontId="1" fillId="0" borderId="0" xfId="3" applyFont="1" applyFill="1" applyBorder="1"/>
    <xf numFmtId="0" fontId="4" fillId="0" borderId="10" xfId="1" applyFont="1" applyFill="1" applyAlignment="1"/>
    <xf numFmtId="0" fontId="6" fillId="11" borderId="1" xfId="4" applyBorder="1" applyAlignment="1">
      <alignment horizontal="center"/>
    </xf>
    <xf numFmtId="0" fontId="6" fillId="11" borderId="1" xfId="4" applyBorder="1"/>
    <xf numFmtId="0" fontId="0" fillId="4" borderId="1" xfId="0" applyFill="1" applyBorder="1"/>
    <xf numFmtId="0" fontId="0" fillId="12" borderId="1" xfId="0" applyFill="1" applyBorder="1"/>
    <xf numFmtId="0" fontId="0" fillId="0" borderId="1" xfId="0" applyBorder="1"/>
    <xf numFmtId="0" fontId="6" fillId="11" borderId="1" xfId="4" applyFont="1" applyBorder="1" applyAlignment="1">
      <alignment horizontal="center"/>
    </xf>
    <xf numFmtId="0" fontId="6" fillId="11" borderId="1" xfId="4" applyBorder="1" applyAlignment="1">
      <alignment horizontal="center"/>
    </xf>
    <xf numFmtId="0" fontId="6" fillId="11" borderId="1" xfId="4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8" fillId="0" borderId="0" xfId="0" applyFont="1" applyFill="1"/>
    <xf numFmtId="0" fontId="8" fillId="0" borderId="0" xfId="3" applyFont="1" applyFill="1" applyBorder="1"/>
    <xf numFmtId="0" fontId="9" fillId="5" borderId="7" xfId="3" applyFont="1" applyBorder="1"/>
    <xf numFmtId="0" fontId="9" fillId="5" borderId="8" xfId="3" applyFont="1" applyBorder="1"/>
    <xf numFmtId="0" fontId="9" fillId="5" borderId="9" xfId="3" applyFont="1" applyBorder="1"/>
    <xf numFmtId="0" fontId="10" fillId="6" borderId="5" xfId="2" applyFont="1" applyBorder="1"/>
    <xf numFmtId="0" fontId="10" fillId="6" borderId="0" xfId="2" applyFont="1"/>
    <xf numFmtId="0" fontId="10" fillId="6" borderId="6" xfId="2" applyFont="1" applyBorder="1"/>
    <xf numFmtId="0" fontId="9" fillId="5" borderId="5" xfId="3" applyFont="1" applyBorder="1"/>
    <xf numFmtId="0" fontId="9" fillId="5" borderId="0" xfId="3" applyFont="1"/>
    <xf numFmtId="0" fontId="9" fillId="5" borderId="6" xfId="3" applyFont="1" applyBorder="1"/>
    <xf numFmtId="0" fontId="9" fillId="5" borderId="0" xfId="3" applyFont="1" applyBorder="1"/>
    <xf numFmtId="0" fontId="10" fillId="6" borderId="0" xfId="2" applyFont="1" applyBorder="1"/>
    <xf numFmtId="0" fontId="11" fillId="9" borderId="7" xfId="0" applyFont="1" applyFill="1" applyBorder="1"/>
    <xf numFmtId="0" fontId="11" fillId="9" borderId="0" xfId="0" applyFont="1" applyFill="1"/>
    <xf numFmtId="0" fontId="11" fillId="9" borderId="9" xfId="0" applyFont="1" applyFill="1" applyBorder="1"/>
    <xf numFmtId="0" fontId="11" fillId="9" borderId="0" xfId="3" applyFont="1" applyFill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71" t="s">
        <v>27</v>
      </c>
      <c r="F1" s="71"/>
      <c r="G1" s="71"/>
      <c r="H1" s="66">
        <v>3.6</v>
      </c>
      <c r="J1" s="72" t="s">
        <v>28</v>
      </c>
      <c r="K1" s="71"/>
      <c r="L1" s="71"/>
      <c r="M1" s="66">
        <v>3.7</v>
      </c>
      <c r="O1" s="72" t="s">
        <v>29</v>
      </c>
      <c r="P1" s="71"/>
      <c r="Q1" s="71"/>
      <c r="R1" s="66">
        <v>3.8</v>
      </c>
      <c r="T1" s="72" t="s">
        <v>30</v>
      </c>
      <c r="U1" s="71"/>
      <c r="V1" s="71"/>
      <c r="W1" s="66">
        <v>3.9</v>
      </c>
      <c r="Y1" s="72" t="s">
        <v>31</v>
      </c>
      <c r="Z1" s="71"/>
      <c r="AA1" s="71"/>
      <c r="AB1" s="66">
        <v>4</v>
      </c>
      <c r="AD1" s="72" t="s">
        <v>32</v>
      </c>
      <c r="AE1" s="71"/>
      <c r="AF1" s="71"/>
      <c r="AG1" s="66">
        <v>4.0999999999999996</v>
      </c>
      <c r="AI1" s="72" t="s">
        <v>33</v>
      </c>
      <c r="AJ1" s="71"/>
      <c r="AK1" s="71"/>
      <c r="AL1" s="66">
        <v>4.2</v>
      </c>
      <c r="AN1" s="72" t="s">
        <v>34</v>
      </c>
      <c r="AO1" s="71"/>
      <c r="AP1" s="71"/>
      <c r="AQ1" s="66">
        <v>4.3</v>
      </c>
      <c r="AS1" s="72" t="s">
        <v>35</v>
      </c>
      <c r="AT1" s="71"/>
      <c r="AU1" s="71"/>
      <c r="AV1" s="66">
        <v>4.4000000000000004</v>
      </c>
      <c r="AX1" s="72" t="s">
        <v>36</v>
      </c>
      <c r="AY1" s="71"/>
      <c r="AZ1" s="71"/>
      <c r="BA1" s="66">
        <v>4.5</v>
      </c>
      <c r="BC1" s="72" t="s">
        <v>37</v>
      </c>
      <c r="BD1" s="71"/>
      <c r="BE1" s="71"/>
      <c r="BF1" s="66">
        <v>4.5999999999999996</v>
      </c>
      <c r="BH1" s="72" t="s">
        <v>38</v>
      </c>
      <c r="BI1" s="71"/>
      <c r="BJ1" s="71"/>
      <c r="BK1" s="66">
        <v>4.7</v>
      </c>
    </row>
    <row r="2" spans="5:63" ht="15.75">
      <c r="E2" s="65" t="s">
        <v>0</v>
      </c>
      <c r="F2" s="65" t="s">
        <v>39</v>
      </c>
      <c r="G2" s="65" t="s">
        <v>40</v>
      </c>
      <c r="H2" s="65" t="s">
        <v>41</v>
      </c>
      <c r="J2" s="65" t="s">
        <v>0</v>
      </c>
      <c r="K2" s="65" t="s">
        <v>39</v>
      </c>
      <c r="L2" s="65" t="s">
        <v>40</v>
      </c>
      <c r="M2" s="65" t="s">
        <v>41</v>
      </c>
      <c r="O2" s="65" t="s">
        <v>0</v>
      </c>
      <c r="P2" s="65" t="s">
        <v>39</v>
      </c>
      <c r="Q2" s="65" t="s">
        <v>40</v>
      </c>
      <c r="R2" s="65" t="s">
        <v>41</v>
      </c>
      <c r="T2" s="65" t="s">
        <v>0</v>
      </c>
      <c r="U2" s="65" t="s">
        <v>39</v>
      </c>
      <c r="V2" s="65" t="s">
        <v>40</v>
      </c>
      <c r="W2" s="65" t="s">
        <v>41</v>
      </c>
      <c r="Y2" s="65" t="s">
        <v>0</v>
      </c>
      <c r="Z2" s="65" t="s">
        <v>39</v>
      </c>
      <c r="AA2" s="65" t="s">
        <v>40</v>
      </c>
      <c r="AB2" s="65" t="s">
        <v>41</v>
      </c>
      <c r="AD2" s="65" t="s">
        <v>0</v>
      </c>
      <c r="AE2" s="65" t="s">
        <v>39</v>
      </c>
      <c r="AF2" s="65" t="s">
        <v>40</v>
      </c>
      <c r="AG2" s="65" t="s">
        <v>41</v>
      </c>
      <c r="AI2" s="65" t="s">
        <v>0</v>
      </c>
      <c r="AJ2" s="65" t="s">
        <v>39</v>
      </c>
      <c r="AK2" s="65" t="s">
        <v>40</v>
      </c>
      <c r="AL2" s="65" t="s">
        <v>41</v>
      </c>
      <c r="AN2" s="70" t="s">
        <v>0</v>
      </c>
      <c r="AO2" s="65" t="s">
        <v>39</v>
      </c>
      <c r="AP2" s="65" t="s">
        <v>40</v>
      </c>
      <c r="AQ2" s="65" t="s">
        <v>41</v>
      </c>
      <c r="AS2" s="65" t="s">
        <v>0</v>
      </c>
      <c r="AT2" s="65" t="s">
        <v>39</v>
      </c>
      <c r="AU2" s="65" t="s">
        <v>40</v>
      </c>
      <c r="AV2" s="65" t="s">
        <v>41</v>
      </c>
      <c r="AX2" s="65" t="s">
        <v>0</v>
      </c>
      <c r="AY2" s="65" t="s">
        <v>39</v>
      </c>
      <c r="AZ2" s="65" t="s">
        <v>40</v>
      </c>
      <c r="BA2" s="65" t="s">
        <v>41</v>
      </c>
      <c r="BC2" s="65" t="s">
        <v>0</v>
      </c>
      <c r="BD2" s="65" t="s">
        <v>39</v>
      </c>
      <c r="BE2" s="65" t="s">
        <v>40</v>
      </c>
      <c r="BF2" s="65" t="s">
        <v>41</v>
      </c>
      <c r="BH2" s="65" t="s">
        <v>0</v>
      </c>
      <c r="BI2" s="65" t="s">
        <v>39</v>
      </c>
      <c r="BJ2" s="65" t="s">
        <v>40</v>
      </c>
      <c r="BK2" s="65" t="s">
        <v>41</v>
      </c>
    </row>
    <row r="3" spans="5:63">
      <c r="E3" s="67">
        <v>1</v>
      </c>
      <c r="F3" s="68">
        <v>60</v>
      </c>
      <c r="G3" s="67">
        <f>$H$1*F3</f>
        <v>216</v>
      </c>
      <c r="H3" s="67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67">
        <v>2</v>
      </c>
      <c r="F4" s="68">
        <v>65</v>
      </c>
      <c r="G4" s="67">
        <f>$H$1*F4</f>
        <v>234</v>
      </c>
      <c r="H4" s="67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67">
        <v>3</v>
      </c>
      <c r="F5" s="68">
        <v>75</v>
      </c>
      <c r="G5" s="67">
        <f t="shared" ref="G5:G23" si="1">$H$1*F5</f>
        <v>270</v>
      </c>
      <c r="H5" s="67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67">
        <v>4</v>
      </c>
      <c r="F6" s="68">
        <v>90</v>
      </c>
      <c r="G6" s="67">
        <f t="shared" si="1"/>
        <v>324</v>
      </c>
      <c r="H6" s="67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67">
        <v>5</v>
      </c>
      <c r="F7" s="68">
        <v>112</v>
      </c>
      <c r="G7" s="67">
        <f t="shared" si="1"/>
        <v>403.2</v>
      </c>
      <c r="H7" s="67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67">
        <v>6</v>
      </c>
      <c r="F8" s="68">
        <v>155</v>
      </c>
      <c r="G8" s="67">
        <f t="shared" si="1"/>
        <v>558</v>
      </c>
      <c r="H8" s="67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67">
        <v>7</v>
      </c>
      <c r="F9" s="68">
        <v>215</v>
      </c>
      <c r="G9" s="67">
        <f t="shared" si="1"/>
        <v>774</v>
      </c>
      <c r="H9" s="67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67">
        <v>8</v>
      </c>
      <c r="F10" s="68">
        <v>298</v>
      </c>
      <c r="G10" s="67">
        <f t="shared" si="1"/>
        <v>1072.8</v>
      </c>
      <c r="H10" s="67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67">
        <v>9</v>
      </c>
      <c r="F11" s="68">
        <v>415</v>
      </c>
      <c r="G11" s="67">
        <f t="shared" si="1"/>
        <v>1494</v>
      </c>
      <c r="H11" s="67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67">
        <v>10</v>
      </c>
      <c r="F12" s="68">
        <v>572</v>
      </c>
      <c r="G12" s="67">
        <f t="shared" si="1"/>
        <v>2059.1999999999998</v>
      </c>
      <c r="H12" s="67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67">
        <v>11</v>
      </c>
      <c r="F13" s="68">
        <v>792</v>
      </c>
      <c r="G13" s="67">
        <f t="shared" si="1"/>
        <v>2851.2</v>
      </c>
      <c r="H13" s="67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67">
        <v>12</v>
      </c>
      <c r="F14" s="68">
        <v>1098</v>
      </c>
      <c r="G14" s="67">
        <f t="shared" si="1"/>
        <v>3952.8</v>
      </c>
      <c r="H14" s="67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67">
        <v>13</v>
      </c>
      <c r="F15" s="68">
        <v>1520</v>
      </c>
      <c r="G15" s="67">
        <f t="shared" si="1"/>
        <v>5472</v>
      </c>
      <c r="H15" s="67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67">
        <v>14</v>
      </c>
      <c r="F16" s="68">
        <v>2105</v>
      </c>
      <c r="G16" s="67">
        <f t="shared" si="1"/>
        <v>7578</v>
      </c>
      <c r="H16" s="67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67">
        <v>15</v>
      </c>
      <c r="F17" s="68">
        <v>2915</v>
      </c>
      <c r="G17" s="67">
        <f t="shared" si="1"/>
        <v>10494</v>
      </c>
      <c r="H17" s="67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67">
        <v>16</v>
      </c>
      <c r="F18" s="68">
        <v>4035</v>
      </c>
      <c r="G18" s="67">
        <f t="shared" si="1"/>
        <v>14526</v>
      </c>
      <c r="H18" s="67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67">
        <v>17</v>
      </c>
      <c r="F19" s="68">
        <v>5585</v>
      </c>
      <c r="G19" s="67">
        <f t="shared" si="1"/>
        <v>20106</v>
      </c>
      <c r="H19" s="67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67">
        <v>18</v>
      </c>
      <c r="F20" s="68">
        <v>7735</v>
      </c>
      <c r="G20" s="67">
        <f t="shared" si="1"/>
        <v>27846</v>
      </c>
      <c r="H20" s="67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67">
        <v>19</v>
      </c>
      <c r="F21" s="68">
        <v>10710</v>
      </c>
      <c r="G21" s="67">
        <f t="shared" si="1"/>
        <v>38556</v>
      </c>
      <c r="H21" s="67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67">
        <v>20</v>
      </c>
      <c r="F22" s="68">
        <v>14830</v>
      </c>
      <c r="G22" s="67">
        <f t="shared" si="1"/>
        <v>53388</v>
      </c>
      <c r="H22" s="67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67">
        <v>21</v>
      </c>
      <c r="F23" s="68">
        <v>20850</v>
      </c>
      <c r="G23" s="67">
        <f t="shared" si="1"/>
        <v>75060</v>
      </c>
      <c r="H23" s="67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67">
        <v>22</v>
      </c>
      <c r="F24" s="68"/>
      <c r="G24" s="67"/>
      <c r="H24" s="6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67">
        <v>23</v>
      </c>
      <c r="F25" s="68"/>
      <c r="G25" s="67"/>
      <c r="H25" s="6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67">
        <v>24</v>
      </c>
      <c r="F26" s="68"/>
      <c r="G26" s="67"/>
      <c r="H26" s="6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71" t="s">
        <v>27</v>
      </c>
      <c r="F29" s="71"/>
      <c r="G29" s="71"/>
      <c r="H29" s="66">
        <v>3.6</v>
      </c>
    </row>
    <row r="30" spans="5:43" ht="15.75">
      <c r="E30" s="65" t="s">
        <v>0</v>
      </c>
      <c r="F30" s="65" t="s">
        <v>39</v>
      </c>
      <c r="G30" s="65" t="s">
        <v>40</v>
      </c>
      <c r="H30" s="65" t="s">
        <v>41</v>
      </c>
    </row>
    <row r="31" spans="5:43">
      <c r="E31" s="67">
        <v>1</v>
      </c>
      <c r="F31" s="68">
        <v>112</v>
      </c>
      <c r="G31" s="69">
        <f>F31*$H$29</f>
        <v>403.2</v>
      </c>
      <c r="H31" s="69">
        <f>G31-F31</f>
        <v>291.2</v>
      </c>
    </row>
    <row r="32" spans="5:43">
      <c r="E32" s="67">
        <v>2</v>
      </c>
      <c r="F32" s="68">
        <v>155</v>
      </c>
      <c r="G32" s="69">
        <f>F32*$H$29</f>
        <v>558</v>
      </c>
      <c r="H32" s="69">
        <f>G32-SUM($F$31:F32)</f>
        <v>291</v>
      </c>
    </row>
    <row r="33" spans="5:8">
      <c r="E33" s="67">
        <v>3</v>
      </c>
      <c r="F33" s="68">
        <v>215</v>
      </c>
      <c r="G33" s="69">
        <f t="shared" ref="G33:G47" si="2">F33*$H$29</f>
        <v>774</v>
      </c>
      <c r="H33" s="69">
        <f>G33-SUM($F$31:F33)</f>
        <v>292</v>
      </c>
    </row>
    <row r="34" spans="5:8">
      <c r="E34" s="67">
        <v>4</v>
      </c>
      <c r="F34" s="68">
        <v>298</v>
      </c>
      <c r="G34" s="69">
        <f t="shared" si="2"/>
        <v>1072.8</v>
      </c>
      <c r="H34" s="69">
        <f>G34-SUM($F$31:F34)</f>
        <v>292.8</v>
      </c>
    </row>
    <row r="35" spans="5:8">
      <c r="E35" s="67">
        <v>5</v>
      </c>
      <c r="F35" s="68">
        <v>415</v>
      </c>
      <c r="G35" s="69">
        <f t="shared" si="2"/>
        <v>1494</v>
      </c>
      <c r="H35" s="69">
        <f>G35-SUM($F$31:F35)</f>
        <v>299</v>
      </c>
    </row>
    <row r="36" spans="5:8">
      <c r="E36" s="67">
        <v>6</v>
      </c>
      <c r="F36" s="68">
        <v>572</v>
      </c>
      <c r="G36" s="69">
        <f t="shared" si="2"/>
        <v>2059.1999999999998</v>
      </c>
      <c r="H36" s="69">
        <f>G36-SUM($F$31:F36)</f>
        <v>292.2</v>
      </c>
    </row>
    <row r="37" spans="5:8">
      <c r="E37" s="67">
        <v>7</v>
      </c>
      <c r="F37" s="68">
        <v>792</v>
      </c>
      <c r="G37" s="69">
        <f t="shared" si="2"/>
        <v>2851.2</v>
      </c>
      <c r="H37" s="69">
        <f>G37-SUM($F$31:F37)</f>
        <v>292.2</v>
      </c>
    </row>
    <row r="38" spans="5:8">
      <c r="E38" s="67">
        <v>8</v>
      </c>
      <c r="F38" s="68">
        <v>1098</v>
      </c>
      <c r="G38" s="69">
        <f t="shared" si="2"/>
        <v>3952.8</v>
      </c>
      <c r="H38" s="69">
        <f>G38-SUM($F$31:F38)</f>
        <v>295.8</v>
      </c>
    </row>
    <row r="39" spans="5:8">
      <c r="E39" s="67">
        <v>9</v>
      </c>
      <c r="F39" s="68">
        <v>1520</v>
      </c>
      <c r="G39" s="69">
        <f t="shared" si="2"/>
        <v>5472</v>
      </c>
      <c r="H39" s="69">
        <f>G39-SUM($F$31:F39)</f>
        <v>295</v>
      </c>
    </row>
    <row r="40" spans="5:8">
      <c r="E40" s="67">
        <v>10</v>
      </c>
      <c r="F40" s="68">
        <v>2105</v>
      </c>
      <c r="G40" s="69">
        <f t="shared" si="2"/>
        <v>7578</v>
      </c>
      <c r="H40" s="69">
        <f>G40-SUM($F$31:F40)</f>
        <v>296</v>
      </c>
    </row>
    <row r="41" spans="5:8">
      <c r="E41" s="67">
        <v>11</v>
      </c>
      <c r="F41" s="68">
        <v>2915</v>
      </c>
      <c r="G41" s="69">
        <f t="shared" si="2"/>
        <v>10494</v>
      </c>
      <c r="H41" s="69">
        <f>G41-SUM($F$31:F41)</f>
        <v>297</v>
      </c>
    </row>
    <row r="42" spans="5:8">
      <c r="E42" s="67">
        <v>12</v>
      </c>
      <c r="F42" s="68">
        <v>4035</v>
      </c>
      <c r="G42" s="69">
        <f t="shared" si="2"/>
        <v>14526</v>
      </c>
      <c r="H42" s="69">
        <f>G42-SUM($F$31:F42)</f>
        <v>294</v>
      </c>
    </row>
    <row r="43" spans="5:8">
      <c r="E43" s="67">
        <v>13</v>
      </c>
      <c r="F43" s="68">
        <v>5585</v>
      </c>
      <c r="G43" s="69">
        <f t="shared" si="2"/>
        <v>20106</v>
      </c>
      <c r="H43" s="69">
        <f>G43-SUM($F$31:F43)</f>
        <v>289</v>
      </c>
    </row>
    <row r="44" spans="5:8">
      <c r="E44" s="67">
        <v>14</v>
      </c>
      <c r="F44" s="68">
        <v>7735</v>
      </c>
      <c r="G44" s="69">
        <f t="shared" si="2"/>
        <v>27846</v>
      </c>
      <c r="H44" s="69">
        <f>G44-SUM($F$31:F44)</f>
        <v>294</v>
      </c>
    </row>
    <row r="45" spans="5:8">
      <c r="E45" s="67">
        <v>15</v>
      </c>
      <c r="F45" s="68">
        <v>10710</v>
      </c>
      <c r="G45" s="69">
        <f t="shared" si="2"/>
        <v>38556</v>
      </c>
      <c r="H45" s="69">
        <f>G45-SUM($F$31:F45)</f>
        <v>294</v>
      </c>
    </row>
    <row r="46" spans="5:8">
      <c r="E46" s="67">
        <v>16</v>
      </c>
      <c r="F46" s="68">
        <v>14830</v>
      </c>
      <c r="G46" s="69">
        <f t="shared" si="2"/>
        <v>53388</v>
      </c>
      <c r="H46" s="69">
        <f>G46-SUM($F$31:F46)</f>
        <v>296</v>
      </c>
    </row>
    <row r="47" spans="5:8">
      <c r="E47" s="67">
        <v>17</v>
      </c>
      <c r="F47" s="68">
        <v>20850</v>
      </c>
      <c r="G47" s="69">
        <f t="shared" si="2"/>
        <v>75060</v>
      </c>
      <c r="H47" s="69">
        <f>G47-SUM($F$31:F47)</f>
        <v>1118</v>
      </c>
    </row>
    <row r="48" spans="5:8">
      <c r="E48" s="67">
        <v>18</v>
      </c>
      <c r="F48" s="68"/>
      <c r="G48" s="69"/>
      <c r="H48" s="69"/>
    </row>
    <row r="49" spans="5:8">
      <c r="E49" s="67">
        <v>19</v>
      </c>
      <c r="F49" s="68"/>
      <c r="G49" s="69"/>
      <c r="H49" s="69"/>
    </row>
    <row r="50" spans="5:8">
      <c r="E50" s="67">
        <v>20</v>
      </c>
      <c r="F50" s="68"/>
      <c r="G50" s="69"/>
      <c r="H50" s="69"/>
    </row>
    <row r="51" spans="5:8">
      <c r="E51" s="67">
        <v>21</v>
      </c>
      <c r="F51" s="68"/>
      <c r="G51" s="69"/>
      <c r="H51" s="69"/>
    </row>
    <row r="52" spans="5:8">
      <c r="E52" s="67">
        <v>22</v>
      </c>
      <c r="F52" s="68"/>
      <c r="G52" s="69"/>
      <c r="H52" s="69"/>
    </row>
    <row r="53" spans="5:8">
      <c r="E53" s="67">
        <v>23</v>
      </c>
      <c r="F53" s="68"/>
      <c r="G53" s="69"/>
      <c r="H53" s="69"/>
    </row>
    <row r="54" spans="5:8">
      <c r="E54" s="67">
        <v>24</v>
      </c>
      <c r="F54" s="68"/>
      <c r="G54" s="69"/>
      <c r="H54" s="6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40" zoomScale="85" zoomScaleNormal="85" workbookViewId="0">
      <selection activeCell="Q70" sqref="Q70:S70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3" t="s">
        <v>0</v>
      </c>
      <c r="B1" s="4" t="s">
        <v>1</v>
      </c>
      <c r="C1" s="5" t="s">
        <v>39</v>
      </c>
      <c r="E1" s="3" t="s">
        <v>0</v>
      </c>
      <c r="F1" s="4" t="s">
        <v>1</v>
      </c>
      <c r="G1" s="5" t="s">
        <v>39</v>
      </c>
      <c r="I1" s="3" t="s">
        <v>0</v>
      </c>
      <c r="J1" s="4" t="s">
        <v>1</v>
      </c>
      <c r="K1" s="5" t="s">
        <v>39</v>
      </c>
      <c r="M1" s="3" t="s">
        <v>0</v>
      </c>
      <c r="N1" s="4" t="s">
        <v>1</v>
      </c>
      <c r="O1" s="5" t="s">
        <v>39</v>
      </c>
      <c r="Q1" s="3" t="s">
        <v>0</v>
      </c>
      <c r="R1" s="4" t="s">
        <v>1</v>
      </c>
      <c r="S1" s="5" t="s">
        <v>39</v>
      </c>
      <c r="U1" s="3" t="s">
        <v>0</v>
      </c>
      <c r="V1" s="4" t="s">
        <v>1</v>
      </c>
      <c r="W1" s="5" t="s">
        <v>39</v>
      </c>
      <c r="Y1" s="3" t="s">
        <v>0</v>
      </c>
      <c r="Z1" s="4" t="s">
        <v>1</v>
      </c>
      <c r="AA1" s="5" t="s">
        <v>39</v>
      </c>
      <c r="AC1" s="3" t="s">
        <v>0</v>
      </c>
      <c r="AD1" s="4" t="s">
        <v>1</v>
      </c>
      <c r="AE1" s="5" t="s">
        <v>39</v>
      </c>
      <c r="AG1" s="3" t="s">
        <v>0</v>
      </c>
      <c r="AH1" s="4" t="s">
        <v>1</v>
      </c>
      <c r="AI1" s="5" t="s">
        <v>39</v>
      </c>
      <c r="AK1" s="3" t="s">
        <v>0</v>
      </c>
      <c r="AL1" s="4" t="s">
        <v>1</v>
      </c>
      <c r="AM1" s="5" t="s">
        <v>39</v>
      </c>
      <c r="AO1" s="3" t="s">
        <v>0</v>
      </c>
      <c r="AP1" s="4" t="s">
        <v>1</v>
      </c>
      <c r="AQ1" s="5" t="s">
        <v>39</v>
      </c>
    </row>
    <row r="2" spans="1:44">
      <c r="A2" s="73" t="s">
        <v>5</v>
      </c>
      <c r="B2" s="74"/>
      <c r="C2" s="75"/>
      <c r="D2" s="50"/>
      <c r="E2" s="73" t="s">
        <v>6</v>
      </c>
      <c r="F2" s="74"/>
      <c r="G2" s="75"/>
      <c r="H2" s="51"/>
      <c r="I2" s="73" t="s">
        <v>13</v>
      </c>
      <c r="J2" s="74"/>
      <c r="K2" s="75"/>
      <c r="L2" s="51"/>
      <c r="M2" s="73" t="s">
        <v>14</v>
      </c>
      <c r="N2" s="74"/>
      <c r="O2" s="75"/>
      <c r="P2" s="51"/>
      <c r="Q2" s="73" t="s">
        <v>10</v>
      </c>
      <c r="R2" s="74"/>
      <c r="S2" s="75"/>
      <c r="T2" s="51"/>
      <c r="U2" s="73" t="s">
        <v>9</v>
      </c>
      <c r="V2" s="74"/>
      <c r="W2" s="75"/>
      <c r="X2" s="51"/>
      <c r="Y2" s="73" t="s">
        <v>42</v>
      </c>
      <c r="Z2" s="74"/>
      <c r="AA2" s="75"/>
      <c r="AB2" s="51"/>
      <c r="AC2" s="73" t="s">
        <v>15</v>
      </c>
      <c r="AD2" s="74"/>
      <c r="AE2" s="75"/>
      <c r="AF2" s="51"/>
      <c r="AG2" s="73" t="s">
        <v>43</v>
      </c>
      <c r="AH2" s="74"/>
      <c r="AI2" s="75"/>
      <c r="AJ2" s="51"/>
      <c r="AK2" s="73" t="s">
        <v>7</v>
      </c>
      <c r="AL2" s="74"/>
      <c r="AM2" s="75"/>
      <c r="AN2" s="51"/>
      <c r="AO2" s="73" t="s">
        <v>8</v>
      </c>
      <c r="AP2" s="74"/>
      <c r="AQ2" s="75"/>
      <c r="AR2" s="51"/>
    </row>
    <row r="3" spans="1:44">
      <c r="A3" s="6">
        <v>1</v>
      </c>
      <c r="B3" s="7" t="s">
        <v>44</v>
      </c>
      <c r="C3" s="8">
        <v>-60</v>
      </c>
      <c r="E3" s="6">
        <v>1</v>
      </c>
      <c r="F3" s="7" t="s">
        <v>45</v>
      </c>
      <c r="G3" s="8">
        <v>-60</v>
      </c>
      <c r="I3" s="6">
        <v>1</v>
      </c>
      <c r="J3" s="7" t="s">
        <v>46</v>
      </c>
      <c r="K3" s="8">
        <v>-60</v>
      </c>
      <c r="M3" s="6">
        <v>1</v>
      </c>
      <c r="N3" s="7" t="s">
        <v>46</v>
      </c>
      <c r="O3" s="13">
        <v>-60</v>
      </c>
      <c r="Q3" s="6">
        <v>1</v>
      </c>
      <c r="R3" s="7" t="s">
        <v>47</v>
      </c>
      <c r="S3" s="8">
        <v>-60</v>
      </c>
      <c r="U3" s="6">
        <v>1</v>
      </c>
      <c r="V3" s="7" t="s">
        <v>44</v>
      </c>
      <c r="W3" s="8">
        <v>-60</v>
      </c>
      <c r="Y3" s="6">
        <v>1</v>
      </c>
      <c r="Z3" s="7" t="s">
        <v>48</v>
      </c>
      <c r="AA3" s="8">
        <v>-60</v>
      </c>
      <c r="AC3" s="6">
        <v>1</v>
      </c>
      <c r="AD3" s="7" t="s">
        <v>48</v>
      </c>
      <c r="AE3" s="8">
        <v>-60</v>
      </c>
      <c r="AG3" s="9">
        <v>1</v>
      </c>
      <c r="AH3" s="10" t="s">
        <v>49</v>
      </c>
      <c r="AI3" s="11">
        <v>-60</v>
      </c>
      <c r="AJ3" s="12">
        <f>240+AI3</f>
        <v>180</v>
      </c>
      <c r="AK3" s="6">
        <v>1</v>
      </c>
      <c r="AL3" s="7" t="s">
        <v>50</v>
      </c>
      <c r="AM3" s="8">
        <v>-60</v>
      </c>
      <c r="AO3" s="6">
        <v>1</v>
      </c>
      <c r="AP3" s="7" t="s">
        <v>50</v>
      </c>
      <c r="AQ3" s="8">
        <v>-60</v>
      </c>
    </row>
    <row r="4" spans="1:44">
      <c r="A4" s="6">
        <v>2</v>
      </c>
      <c r="B4" s="7" t="s">
        <v>51</v>
      </c>
      <c r="C4" s="8">
        <v>-65</v>
      </c>
      <c r="E4" s="6">
        <v>2</v>
      </c>
      <c r="F4" s="7" t="s">
        <v>52</v>
      </c>
      <c r="G4" s="8">
        <v>-65</v>
      </c>
      <c r="I4" s="6">
        <v>2</v>
      </c>
      <c r="J4" s="7" t="s">
        <v>53</v>
      </c>
      <c r="K4" s="8">
        <v>-65</v>
      </c>
      <c r="M4" s="6">
        <v>2</v>
      </c>
      <c r="N4" s="7" t="s">
        <v>54</v>
      </c>
      <c r="O4" s="8">
        <v>-65</v>
      </c>
      <c r="Q4" s="6">
        <v>2</v>
      </c>
      <c r="R4" s="7" t="s">
        <v>55</v>
      </c>
      <c r="S4" s="8">
        <v>-65</v>
      </c>
      <c r="U4" s="6">
        <v>2</v>
      </c>
      <c r="V4" s="7" t="s">
        <v>56</v>
      </c>
      <c r="W4" s="8">
        <v>-65</v>
      </c>
      <c r="Y4" s="6">
        <v>2</v>
      </c>
      <c r="Z4" s="7" t="s">
        <v>53</v>
      </c>
      <c r="AA4" s="8">
        <v>-65</v>
      </c>
      <c r="AC4" s="6">
        <v>2</v>
      </c>
      <c r="AD4" s="7" t="s">
        <v>57</v>
      </c>
      <c r="AE4" s="8">
        <v>-65</v>
      </c>
      <c r="AG4" s="6">
        <v>2</v>
      </c>
      <c r="AH4" s="7" t="s">
        <v>58</v>
      </c>
      <c r="AI4" s="8">
        <v>-60</v>
      </c>
      <c r="AK4" s="9">
        <v>2</v>
      </c>
      <c r="AL4" s="10" t="s">
        <v>59</v>
      </c>
      <c r="AM4" s="11">
        <v>-65</v>
      </c>
      <c r="AN4" s="12">
        <f>247+SUM(AM3:AM4)</f>
        <v>122</v>
      </c>
      <c r="AO4" s="6">
        <v>2</v>
      </c>
      <c r="AP4" s="7" t="s">
        <v>60</v>
      </c>
      <c r="AQ4" s="8">
        <v>-65</v>
      </c>
    </row>
    <row r="5" spans="1:44">
      <c r="A5" s="6">
        <v>3</v>
      </c>
      <c r="B5" s="7" t="s">
        <v>60</v>
      </c>
      <c r="C5" s="8">
        <v>-75</v>
      </c>
      <c r="E5" s="6">
        <v>3</v>
      </c>
      <c r="F5" s="7" t="s">
        <v>61</v>
      </c>
      <c r="G5" s="8">
        <v>-75</v>
      </c>
      <c r="I5" s="6">
        <v>3</v>
      </c>
      <c r="J5" s="7" t="s">
        <v>62</v>
      </c>
      <c r="K5" s="8">
        <v>-75</v>
      </c>
      <c r="M5" s="6">
        <v>3</v>
      </c>
      <c r="N5" s="7" t="s">
        <v>63</v>
      </c>
      <c r="O5" s="8">
        <v>-75</v>
      </c>
      <c r="Q5" s="9">
        <v>3</v>
      </c>
      <c r="R5" s="10" t="s">
        <v>64</v>
      </c>
      <c r="S5" s="11">
        <v>-75</v>
      </c>
      <c r="T5" s="12">
        <f>285+SUM(S3:S5)</f>
        <v>85</v>
      </c>
      <c r="U5" s="6">
        <v>3</v>
      </c>
      <c r="V5" s="7" t="s">
        <v>65</v>
      </c>
      <c r="W5" s="8">
        <v>-75</v>
      </c>
      <c r="Y5" s="6">
        <v>3</v>
      </c>
      <c r="Z5" s="7" t="s">
        <v>66</v>
      </c>
      <c r="AA5" s="8">
        <v>-75</v>
      </c>
      <c r="AC5" s="6">
        <v>3</v>
      </c>
      <c r="AD5" s="7" t="s">
        <v>67</v>
      </c>
      <c r="AE5" s="8">
        <v>-75</v>
      </c>
      <c r="AG5" s="6">
        <v>3</v>
      </c>
      <c r="AH5" s="7" t="s">
        <v>63</v>
      </c>
      <c r="AI5" s="8">
        <v>-65</v>
      </c>
      <c r="AK5" s="6">
        <v>3</v>
      </c>
      <c r="AL5" s="7" t="s">
        <v>68</v>
      </c>
      <c r="AM5" s="8">
        <v>-60</v>
      </c>
      <c r="AO5" s="6">
        <v>3</v>
      </c>
      <c r="AP5" s="7" t="s">
        <v>69</v>
      </c>
      <c r="AQ5" s="8">
        <v>-75</v>
      </c>
    </row>
    <row r="6" spans="1:44">
      <c r="A6" s="6">
        <v>4</v>
      </c>
      <c r="B6" s="7" t="s">
        <v>68</v>
      </c>
      <c r="C6" s="8">
        <v>-90</v>
      </c>
      <c r="D6" s="52"/>
      <c r="E6" s="6">
        <v>4</v>
      </c>
      <c r="F6" s="7" t="s">
        <v>70</v>
      </c>
      <c r="G6" s="8">
        <v>-90</v>
      </c>
      <c r="I6" s="6">
        <v>4</v>
      </c>
      <c r="J6" s="7" t="s">
        <v>71</v>
      </c>
      <c r="K6" s="8">
        <v>-90</v>
      </c>
      <c r="M6" s="6">
        <v>4</v>
      </c>
      <c r="N6" s="7" t="s">
        <v>72</v>
      </c>
      <c r="O6" s="8">
        <v>-90</v>
      </c>
      <c r="Q6" s="6">
        <v>4</v>
      </c>
      <c r="R6" s="7" t="s">
        <v>73</v>
      </c>
      <c r="S6" s="8">
        <v>-60</v>
      </c>
      <c r="U6" s="6">
        <v>4</v>
      </c>
      <c r="V6" s="7" t="s">
        <v>74</v>
      </c>
      <c r="W6" s="8">
        <v>-90</v>
      </c>
      <c r="Y6" s="9">
        <v>4</v>
      </c>
      <c r="Z6" s="10" t="s">
        <v>48</v>
      </c>
      <c r="AA6" s="11">
        <v>-90</v>
      </c>
      <c r="AB6" s="12">
        <f>414+SUM(AA3:AA6)</f>
        <v>124</v>
      </c>
      <c r="AC6" s="6">
        <v>4</v>
      </c>
      <c r="AD6" s="7" t="s">
        <v>75</v>
      </c>
      <c r="AE6" s="8">
        <v>-90</v>
      </c>
      <c r="AG6" s="6">
        <v>4</v>
      </c>
      <c r="AH6" s="7" t="s">
        <v>69</v>
      </c>
      <c r="AI6" s="8">
        <v>-75</v>
      </c>
      <c r="AK6" s="6">
        <v>4</v>
      </c>
      <c r="AL6" s="7" t="s">
        <v>76</v>
      </c>
      <c r="AM6" s="8">
        <v>-65</v>
      </c>
      <c r="AO6" s="6">
        <v>4</v>
      </c>
      <c r="AP6" s="7" t="s">
        <v>77</v>
      </c>
      <c r="AQ6" s="8">
        <v>-90</v>
      </c>
    </row>
    <row r="7" spans="1:44">
      <c r="A7" s="6">
        <v>5</v>
      </c>
      <c r="B7" s="7" t="s">
        <v>78</v>
      </c>
      <c r="C7" s="8">
        <v>-112</v>
      </c>
      <c r="E7" s="9">
        <v>5</v>
      </c>
      <c r="F7" s="10" t="s">
        <v>79</v>
      </c>
      <c r="G7" s="11">
        <v>-115</v>
      </c>
      <c r="H7" s="12">
        <f>339+SUM(G3:G7)</f>
        <v>-66</v>
      </c>
      <c r="I7" s="6">
        <v>5</v>
      </c>
      <c r="J7" s="7" t="s">
        <v>78</v>
      </c>
      <c r="K7" s="8">
        <v>-112</v>
      </c>
      <c r="M7" s="9">
        <v>5</v>
      </c>
      <c r="N7" s="10" t="s">
        <v>80</v>
      </c>
      <c r="O7" s="11">
        <v>-112</v>
      </c>
      <c r="P7" s="12">
        <f>336+SUM(O3:O7)</f>
        <v>-66</v>
      </c>
      <c r="Q7" s="6">
        <v>5</v>
      </c>
      <c r="R7" s="7" t="s">
        <v>81</v>
      </c>
      <c r="S7" s="8">
        <v>-60</v>
      </c>
      <c r="U7" s="9">
        <v>5</v>
      </c>
      <c r="V7" s="10" t="s">
        <v>82</v>
      </c>
      <c r="W7" s="11">
        <v>-112</v>
      </c>
      <c r="X7" s="12">
        <f>538+SUM(W3:W7)</f>
        <v>136</v>
      </c>
      <c r="Y7" s="6">
        <v>5</v>
      </c>
      <c r="Z7" s="7" t="s">
        <v>83</v>
      </c>
      <c r="AA7" s="8">
        <v>-60</v>
      </c>
      <c r="AC7" s="6">
        <v>5</v>
      </c>
      <c r="AD7" s="7" t="s">
        <v>84</v>
      </c>
      <c r="AE7" s="8">
        <v>-112</v>
      </c>
      <c r="AG7" s="9">
        <v>5</v>
      </c>
      <c r="AH7" s="10" t="s">
        <v>85</v>
      </c>
      <c r="AI7" s="11">
        <v>-90</v>
      </c>
      <c r="AJ7" s="12">
        <f>423+SUM(AI4:AI7)</f>
        <v>133</v>
      </c>
      <c r="AK7" s="6">
        <v>5</v>
      </c>
      <c r="AL7" s="7" t="s">
        <v>86</v>
      </c>
      <c r="AM7" s="8">
        <v>-75</v>
      </c>
      <c r="AO7" s="6">
        <v>5</v>
      </c>
      <c r="AP7" s="7" t="s">
        <v>87</v>
      </c>
      <c r="AQ7" s="8">
        <v>-112</v>
      </c>
    </row>
    <row r="8" spans="1:44">
      <c r="A8" s="6">
        <v>6</v>
      </c>
      <c r="B8" s="7" t="s">
        <v>88</v>
      </c>
      <c r="C8" s="8">
        <v>-155</v>
      </c>
      <c r="E8" s="6">
        <v>6</v>
      </c>
      <c r="F8" s="7" t="s">
        <v>89</v>
      </c>
      <c r="G8" s="8">
        <v>-60</v>
      </c>
      <c r="I8" s="6">
        <v>6</v>
      </c>
      <c r="J8" s="7" t="s">
        <v>90</v>
      </c>
      <c r="K8" s="8">
        <v>-155</v>
      </c>
      <c r="M8" s="6">
        <v>6</v>
      </c>
      <c r="N8" s="7" t="s">
        <v>86</v>
      </c>
      <c r="O8" s="8">
        <v>-60</v>
      </c>
      <c r="Q8" s="6">
        <v>6</v>
      </c>
      <c r="R8" s="7" t="s">
        <v>91</v>
      </c>
      <c r="S8" s="8">
        <v>-75</v>
      </c>
      <c r="U8" s="6">
        <v>6</v>
      </c>
      <c r="V8" s="7" t="s">
        <v>89</v>
      </c>
      <c r="W8" s="8">
        <v>-60</v>
      </c>
      <c r="Y8" s="6">
        <v>6</v>
      </c>
      <c r="Z8" s="7" t="s">
        <v>92</v>
      </c>
      <c r="AA8" s="8">
        <v>-65</v>
      </c>
      <c r="AC8" s="9">
        <v>6</v>
      </c>
      <c r="AD8" s="10" t="s">
        <v>48</v>
      </c>
      <c r="AE8" s="11">
        <v>-155</v>
      </c>
      <c r="AF8" s="12">
        <f>713+SUM(AE3:AE8)</f>
        <v>156</v>
      </c>
      <c r="AG8" s="6">
        <v>6</v>
      </c>
      <c r="AH8" s="7" t="s">
        <v>93</v>
      </c>
      <c r="AI8" s="8">
        <v>-60</v>
      </c>
      <c r="AK8" s="6">
        <v>6</v>
      </c>
      <c r="AL8" s="7" t="s">
        <v>94</v>
      </c>
      <c r="AM8" s="8">
        <v>-90</v>
      </c>
      <c r="AO8" s="6">
        <v>6</v>
      </c>
      <c r="AP8" s="7" t="s">
        <v>95</v>
      </c>
      <c r="AQ8" s="8">
        <v>-155</v>
      </c>
    </row>
    <row r="9" spans="1:44">
      <c r="A9" s="6">
        <v>7</v>
      </c>
      <c r="B9" s="7" t="s">
        <v>96</v>
      </c>
      <c r="C9" s="8">
        <v>-215</v>
      </c>
      <c r="E9" s="9">
        <v>7</v>
      </c>
      <c r="F9" s="10" t="s">
        <v>97</v>
      </c>
      <c r="G9" s="11">
        <v>-65</v>
      </c>
      <c r="H9" s="12">
        <f>267+SUM(G8:G9)</f>
        <v>142</v>
      </c>
      <c r="I9" s="9">
        <v>7</v>
      </c>
      <c r="J9" s="10" t="s">
        <v>97</v>
      </c>
      <c r="K9" s="11">
        <v>-215</v>
      </c>
      <c r="L9" s="12">
        <f>882+SUM(K3:K9)</f>
        <v>110</v>
      </c>
      <c r="M9" s="6">
        <v>7</v>
      </c>
      <c r="N9" s="7" t="s">
        <v>87</v>
      </c>
      <c r="O9" s="8">
        <v>-75</v>
      </c>
      <c r="Q9" s="6">
        <v>7</v>
      </c>
      <c r="R9" s="7" t="s">
        <v>98</v>
      </c>
      <c r="S9" s="8">
        <v>-90</v>
      </c>
      <c r="U9" s="6">
        <v>7</v>
      </c>
      <c r="V9" s="7" t="s">
        <v>88</v>
      </c>
      <c r="W9" s="8">
        <v>-65</v>
      </c>
      <c r="Y9" s="6">
        <v>7</v>
      </c>
      <c r="Z9" s="7" t="s">
        <v>99</v>
      </c>
      <c r="AA9" s="8">
        <v>-75</v>
      </c>
      <c r="AC9" s="6">
        <v>7</v>
      </c>
      <c r="AD9" s="7" t="s">
        <v>100</v>
      </c>
      <c r="AE9" s="8">
        <v>-60</v>
      </c>
      <c r="AG9" s="6">
        <v>7</v>
      </c>
      <c r="AH9" s="7" t="s">
        <v>101</v>
      </c>
      <c r="AI9" s="8">
        <v>-65</v>
      </c>
      <c r="AK9" s="6">
        <v>7</v>
      </c>
      <c r="AL9" s="7" t="s">
        <v>102</v>
      </c>
      <c r="AM9" s="8">
        <v>-112</v>
      </c>
      <c r="AO9" s="9">
        <v>7</v>
      </c>
      <c r="AP9" s="10" t="s">
        <v>103</v>
      </c>
      <c r="AQ9" s="11">
        <v>-215</v>
      </c>
      <c r="AR9" s="12">
        <f>817+SUM(AQ3:AQ9)</f>
        <v>45</v>
      </c>
    </row>
    <row r="10" spans="1:44">
      <c r="A10" s="6">
        <v>8</v>
      </c>
      <c r="B10" s="7" t="s">
        <v>99</v>
      </c>
      <c r="C10" s="8">
        <v>-298</v>
      </c>
      <c r="E10" s="6">
        <v>8</v>
      </c>
      <c r="F10" s="7" t="s">
        <v>102</v>
      </c>
      <c r="G10" s="8">
        <v>-60</v>
      </c>
      <c r="I10" s="6">
        <v>8</v>
      </c>
      <c r="J10" s="7" t="s">
        <v>104</v>
      </c>
      <c r="K10" s="8">
        <v>-60</v>
      </c>
      <c r="M10" s="6">
        <v>8</v>
      </c>
      <c r="N10" s="7" t="s">
        <v>94</v>
      </c>
      <c r="O10" s="8">
        <v>-90</v>
      </c>
      <c r="Q10" s="9">
        <v>8</v>
      </c>
      <c r="R10" s="10" t="s">
        <v>105</v>
      </c>
      <c r="S10" s="11">
        <v>-112</v>
      </c>
      <c r="T10" s="12">
        <f>549+SUM(S6:S10)</f>
        <v>152</v>
      </c>
      <c r="U10" s="6">
        <v>8</v>
      </c>
      <c r="V10" s="7" t="s">
        <v>104</v>
      </c>
      <c r="W10" s="8">
        <v>-75</v>
      </c>
      <c r="Y10" s="9">
        <v>8</v>
      </c>
      <c r="Z10" s="10" t="s">
        <v>106</v>
      </c>
      <c r="AA10" s="11">
        <v>-90</v>
      </c>
      <c r="AB10" s="12">
        <f>351+SUM(AA7:AA10)</f>
        <v>61</v>
      </c>
      <c r="AC10" s="6">
        <v>8</v>
      </c>
      <c r="AD10" s="7" t="s">
        <v>107</v>
      </c>
      <c r="AE10" s="8">
        <v>-65</v>
      </c>
      <c r="AG10" s="6">
        <v>8</v>
      </c>
      <c r="AH10" s="7" t="s">
        <v>108</v>
      </c>
      <c r="AI10" s="8">
        <v>-75</v>
      </c>
      <c r="AK10" s="6">
        <v>8</v>
      </c>
      <c r="AL10" s="7" t="s">
        <v>101</v>
      </c>
      <c r="AM10" s="8">
        <v>-155</v>
      </c>
      <c r="AO10" s="6">
        <v>8</v>
      </c>
      <c r="AP10" s="7" t="s">
        <v>109</v>
      </c>
      <c r="AQ10" s="8">
        <v>-60</v>
      </c>
    </row>
    <row r="11" spans="1:44">
      <c r="A11" s="6">
        <v>9</v>
      </c>
      <c r="B11" s="7" t="s">
        <v>110</v>
      </c>
      <c r="C11" s="8">
        <v>-415</v>
      </c>
      <c r="E11" s="6">
        <v>9</v>
      </c>
      <c r="F11" s="7" t="s">
        <v>111</v>
      </c>
      <c r="G11" s="8">
        <v>-65</v>
      </c>
      <c r="I11" s="6">
        <v>9</v>
      </c>
      <c r="J11" s="7" t="s">
        <v>112</v>
      </c>
      <c r="K11" s="8">
        <v>-65</v>
      </c>
      <c r="M11" s="9">
        <v>9</v>
      </c>
      <c r="N11" s="10" t="s">
        <v>113</v>
      </c>
      <c r="O11" s="11">
        <v>-112</v>
      </c>
      <c r="P11" s="12">
        <f>482+SUM(O8:O11)</f>
        <v>145</v>
      </c>
      <c r="Q11" s="6">
        <v>9</v>
      </c>
      <c r="R11" s="7" t="s">
        <v>109</v>
      </c>
      <c r="S11" s="8">
        <v>-60</v>
      </c>
      <c r="U11" s="9">
        <v>9</v>
      </c>
      <c r="V11" s="10" t="s">
        <v>114</v>
      </c>
      <c r="W11" s="11">
        <v>-90</v>
      </c>
      <c r="X11" s="12">
        <f>324+SUM(W8:W11)</f>
        <v>34</v>
      </c>
      <c r="Y11" s="6">
        <v>9</v>
      </c>
      <c r="Z11" s="7" t="s">
        <v>115</v>
      </c>
      <c r="AA11" s="8">
        <v>-60</v>
      </c>
      <c r="AC11" s="6">
        <v>9</v>
      </c>
      <c r="AD11" s="7" t="s">
        <v>116</v>
      </c>
      <c r="AE11" s="8">
        <v>-75</v>
      </c>
      <c r="AG11" s="6">
        <v>9</v>
      </c>
      <c r="AH11" s="7" t="s">
        <v>117</v>
      </c>
      <c r="AI11" s="8">
        <v>-90</v>
      </c>
      <c r="AK11" s="6">
        <v>9</v>
      </c>
      <c r="AL11" s="7" t="s">
        <v>118</v>
      </c>
      <c r="AM11" s="8">
        <v>-215</v>
      </c>
      <c r="AO11" s="6">
        <v>9</v>
      </c>
      <c r="AP11" s="7" t="s">
        <v>117</v>
      </c>
      <c r="AQ11" s="8">
        <v>-65</v>
      </c>
    </row>
    <row r="12" spans="1:44">
      <c r="A12" s="6">
        <v>10</v>
      </c>
      <c r="B12" s="7" t="s">
        <v>119</v>
      </c>
      <c r="C12" s="8">
        <v>-572</v>
      </c>
      <c r="E12" s="6">
        <v>10</v>
      </c>
      <c r="F12" s="7" t="s">
        <v>118</v>
      </c>
      <c r="G12" s="8">
        <v>-75</v>
      </c>
      <c r="I12" s="9">
        <v>10</v>
      </c>
      <c r="J12" s="10" t="s">
        <v>120</v>
      </c>
      <c r="K12" s="11">
        <v>-75</v>
      </c>
      <c r="L12" s="12">
        <f>278+SUM(K10:K12)</f>
        <v>78</v>
      </c>
      <c r="M12" s="6">
        <v>10</v>
      </c>
      <c r="N12" s="7" t="s">
        <v>121</v>
      </c>
      <c r="O12" s="8">
        <v>-60</v>
      </c>
      <c r="Q12" s="6">
        <v>10</v>
      </c>
      <c r="R12" s="7" t="s">
        <v>122</v>
      </c>
      <c r="S12" s="8">
        <v>-65</v>
      </c>
      <c r="U12" s="6">
        <v>10</v>
      </c>
      <c r="V12" s="7" t="s">
        <v>123</v>
      </c>
      <c r="W12" s="8">
        <v>-60</v>
      </c>
      <c r="Y12" s="6">
        <v>10</v>
      </c>
      <c r="Z12" s="7" t="s">
        <v>124</v>
      </c>
      <c r="AA12" s="8">
        <v>-65</v>
      </c>
      <c r="AC12" s="6">
        <v>10</v>
      </c>
      <c r="AD12" s="7" t="s">
        <v>125</v>
      </c>
      <c r="AE12" s="8">
        <v>-90</v>
      </c>
      <c r="AG12" s="6">
        <v>10</v>
      </c>
      <c r="AH12" s="7" t="s">
        <v>126</v>
      </c>
      <c r="AI12" s="8">
        <v>-112</v>
      </c>
      <c r="AK12" s="6">
        <v>10</v>
      </c>
      <c r="AL12" s="7" t="s">
        <v>127</v>
      </c>
      <c r="AM12" s="8">
        <v>-298</v>
      </c>
      <c r="AO12" s="6">
        <v>10</v>
      </c>
      <c r="AP12" s="7" t="s">
        <v>128</v>
      </c>
      <c r="AQ12" s="8">
        <v>-75</v>
      </c>
    </row>
    <row r="13" spans="1:44">
      <c r="A13" s="6">
        <v>11</v>
      </c>
      <c r="B13" s="7" t="s">
        <v>129</v>
      </c>
      <c r="C13" s="8">
        <v>-792</v>
      </c>
      <c r="E13" s="6">
        <v>11</v>
      </c>
      <c r="F13" s="7" t="s">
        <v>115</v>
      </c>
      <c r="G13" s="8">
        <v>-90</v>
      </c>
      <c r="I13" s="6">
        <v>11</v>
      </c>
      <c r="J13" s="7" t="s">
        <v>125</v>
      </c>
      <c r="K13" s="8">
        <v>-60</v>
      </c>
      <c r="M13" s="6">
        <v>11</v>
      </c>
      <c r="N13" s="7" t="s">
        <v>130</v>
      </c>
      <c r="O13" s="8">
        <v>-65</v>
      </c>
      <c r="Q13" s="6">
        <v>11</v>
      </c>
      <c r="R13" s="7" t="s">
        <v>131</v>
      </c>
      <c r="S13" s="8">
        <v>-75</v>
      </c>
      <c r="U13" s="6">
        <v>11</v>
      </c>
      <c r="V13" s="7" t="s">
        <v>132</v>
      </c>
      <c r="W13" s="8">
        <v>-65</v>
      </c>
      <c r="Y13" s="6">
        <v>11</v>
      </c>
      <c r="Z13" s="7" t="s">
        <v>133</v>
      </c>
      <c r="AA13" s="8">
        <v>-75</v>
      </c>
      <c r="AC13" s="6">
        <v>11</v>
      </c>
      <c r="AD13" s="7" t="s">
        <v>134</v>
      </c>
      <c r="AE13" s="8">
        <v>-112</v>
      </c>
      <c r="AG13" s="9">
        <v>11</v>
      </c>
      <c r="AH13" s="10" t="s">
        <v>135</v>
      </c>
      <c r="AI13" s="11">
        <v>-155</v>
      </c>
      <c r="AJ13" s="12">
        <f>729+SUM(AI8:AI13)</f>
        <v>172</v>
      </c>
      <c r="AK13" s="6">
        <v>11</v>
      </c>
      <c r="AL13" s="7" t="s">
        <v>136</v>
      </c>
      <c r="AM13" s="8">
        <v>-415</v>
      </c>
      <c r="AO13" s="9">
        <v>11</v>
      </c>
      <c r="AP13" s="10" t="s">
        <v>137</v>
      </c>
      <c r="AQ13" s="11">
        <v>-90</v>
      </c>
      <c r="AR13" s="12">
        <f>369+SUM(AQ10:AQ13)</f>
        <v>79</v>
      </c>
    </row>
    <row r="14" spans="1:44">
      <c r="A14" s="6">
        <v>12</v>
      </c>
      <c r="B14" s="7" t="s">
        <v>138</v>
      </c>
      <c r="C14" s="8">
        <v>-1098</v>
      </c>
      <c r="E14" s="6">
        <v>12</v>
      </c>
      <c r="F14" s="7" t="s">
        <v>139</v>
      </c>
      <c r="G14" s="8">
        <v>-112</v>
      </c>
      <c r="I14" s="6">
        <v>12</v>
      </c>
      <c r="J14" s="7" t="s">
        <v>124</v>
      </c>
      <c r="K14" s="8">
        <v>-65</v>
      </c>
      <c r="M14" s="9">
        <v>12</v>
      </c>
      <c r="N14" s="10" t="s">
        <v>140</v>
      </c>
      <c r="O14" s="11">
        <v>-75</v>
      </c>
      <c r="P14" s="12">
        <f>353+SUM(O12:O14)</f>
        <v>153</v>
      </c>
      <c r="Q14" s="9">
        <v>12</v>
      </c>
      <c r="R14" s="10" t="s">
        <v>141</v>
      </c>
      <c r="S14" s="11">
        <v>-90</v>
      </c>
      <c r="T14" s="12">
        <f>351+SUM(S11:S14)</f>
        <v>61</v>
      </c>
      <c r="U14" s="6">
        <v>12</v>
      </c>
      <c r="V14" s="7" t="s">
        <v>142</v>
      </c>
      <c r="W14" s="8">
        <v>-75</v>
      </c>
      <c r="Y14" s="6">
        <v>12</v>
      </c>
      <c r="Z14" s="7" t="s">
        <v>143</v>
      </c>
      <c r="AA14" s="8">
        <v>-90</v>
      </c>
      <c r="AC14" s="6">
        <v>12</v>
      </c>
      <c r="AD14" s="7" t="s">
        <v>144</v>
      </c>
      <c r="AE14" s="8">
        <v>-155</v>
      </c>
      <c r="AG14" s="6">
        <v>12</v>
      </c>
      <c r="AH14" s="7" t="s">
        <v>145</v>
      </c>
      <c r="AI14" s="8">
        <v>-60</v>
      </c>
      <c r="AK14" s="6">
        <v>12</v>
      </c>
      <c r="AL14" s="7" t="s">
        <v>133</v>
      </c>
      <c r="AM14" s="8">
        <v>-572</v>
      </c>
      <c r="AO14" s="6">
        <v>12</v>
      </c>
      <c r="AP14" s="7" t="s">
        <v>146</v>
      </c>
      <c r="AQ14" s="8">
        <v>-60</v>
      </c>
    </row>
    <row r="15" spans="1:44">
      <c r="A15" s="6">
        <v>13</v>
      </c>
      <c r="B15" s="7" t="s">
        <v>147</v>
      </c>
      <c r="C15" s="8">
        <v>-1520</v>
      </c>
      <c r="E15" s="6">
        <v>13</v>
      </c>
      <c r="F15" s="7" t="s">
        <v>148</v>
      </c>
      <c r="G15" s="8">
        <v>-155</v>
      </c>
      <c r="I15" s="9">
        <v>13</v>
      </c>
      <c r="J15" s="10" t="s">
        <v>149</v>
      </c>
      <c r="K15" s="11">
        <v>-75</v>
      </c>
      <c r="L15" s="12">
        <f>308+SUM(K13:K15)</f>
        <v>108</v>
      </c>
      <c r="M15" s="6">
        <v>13</v>
      </c>
      <c r="N15" s="7" t="s">
        <v>150</v>
      </c>
      <c r="O15" s="8">
        <v>-60</v>
      </c>
      <c r="Q15" s="6">
        <v>13</v>
      </c>
      <c r="R15" s="7" t="s">
        <v>148</v>
      </c>
      <c r="S15" s="8">
        <v>-60</v>
      </c>
      <c r="U15" s="6">
        <v>13</v>
      </c>
      <c r="V15" s="7" t="s">
        <v>151</v>
      </c>
      <c r="W15" s="8">
        <v>-90</v>
      </c>
      <c r="Y15" s="6">
        <v>13</v>
      </c>
      <c r="Z15" s="7" t="s">
        <v>107</v>
      </c>
      <c r="AA15" s="8">
        <v>-112</v>
      </c>
      <c r="AC15" s="6">
        <v>13</v>
      </c>
      <c r="AD15" s="7" t="s">
        <v>152</v>
      </c>
      <c r="AE15" s="8">
        <v>-215</v>
      </c>
      <c r="AG15" s="6">
        <v>13</v>
      </c>
      <c r="AH15" s="7" t="s">
        <v>147</v>
      </c>
      <c r="AI15" s="8">
        <v>-65</v>
      </c>
      <c r="AK15" s="6">
        <v>13</v>
      </c>
      <c r="AL15" s="7" t="s">
        <v>153</v>
      </c>
      <c r="AM15" s="8">
        <v>-792</v>
      </c>
      <c r="AO15" s="6">
        <v>13</v>
      </c>
      <c r="AP15" s="7" t="s">
        <v>154</v>
      </c>
      <c r="AQ15" s="8">
        <v>-65</v>
      </c>
    </row>
    <row r="16" spans="1:44">
      <c r="A16" s="6">
        <v>14</v>
      </c>
      <c r="B16" s="7" t="s">
        <v>155</v>
      </c>
      <c r="C16" s="8">
        <v>-2105</v>
      </c>
      <c r="E16" s="6">
        <v>14</v>
      </c>
      <c r="F16" s="7" t="s">
        <v>156</v>
      </c>
      <c r="G16" s="8">
        <v>-215</v>
      </c>
      <c r="I16" s="6">
        <v>14</v>
      </c>
      <c r="J16" s="7" t="s">
        <v>153</v>
      </c>
      <c r="K16" s="8">
        <v>-60</v>
      </c>
      <c r="M16" s="9">
        <v>14</v>
      </c>
      <c r="N16" s="10" t="s">
        <v>157</v>
      </c>
      <c r="O16" s="11">
        <v>-65</v>
      </c>
      <c r="P16" s="12">
        <f>299+SUM(O15:O16)</f>
        <v>174</v>
      </c>
      <c r="Q16" s="6">
        <v>14</v>
      </c>
      <c r="R16" s="7" t="s">
        <v>158</v>
      </c>
      <c r="S16" s="8">
        <v>-65</v>
      </c>
      <c r="U16" s="6">
        <v>14</v>
      </c>
      <c r="V16" s="7" t="s">
        <v>159</v>
      </c>
      <c r="W16" s="8">
        <v>-112</v>
      </c>
      <c r="Y16" s="6">
        <v>14</v>
      </c>
      <c r="Z16" s="7" t="s">
        <v>107</v>
      </c>
      <c r="AA16" s="8">
        <v>-155</v>
      </c>
      <c r="AC16" s="6">
        <v>14</v>
      </c>
      <c r="AD16" s="7" t="s">
        <v>107</v>
      </c>
      <c r="AE16" s="8">
        <v>-298</v>
      </c>
      <c r="AG16" s="9">
        <v>14</v>
      </c>
      <c r="AH16" s="10" t="s">
        <v>101</v>
      </c>
      <c r="AI16" s="11">
        <v>-75</v>
      </c>
      <c r="AJ16" s="12">
        <f>270+SUM(AI14:AI16)</f>
        <v>70</v>
      </c>
      <c r="AK16" s="6">
        <v>14</v>
      </c>
      <c r="AL16" s="7" t="s">
        <v>159</v>
      </c>
      <c r="AM16" s="8">
        <v>-1098</v>
      </c>
      <c r="AO16" s="6">
        <v>14</v>
      </c>
      <c r="AP16" s="7" t="s">
        <v>160</v>
      </c>
      <c r="AQ16" s="8">
        <v>-75</v>
      </c>
    </row>
    <row r="17" spans="1:44">
      <c r="A17" s="6">
        <v>15</v>
      </c>
      <c r="B17" s="7" t="s">
        <v>161</v>
      </c>
      <c r="C17" s="8">
        <v>-2915</v>
      </c>
      <c r="E17" s="6">
        <v>15</v>
      </c>
      <c r="F17" s="7" t="s">
        <v>155</v>
      </c>
      <c r="G17" s="8">
        <v>-298</v>
      </c>
      <c r="I17" s="6">
        <v>15</v>
      </c>
      <c r="J17" s="7" t="s">
        <v>162</v>
      </c>
      <c r="K17" s="8">
        <v>-65</v>
      </c>
      <c r="M17" s="6">
        <v>15</v>
      </c>
      <c r="N17" s="7" t="s">
        <v>151</v>
      </c>
      <c r="O17" s="8">
        <v>-60</v>
      </c>
      <c r="Q17" s="9">
        <v>15</v>
      </c>
      <c r="R17" s="10" t="s">
        <v>163</v>
      </c>
      <c r="S17" s="11">
        <v>-75</v>
      </c>
      <c r="T17" s="12">
        <f>278+SUM(S15:S17)</f>
        <v>78</v>
      </c>
      <c r="U17" s="60">
        <v>15</v>
      </c>
      <c r="V17" s="60" t="s">
        <v>164</v>
      </c>
      <c r="W17" s="60">
        <v>-155</v>
      </c>
      <c r="Y17" s="9">
        <v>15</v>
      </c>
      <c r="Z17" s="10" t="s">
        <v>165</v>
      </c>
      <c r="AA17" s="11">
        <v>-215</v>
      </c>
      <c r="AB17" s="12">
        <f>882+SUM(AA11:AA17)</f>
        <v>110</v>
      </c>
      <c r="AC17" s="6">
        <v>15</v>
      </c>
      <c r="AD17" s="7" t="s">
        <v>107</v>
      </c>
      <c r="AE17" s="8">
        <v>-415</v>
      </c>
      <c r="AG17" s="6">
        <v>15</v>
      </c>
      <c r="AH17" s="7" t="s">
        <v>63</v>
      </c>
      <c r="AI17" s="8">
        <v>-60</v>
      </c>
      <c r="AK17" s="9">
        <v>15</v>
      </c>
      <c r="AL17" s="10" t="s">
        <v>101</v>
      </c>
      <c r="AM17" s="11">
        <v>-1520</v>
      </c>
      <c r="AN17" s="12">
        <f>5472+SUM(AM5:AM17)</f>
        <v>5</v>
      </c>
      <c r="AO17" s="6">
        <v>15</v>
      </c>
      <c r="AP17" s="7" t="s">
        <v>166</v>
      </c>
      <c r="AQ17" s="8">
        <v>-90</v>
      </c>
    </row>
    <row r="18" spans="1:44">
      <c r="A18" s="6">
        <v>16</v>
      </c>
      <c r="B18" s="7" t="s">
        <v>167</v>
      </c>
      <c r="C18" s="8">
        <v>-4035</v>
      </c>
      <c r="E18" s="9">
        <v>16</v>
      </c>
      <c r="F18" s="10" t="s">
        <v>168</v>
      </c>
      <c r="G18" s="11">
        <v>-415</v>
      </c>
      <c r="H18" s="12">
        <f>1992+SUM(G10:G18)</f>
        <v>507</v>
      </c>
      <c r="I18" s="6">
        <v>16</v>
      </c>
      <c r="J18" s="7" t="s">
        <v>169</v>
      </c>
      <c r="K18" s="8">
        <v>-75</v>
      </c>
      <c r="M18" s="6">
        <v>16</v>
      </c>
      <c r="N18" s="7" t="s">
        <v>158</v>
      </c>
      <c r="O18" s="8">
        <v>-65</v>
      </c>
      <c r="Q18" s="6">
        <v>16</v>
      </c>
      <c r="R18" s="7" t="s">
        <v>170</v>
      </c>
      <c r="S18" s="8">
        <v>-60</v>
      </c>
      <c r="U18" s="9">
        <v>16</v>
      </c>
      <c r="V18" s="10" t="s">
        <v>165</v>
      </c>
      <c r="W18" s="11">
        <v>-215</v>
      </c>
      <c r="X18" s="12">
        <f>882+SUM(W12:W18)</f>
        <v>110</v>
      </c>
      <c r="Y18" s="6">
        <v>16</v>
      </c>
      <c r="Z18" s="7" t="s">
        <v>171</v>
      </c>
      <c r="AA18" s="8">
        <v>-60</v>
      </c>
      <c r="AC18" s="9">
        <v>16</v>
      </c>
      <c r="AD18" s="10" t="s">
        <v>172</v>
      </c>
      <c r="AE18" s="11">
        <v>-572</v>
      </c>
      <c r="AF18" s="12">
        <f>2746+SUM(AE9:AE18)</f>
        <v>689</v>
      </c>
      <c r="AG18" s="6">
        <v>16</v>
      </c>
      <c r="AH18" s="13" t="s">
        <v>173</v>
      </c>
      <c r="AI18" s="8">
        <v>-65</v>
      </c>
      <c r="AK18" s="6">
        <v>16</v>
      </c>
      <c r="AL18" s="7" t="s">
        <v>50</v>
      </c>
      <c r="AM18" s="8">
        <v>-60</v>
      </c>
      <c r="AO18" s="6">
        <v>16</v>
      </c>
      <c r="AP18" s="7" t="s">
        <v>50</v>
      </c>
      <c r="AQ18" s="8">
        <v>-112</v>
      </c>
    </row>
    <row r="19" spans="1:44">
      <c r="A19" s="6">
        <v>17</v>
      </c>
      <c r="B19" s="13" t="s">
        <v>173</v>
      </c>
      <c r="C19" s="8">
        <v>-5585</v>
      </c>
      <c r="E19" s="6">
        <v>17</v>
      </c>
      <c r="F19" s="7" t="s">
        <v>174</v>
      </c>
      <c r="G19" s="8">
        <v>-60</v>
      </c>
      <c r="I19" s="6">
        <v>17</v>
      </c>
      <c r="J19" s="7" t="s">
        <v>170</v>
      </c>
      <c r="K19" s="8">
        <v>-90</v>
      </c>
      <c r="M19" s="6">
        <v>17</v>
      </c>
      <c r="N19" s="7" t="s">
        <v>175</v>
      </c>
      <c r="O19" s="8">
        <v>-75</v>
      </c>
      <c r="Q19" s="6">
        <v>17</v>
      </c>
      <c r="R19" s="7" t="s">
        <v>176</v>
      </c>
      <c r="S19" s="8">
        <v>-65</v>
      </c>
      <c r="U19" s="9">
        <v>17</v>
      </c>
      <c r="V19" s="10" t="s">
        <v>177</v>
      </c>
      <c r="W19" s="11">
        <v>-60</v>
      </c>
      <c r="X19" s="12">
        <f>243+W19</f>
        <v>183</v>
      </c>
      <c r="Y19" s="6">
        <v>17</v>
      </c>
      <c r="Z19" s="13" t="s">
        <v>178</v>
      </c>
      <c r="AA19" s="8">
        <v>-65</v>
      </c>
      <c r="AC19" s="9">
        <v>17</v>
      </c>
      <c r="AD19" s="10" t="s">
        <v>179</v>
      </c>
      <c r="AE19" s="11">
        <v>-60</v>
      </c>
      <c r="AF19" s="12">
        <f>258+AE19</f>
        <v>198</v>
      </c>
      <c r="AG19" s="6">
        <v>17</v>
      </c>
      <c r="AH19" s="13" t="s">
        <v>180</v>
      </c>
      <c r="AI19" s="8">
        <v>-75</v>
      </c>
      <c r="AK19" s="6">
        <v>17</v>
      </c>
      <c r="AL19" s="7" t="s">
        <v>181</v>
      </c>
      <c r="AM19" s="8">
        <v>-65</v>
      </c>
      <c r="AO19" s="6">
        <v>17</v>
      </c>
      <c r="AP19" s="7" t="s">
        <v>182</v>
      </c>
      <c r="AQ19" s="8">
        <v>-155</v>
      </c>
    </row>
    <row r="20" spans="1:44">
      <c r="A20" s="53">
        <v>18</v>
      </c>
      <c r="B20" s="54" t="s">
        <v>183</v>
      </c>
      <c r="C20" s="55">
        <v>-5100</v>
      </c>
      <c r="D20" s="56"/>
      <c r="E20" s="7">
        <v>18</v>
      </c>
      <c r="F20" s="13" t="s">
        <v>139</v>
      </c>
      <c r="G20" s="8">
        <v>-65</v>
      </c>
      <c r="I20" s="6">
        <v>18</v>
      </c>
      <c r="J20" s="7" t="s">
        <v>174</v>
      </c>
      <c r="K20" s="8">
        <v>-112</v>
      </c>
      <c r="M20" s="6">
        <v>18</v>
      </c>
      <c r="N20" s="7" t="s">
        <v>169</v>
      </c>
      <c r="O20" s="8">
        <v>-90</v>
      </c>
      <c r="Q20" s="6">
        <v>18</v>
      </c>
      <c r="R20" s="13" t="s">
        <v>184</v>
      </c>
      <c r="S20" s="8">
        <v>-75</v>
      </c>
      <c r="U20" s="6">
        <v>18</v>
      </c>
      <c r="V20" s="13" t="s">
        <v>185</v>
      </c>
      <c r="W20" s="8">
        <v>-60</v>
      </c>
      <c r="Y20" s="9">
        <v>18</v>
      </c>
      <c r="Z20" s="12" t="s">
        <v>186</v>
      </c>
      <c r="AA20" s="11">
        <v>-75</v>
      </c>
      <c r="AB20" s="12">
        <f>308+SUM(AA18:AA20)</f>
        <v>108</v>
      </c>
      <c r="AC20" s="6">
        <v>18</v>
      </c>
      <c r="AD20" s="13" t="s">
        <v>134</v>
      </c>
      <c r="AE20" s="8">
        <v>-60</v>
      </c>
      <c r="AG20" s="9">
        <v>18</v>
      </c>
      <c r="AH20" s="12" t="s">
        <v>187</v>
      </c>
      <c r="AI20" s="11">
        <v>-90</v>
      </c>
      <c r="AJ20" s="12">
        <f>495+SUM(AI17:AI20)</f>
        <v>205</v>
      </c>
      <c r="AK20" s="6">
        <v>18</v>
      </c>
      <c r="AL20" s="13" t="s">
        <v>188</v>
      </c>
      <c r="AM20" s="8">
        <v>-75</v>
      </c>
      <c r="AO20" s="6">
        <v>18</v>
      </c>
      <c r="AP20" s="13" t="s">
        <v>189</v>
      </c>
      <c r="AQ20" s="8">
        <v>-215</v>
      </c>
    </row>
    <row r="21" spans="1:44">
      <c r="A21" s="6">
        <v>19</v>
      </c>
      <c r="B21" s="13" t="s">
        <v>190</v>
      </c>
      <c r="C21" s="8">
        <v>-6700</v>
      </c>
      <c r="E21" s="6">
        <v>19</v>
      </c>
      <c r="F21" s="13" t="s">
        <v>191</v>
      </c>
      <c r="G21" s="8">
        <v>-75</v>
      </c>
      <c r="I21" s="6">
        <v>19</v>
      </c>
      <c r="J21" s="13" t="s">
        <v>189</v>
      </c>
      <c r="K21" s="8">
        <v>-155</v>
      </c>
      <c r="M21" s="6">
        <v>19</v>
      </c>
      <c r="N21" s="7" t="s">
        <v>192</v>
      </c>
      <c r="O21" s="8">
        <v>-112</v>
      </c>
      <c r="Q21" s="9">
        <v>19</v>
      </c>
      <c r="R21" s="12" t="s">
        <v>193</v>
      </c>
      <c r="S21" s="11">
        <v>-90</v>
      </c>
      <c r="T21" s="12">
        <f>432+SUM(S18:S21)</f>
        <v>142</v>
      </c>
      <c r="U21" s="6">
        <v>19</v>
      </c>
      <c r="V21" s="13" t="s">
        <v>194</v>
      </c>
      <c r="W21" s="8">
        <v>-65</v>
      </c>
      <c r="Y21" s="6">
        <v>19</v>
      </c>
      <c r="Z21" s="13" t="s">
        <v>195</v>
      </c>
      <c r="AA21" s="8">
        <v>-60</v>
      </c>
      <c r="AC21" s="6">
        <v>19</v>
      </c>
      <c r="AD21" s="13" t="s">
        <v>196</v>
      </c>
      <c r="AE21" s="8">
        <v>-65</v>
      </c>
      <c r="AG21" s="9">
        <v>19</v>
      </c>
      <c r="AH21" s="12" t="s">
        <v>197</v>
      </c>
      <c r="AI21" s="11">
        <v>-60</v>
      </c>
      <c r="AJ21" s="12">
        <f>240+AI21</f>
        <v>180</v>
      </c>
      <c r="AK21" s="6">
        <v>19</v>
      </c>
      <c r="AL21" s="13" t="s">
        <v>198</v>
      </c>
      <c r="AM21" s="8">
        <v>-90</v>
      </c>
      <c r="AO21" s="6">
        <v>19</v>
      </c>
      <c r="AP21" s="13" t="s">
        <v>178</v>
      </c>
      <c r="AQ21" s="8">
        <v>-298</v>
      </c>
    </row>
    <row r="22" spans="1:44">
      <c r="A22" s="6">
        <v>20</v>
      </c>
      <c r="B22" s="13" t="s">
        <v>68</v>
      </c>
      <c r="C22" s="8">
        <v>-11000</v>
      </c>
      <c r="D22" s="20"/>
      <c r="E22" s="6">
        <v>20</v>
      </c>
      <c r="F22" s="13" t="s">
        <v>102</v>
      </c>
      <c r="G22" s="8">
        <v>-90</v>
      </c>
      <c r="I22" s="6">
        <v>20</v>
      </c>
      <c r="J22" s="13" t="s">
        <v>196</v>
      </c>
      <c r="K22" s="8">
        <v>-215</v>
      </c>
      <c r="M22" s="6">
        <v>20</v>
      </c>
      <c r="N22" s="7" t="s">
        <v>199</v>
      </c>
      <c r="O22" s="8">
        <v>-155</v>
      </c>
      <c r="Q22" s="6">
        <v>20</v>
      </c>
      <c r="R22" s="13" t="s">
        <v>200</v>
      </c>
      <c r="S22" s="8">
        <v>-60</v>
      </c>
      <c r="U22" s="9">
        <v>20</v>
      </c>
      <c r="V22" s="12" t="s">
        <v>201</v>
      </c>
      <c r="W22" s="11">
        <v>-75</v>
      </c>
      <c r="X22" s="12">
        <f>308+SUM(W20:W22)</f>
        <v>108</v>
      </c>
      <c r="Y22" s="9">
        <v>20</v>
      </c>
      <c r="Z22" s="12" t="s">
        <v>202</v>
      </c>
      <c r="AA22" s="11">
        <v>-65</v>
      </c>
      <c r="AB22" s="12">
        <f>254+AA22</f>
        <v>189</v>
      </c>
      <c r="AC22" s="6">
        <v>20</v>
      </c>
      <c r="AD22" s="13" t="s">
        <v>196</v>
      </c>
      <c r="AE22" s="8">
        <v>-75</v>
      </c>
      <c r="AG22" s="9">
        <v>20</v>
      </c>
      <c r="AH22" s="12" t="s">
        <v>203</v>
      </c>
      <c r="AI22" s="11">
        <v>-60</v>
      </c>
      <c r="AJ22" s="12">
        <f>237+AI22</f>
        <v>177</v>
      </c>
      <c r="AK22" s="13">
        <v>20</v>
      </c>
      <c r="AL22" s="13" t="s">
        <v>102</v>
      </c>
      <c r="AM22" s="13">
        <v>-112</v>
      </c>
      <c r="AO22" s="9">
        <v>20</v>
      </c>
      <c r="AP22" s="12" t="s">
        <v>204</v>
      </c>
      <c r="AQ22" s="11">
        <v>-415</v>
      </c>
      <c r="AR22" s="12">
        <f>1660+SUM(AQ14:AQ22)</f>
        <v>175</v>
      </c>
    </row>
    <row r="23" spans="1:44">
      <c r="A23" s="6">
        <v>21</v>
      </c>
      <c r="B23" s="13" t="s">
        <v>205</v>
      </c>
      <c r="C23" s="8">
        <v>-10000</v>
      </c>
      <c r="E23" s="6">
        <v>21</v>
      </c>
      <c r="F23" s="13" t="s">
        <v>206</v>
      </c>
      <c r="G23" s="8">
        <v>-112</v>
      </c>
      <c r="I23" s="6">
        <v>21</v>
      </c>
      <c r="J23" s="13" t="s">
        <v>196</v>
      </c>
      <c r="K23" s="8">
        <v>-298</v>
      </c>
      <c r="M23" s="9">
        <v>21</v>
      </c>
      <c r="N23" s="12" t="s">
        <v>207</v>
      </c>
      <c r="O23" s="11">
        <v>-215</v>
      </c>
      <c r="P23" s="12">
        <f>817+SUM(O17:O23)</f>
        <v>45</v>
      </c>
      <c r="Q23" s="6">
        <v>21</v>
      </c>
      <c r="R23" s="13" t="s">
        <v>208</v>
      </c>
      <c r="S23" s="8">
        <v>-65</v>
      </c>
      <c r="U23" s="9">
        <v>21</v>
      </c>
      <c r="V23" s="12" t="s">
        <v>209</v>
      </c>
      <c r="W23" s="11">
        <v>-60</v>
      </c>
      <c r="X23" s="12">
        <f>252+W23</f>
        <v>192</v>
      </c>
      <c r="Y23" s="6">
        <v>21</v>
      </c>
      <c r="Z23" s="13" t="s">
        <v>210</v>
      </c>
      <c r="AA23" s="8">
        <v>-60</v>
      </c>
      <c r="AC23" s="6">
        <v>21</v>
      </c>
      <c r="AD23" s="13" t="s">
        <v>211</v>
      </c>
      <c r="AE23" s="8">
        <v>-90</v>
      </c>
      <c r="AG23" s="6">
        <v>21</v>
      </c>
      <c r="AH23" s="13" t="s">
        <v>212</v>
      </c>
      <c r="AI23" s="8">
        <v>-60</v>
      </c>
      <c r="AK23" s="6">
        <v>21</v>
      </c>
      <c r="AL23" s="13" t="s">
        <v>208</v>
      </c>
      <c r="AM23" s="8">
        <v>-155</v>
      </c>
      <c r="AO23" s="6">
        <v>21</v>
      </c>
      <c r="AP23" s="13" t="s">
        <v>213</v>
      </c>
      <c r="AQ23" s="8">
        <v>-60</v>
      </c>
    </row>
    <row r="24" spans="1:44">
      <c r="A24" s="6">
        <v>22</v>
      </c>
      <c r="B24" s="13" t="s">
        <v>138</v>
      </c>
      <c r="C24" s="8">
        <v>-14000</v>
      </c>
      <c r="E24" s="9">
        <v>22</v>
      </c>
      <c r="F24" s="12" t="s">
        <v>214</v>
      </c>
      <c r="G24" s="11">
        <v>-155</v>
      </c>
      <c r="H24" s="12">
        <f>651+SUM(G19:G24)</f>
        <v>94</v>
      </c>
      <c r="I24" s="6">
        <v>22</v>
      </c>
      <c r="J24" s="13" t="s">
        <v>215</v>
      </c>
      <c r="K24" s="8">
        <v>-415</v>
      </c>
      <c r="M24" s="6">
        <v>22</v>
      </c>
      <c r="N24" s="13" t="s">
        <v>191</v>
      </c>
      <c r="O24" s="8">
        <v>-60</v>
      </c>
      <c r="Q24" s="6">
        <v>22</v>
      </c>
      <c r="R24" s="13" t="s">
        <v>216</v>
      </c>
      <c r="S24" s="8">
        <v>-75</v>
      </c>
      <c r="U24" s="6">
        <v>22</v>
      </c>
      <c r="V24" s="13" t="s">
        <v>216</v>
      </c>
      <c r="W24" s="8">
        <v>-60</v>
      </c>
      <c r="Y24" s="6">
        <v>22</v>
      </c>
      <c r="Z24" s="13" t="s">
        <v>217</v>
      </c>
      <c r="AA24" s="8">
        <v>-65</v>
      </c>
      <c r="AC24" s="6">
        <v>22</v>
      </c>
      <c r="AD24" s="13" t="s">
        <v>152</v>
      </c>
      <c r="AE24" s="8">
        <v>-112</v>
      </c>
      <c r="AG24" s="6">
        <v>22</v>
      </c>
      <c r="AH24" s="13" t="s">
        <v>218</v>
      </c>
      <c r="AI24" s="8">
        <v>-65</v>
      </c>
      <c r="AK24" s="6">
        <v>22</v>
      </c>
      <c r="AL24" s="13" t="s">
        <v>68</v>
      </c>
      <c r="AM24" s="8">
        <v>-215</v>
      </c>
      <c r="AO24" s="6">
        <v>22</v>
      </c>
      <c r="AP24" s="13" t="s">
        <v>219</v>
      </c>
      <c r="AQ24" s="8">
        <v>-65</v>
      </c>
    </row>
    <row r="25" spans="1:44">
      <c r="A25" s="6">
        <v>23</v>
      </c>
      <c r="B25" s="13" t="s">
        <v>220</v>
      </c>
      <c r="C25" s="8">
        <v>-12000</v>
      </c>
      <c r="E25" s="9">
        <v>23</v>
      </c>
      <c r="F25" s="12" t="s">
        <v>221</v>
      </c>
      <c r="G25" s="11">
        <v>-60</v>
      </c>
      <c r="H25" s="12">
        <f>219+G25</f>
        <v>159</v>
      </c>
      <c r="I25" s="6">
        <v>23</v>
      </c>
      <c r="J25" s="13" t="s">
        <v>222</v>
      </c>
      <c r="K25" s="8">
        <v>-525</v>
      </c>
      <c r="M25" s="9">
        <v>23</v>
      </c>
      <c r="N25" s="12" t="s">
        <v>223</v>
      </c>
      <c r="O25" s="11">
        <v>-65</v>
      </c>
      <c r="P25" s="12">
        <f>358+SUM(O24:O25)</f>
        <v>233</v>
      </c>
      <c r="Q25" s="9">
        <v>23</v>
      </c>
      <c r="R25" s="12" t="s">
        <v>224</v>
      </c>
      <c r="S25" s="11">
        <v>-90</v>
      </c>
      <c r="T25" s="12">
        <f>351+SUM(S22:S25)</f>
        <v>61</v>
      </c>
      <c r="U25" s="6">
        <v>23</v>
      </c>
      <c r="V25" s="13" t="s">
        <v>225</v>
      </c>
      <c r="W25" s="8">
        <v>-65</v>
      </c>
      <c r="Y25" s="6">
        <v>23</v>
      </c>
      <c r="Z25" s="13" t="s">
        <v>218</v>
      </c>
      <c r="AA25" s="8">
        <v>-75</v>
      </c>
      <c r="AC25" s="6">
        <v>23</v>
      </c>
      <c r="AD25" s="13" t="s">
        <v>226</v>
      </c>
      <c r="AE25" s="8">
        <v>-155</v>
      </c>
      <c r="AG25" s="9">
        <v>23</v>
      </c>
      <c r="AH25" s="12" t="s">
        <v>227</v>
      </c>
      <c r="AI25" s="11">
        <v>-75</v>
      </c>
      <c r="AJ25" s="12">
        <f>293+SUM(AI23:AI25)</f>
        <v>93</v>
      </c>
      <c r="AK25" s="6">
        <v>23</v>
      </c>
      <c r="AL25" s="13" t="s">
        <v>210</v>
      </c>
      <c r="AM25" s="8">
        <v>-275</v>
      </c>
      <c r="AO25" s="6">
        <v>23</v>
      </c>
      <c r="AP25" s="13" t="s">
        <v>228</v>
      </c>
      <c r="AQ25" s="8">
        <v>-75</v>
      </c>
    </row>
    <row r="26" spans="1:44">
      <c r="A26" s="6">
        <v>24</v>
      </c>
      <c r="B26" s="13" t="s">
        <v>229</v>
      </c>
      <c r="C26" s="8">
        <v>-15000</v>
      </c>
      <c r="D26" s="26"/>
      <c r="E26" s="6">
        <v>24</v>
      </c>
      <c r="F26" s="13" t="s">
        <v>230</v>
      </c>
      <c r="G26" s="8">
        <v>-60</v>
      </c>
      <c r="I26" s="6">
        <v>24</v>
      </c>
      <c r="J26" s="13" t="s">
        <v>231</v>
      </c>
      <c r="K26" s="8">
        <v>-675</v>
      </c>
      <c r="M26" s="9">
        <v>24</v>
      </c>
      <c r="N26" s="12" t="s">
        <v>232</v>
      </c>
      <c r="O26" s="11">
        <v>-60</v>
      </c>
      <c r="P26" s="12">
        <f>234+O26</f>
        <v>174</v>
      </c>
      <c r="Q26" s="6">
        <v>24</v>
      </c>
      <c r="R26" s="13" t="s">
        <v>233</v>
      </c>
      <c r="S26" s="8">
        <v>-60</v>
      </c>
      <c r="U26" s="13">
        <v>24</v>
      </c>
      <c r="V26" s="13" t="s">
        <v>226</v>
      </c>
      <c r="W26" s="8">
        <v>-75</v>
      </c>
      <c r="Y26" s="6">
        <v>24</v>
      </c>
      <c r="Z26" s="13" t="s">
        <v>234</v>
      </c>
      <c r="AA26" s="8">
        <v>-90</v>
      </c>
      <c r="AC26" s="6">
        <v>24</v>
      </c>
      <c r="AD26" s="13" t="s">
        <v>226</v>
      </c>
      <c r="AE26" s="8">
        <v>-215</v>
      </c>
      <c r="AG26" s="6">
        <v>24</v>
      </c>
      <c r="AH26" s="13" t="s">
        <v>235</v>
      </c>
      <c r="AI26" s="8">
        <v>-60</v>
      </c>
      <c r="AK26" s="9">
        <v>24</v>
      </c>
      <c r="AL26" s="12" t="s">
        <v>236</v>
      </c>
      <c r="AM26" s="11">
        <v>-365</v>
      </c>
      <c r="AN26" s="12">
        <f>1424+SUM(AM18:AM26)</f>
        <v>12</v>
      </c>
      <c r="AO26" s="6">
        <v>24</v>
      </c>
      <c r="AP26" s="13" t="s">
        <v>237</v>
      </c>
      <c r="AQ26" s="8">
        <v>-90</v>
      </c>
    </row>
    <row r="27" spans="1:44">
      <c r="A27" s="9">
        <v>25</v>
      </c>
      <c r="B27" s="12" t="s">
        <v>238</v>
      </c>
      <c r="C27" s="11">
        <v>-10000</v>
      </c>
      <c r="D27" s="12">
        <f>52000+SUM(C3:C27)</f>
        <v>-51907</v>
      </c>
      <c r="E27" s="6">
        <v>25</v>
      </c>
      <c r="F27" s="13" t="s">
        <v>174</v>
      </c>
      <c r="G27" s="8">
        <v>-65</v>
      </c>
      <c r="I27" s="6">
        <v>25</v>
      </c>
      <c r="J27" s="13" t="s">
        <v>239</v>
      </c>
      <c r="K27" s="8">
        <v>-750</v>
      </c>
      <c r="M27" s="6">
        <v>25</v>
      </c>
      <c r="N27" s="13" t="s">
        <v>205</v>
      </c>
      <c r="O27" s="8">
        <v>-60</v>
      </c>
      <c r="Q27" s="9">
        <v>25</v>
      </c>
      <c r="R27" s="12" t="s">
        <v>240</v>
      </c>
      <c r="S27" s="11">
        <v>-65</v>
      </c>
      <c r="T27" s="12">
        <f>260+SUM(S26:S27)</f>
        <v>135</v>
      </c>
      <c r="U27" s="13">
        <v>25</v>
      </c>
      <c r="V27" s="13" t="s">
        <v>226</v>
      </c>
      <c r="W27" s="13">
        <v>-90</v>
      </c>
      <c r="Y27" s="6">
        <v>25</v>
      </c>
      <c r="Z27" s="13" t="s">
        <v>241</v>
      </c>
      <c r="AA27" s="8">
        <v>-112</v>
      </c>
      <c r="AC27" s="6">
        <v>25</v>
      </c>
      <c r="AD27" s="13" t="s">
        <v>242</v>
      </c>
      <c r="AE27" s="8">
        <v>-298</v>
      </c>
      <c r="AG27" s="9">
        <v>25</v>
      </c>
      <c r="AH27" s="12" t="s">
        <v>243</v>
      </c>
      <c r="AI27" s="11">
        <v>-65</v>
      </c>
      <c r="AJ27" s="12">
        <f>260+SUM(AI26:AI27)</f>
        <v>135</v>
      </c>
      <c r="AK27" s="6">
        <v>25</v>
      </c>
      <c r="AL27" s="13" t="s">
        <v>244</v>
      </c>
      <c r="AM27" s="8">
        <v>-60</v>
      </c>
      <c r="AO27" s="6">
        <v>25</v>
      </c>
      <c r="AP27" s="13" t="s">
        <v>245</v>
      </c>
      <c r="AQ27" s="8">
        <v>-112</v>
      </c>
    </row>
    <row r="28" spans="1:44">
      <c r="A28" s="6">
        <v>26</v>
      </c>
      <c r="B28" s="13" t="s">
        <v>246</v>
      </c>
      <c r="C28" s="8">
        <v>-4000</v>
      </c>
      <c r="D28" s="13"/>
      <c r="E28" s="6">
        <v>26</v>
      </c>
      <c r="F28" s="13" t="s">
        <v>247</v>
      </c>
      <c r="G28" s="8">
        <v>0</v>
      </c>
      <c r="I28" s="6">
        <v>26</v>
      </c>
      <c r="J28" s="13" t="s">
        <v>174</v>
      </c>
      <c r="K28" s="8">
        <v>-1150</v>
      </c>
      <c r="M28" s="9">
        <v>26</v>
      </c>
      <c r="N28" s="12" t="s">
        <v>248</v>
      </c>
      <c r="O28" s="11">
        <v>-65</v>
      </c>
      <c r="P28" s="12">
        <f>299+SUM(O27:O28)</f>
        <v>174</v>
      </c>
      <c r="Q28" s="9">
        <v>26</v>
      </c>
      <c r="R28" s="12" t="s">
        <v>238</v>
      </c>
      <c r="S28" s="11">
        <v>-60</v>
      </c>
      <c r="T28" s="12">
        <f>312+S28</f>
        <v>252</v>
      </c>
      <c r="U28" s="13">
        <v>26</v>
      </c>
      <c r="V28" s="13" t="s">
        <v>244</v>
      </c>
      <c r="W28" s="8">
        <v>-112</v>
      </c>
      <c r="Y28" s="9">
        <v>26</v>
      </c>
      <c r="Z28" s="12" t="s">
        <v>241</v>
      </c>
      <c r="AA28" s="11">
        <v>-155</v>
      </c>
      <c r="AB28" s="12">
        <f>682+SUM(AA23:AA28)</f>
        <v>125</v>
      </c>
      <c r="AC28" s="9">
        <v>26</v>
      </c>
      <c r="AD28" s="12" t="s">
        <v>249</v>
      </c>
      <c r="AE28" s="11">
        <v>-350</v>
      </c>
      <c r="AF28" s="12">
        <f>1505+SUM(AE20:AE28)</f>
        <v>85</v>
      </c>
      <c r="AG28" s="6">
        <v>26</v>
      </c>
      <c r="AH28" s="13" t="s">
        <v>250</v>
      </c>
      <c r="AI28" s="8">
        <v>-60</v>
      </c>
      <c r="AK28" s="6">
        <v>26</v>
      </c>
      <c r="AL28" s="13" t="s">
        <v>251</v>
      </c>
      <c r="AM28" s="8">
        <v>-65</v>
      </c>
      <c r="AO28" s="9">
        <v>26</v>
      </c>
      <c r="AP28" s="12" t="s">
        <v>160</v>
      </c>
      <c r="AQ28" s="11">
        <v>-155</v>
      </c>
      <c r="AR28" s="12">
        <f>806+SUM(AQ23:AQ28)</f>
        <v>249</v>
      </c>
    </row>
    <row r="29" spans="1:44">
      <c r="A29" s="9">
        <v>27</v>
      </c>
      <c r="B29" s="12" t="s">
        <v>252</v>
      </c>
      <c r="C29" s="11">
        <v>-4000</v>
      </c>
      <c r="D29" s="12">
        <f>16800+SUM(C28:C29)</f>
        <v>8800</v>
      </c>
      <c r="E29" s="6">
        <v>27</v>
      </c>
      <c r="F29" s="13" t="s">
        <v>253</v>
      </c>
      <c r="G29" s="8">
        <v>-75</v>
      </c>
      <c r="I29" s="6">
        <v>27</v>
      </c>
      <c r="J29" s="13" t="s">
        <v>254</v>
      </c>
      <c r="K29" s="8">
        <v>-1510</v>
      </c>
      <c r="M29" s="6">
        <v>27</v>
      </c>
      <c r="N29" s="13" t="s">
        <v>255</v>
      </c>
      <c r="O29" s="8">
        <v>-60</v>
      </c>
      <c r="Q29" s="6">
        <v>27</v>
      </c>
      <c r="R29" s="13" t="s">
        <v>256</v>
      </c>
      <c r="S29" s="8">
        <v>-60</v>
      </c>
      <c r="U29" s="13">
        <v>27</v>
      </c>
      <c r="V29" s="13" t="s">
        <v>256</v>
      </c>
      <c r="W29" s="8">
        <v>-155</v>
      </c>
      <c r="Y29" s="6">
        <v>27</v>
      </c>
      <c r="Z29" s="13" t="s">
        <v>83</v>
      </c>
      <c r="AA29" s="8">
        <v>-60</v>
      </c>
      <c r="AC29" s="6">
        <v>27</v>
      </c>
      <c r="AD29" s="13" t="s">
        <v>257</v>
      </c>
      <c r="AE29" s="8">
        <v>-60</v>
      </c>
      <c r="AG29" s="6">
        <v>27</v>
      </c>
      <c r="AH29" s="13" t="s">
        <v>250</v>
      </c>
      <c r="AI29" s="8">
        <v>-65</v>
      </c>
      <c r="AK29" s="6">
        <v>27</v>
      </c>
      <c r="AL29" s="13" t="s">
        <v>258</v>
      </c>
      <c r="AM29" s="8">
        <v>-75</v>
      </c>
      <c r="AO29" s="6">
        <v>27</v>
      </c>
      <c r="AP29" s="13" t="s">
        <v>254</v>
      </c>
      <c r="AQ29" s="8">
        <v>-60</v>
      </c>
    </row>
    <row r="30" spans="1:44">
      <c r="A30" s="6">
        <v>28</v>
      </c>
      <c r="B30" s="13" t="s">
        <v>259</v>
      </c>
      <c r="C30" s="8">
        <v>-60</v>
      </c>
      <c r="E30" s="6">
        <v>28</v>
      </c>
      <c r="F30" s="13" t="s">
        <v>260</v>
      </c>
      <c r="G30" s="8">
        <v>-90</v>
      </c>
      <c r="I30" s="6">
        <v>28</v>
      </c>
      <c r="J30" s="13" t="s">
        <v>246</v>
      </c>
      <c r="K30" s="8">
        <v>-1975</v>
      </c>
      <c r="M30" s="6">
        <v>28</v>
      </c>
      <c r="N30" s="13" t="s">
        <v>261</v>
      </c>
      <c r="O30" s="8">
        <v>-65</v>
      </c>
      <c r="Q30" s="6">
        <v>28</v>
      </c>
      <c r="R30" s="13" t="s">
        <v>131</v>
      </c>
      <c r="S30" s="8">
        <v>-65</v>
      </c>
      <c r="U30" s="12">
        <v>28</v>
      </c>
      <c r="V30" s="12" t="s">
        <v>262</v>
      </c>
      <c r="W30" s="11">
        <v>-215</v>
      </c>
      <c r="X30" s="12">
        <f>1290+SUM(W24:W30)</f>
        <v>518</v>
      </c>
      <c r="Y30" s="6">
        <v>28</v>
      </c>
      <c r="Z30" s="13" t="s">
        <v>263</v>
      </c>
      <c r="AA30" s="8">
        <v>-65</v>
      </c>
      <c r="AC30" s="6">
        <v>28</v>
      </c>
      <c r="AD30" s="13" t="s">
        <v>250</v>
      </c>
      <c r="AE30" s="8">
        <v>-3000</v>
      </c>
      <c r="AG30" s="21">
        <v>28</v>
      </c>
      <c r="AH30" s="24" t="s">
        <v>264</v>
      </c>
      <c r="AI30" s="23">
        <v>-75</v>
      </c>
      <c r="AJ30" s="63"/>
      <c r="AK30" s="6">
        <v>28</v>
      </c>
      <c r="AL30" s="13" t="s">
        <v>265</v>
      </c>
      <c r="AM30" s="8">
        <v>-90</v>
      </c>
      <c r="AN30" s="59"/>
      <c r="AO30" s="6">
        <v>28</v>
      </c>
      <c r="AP30" s="13" t="s">
        <v>128</v>
      </c>
      <c r="AQ30" s="8">
        <v>-65</v>
      </c>
    </row>
    <row r="31" spans="1:44">
      <c r="A31" s="6">
        <v>29</v>
      </c>
      <c r="B31" s="13" t="s">
        <v>266</v>
      </c>
      <c r="C31" s="8">
        <v>-65</v>
      </c>
      <c r="E31" s="6">
        <v>29</v>
      </c>
      <c r="F31" s="13" t="s">
        <v>267</v>
      </c>
      <c r="G31" s="8">
        <v>-112</v>
      </c>
      <c r="I31" s="6">
        <v>29</v>
      </c>
      <c r="J31" s="13" t="s">
        <v>268</v>
      </c>
      <c r="K31" s="8">
        <v>-2530</v>
      </c>
      <c r="M31" s="9">
        <v>29</v>
      </c>
      <c r="N31" s="12" t="s">
        <v>175</v>
      </c>
      <c r="O31" s="11">
        <v>-75</v>
      </c>
      <c r="P31" s="12">
        <f>390+SUM(O29:O31)</f>
        <v>190</v>
      </c>
      <c r="Q31" s="6">
        <v>29</v>
      </c>
      <c r="R31" s="13" t="s">
        <v>98</v>
      </c>
      <c r="S31" s="8">
        <v>-3000</v>
      </c>
      <c r="U31" s="24">
        <v>29</v>
      </c>
      <c r="V31" s="24" t="s">
        <v>269</v>
      </c>
      <c r="W31" s="23">
        <v>-60</v>
      </c>
      <c r="Y31" s="9">
        <v>29</v>
      </c>
      <c r="Z31" s="12" t="s">
        <v>270</v>
      </c>
      <c r="AA31" s="11">
        <v>-75</v>
      </c>
      <c r="AB31" s="12">
        <f>278+SUM(AA29:AA31)</f>
        <v>78</v>
      </c>
      <c r="AC31" s="6">
        <v>29</v>
      </c>
      <c r="AD31" s="13" t="s">
        <v>250</v>
      </c>
      <c r="AE31" s="8">
        <v>-3200</v>
      </c>
      <c r="AG31" s="6">
        <v>29</v>
      </c>
      <c r="AH31" s="13" t="s">
        <v>271</v>
      </c>
      <c r="AI31" s="8">
        <v>-90</v>
      </c>
      <c r="AJ31" s="20"/>
      <c r="AK31" s="6">
        <v>29</v>
      </c>
      <c r="AL31" s="13" t="s">
        <v>272</v>
      </c>
      <c r="AM31" s="8">
        <v>-112</v>
      </c>
      <c r="AO31" s="6">
        <v>29</v>
      </c>
      <c r="AP31" s="13" t="s">
        <v>273</v>
      </c>
      <c r="AQ31" s="8">
        <v>-75</v>
      </c>
    </row>
    <row r="32" spans="1:44">
      <c r="A32" s="57">
        <v>30</v>
      </c>
      <c r="B32" s="29" t="s">
        <v>274</v>
      </c>
      <c r="C32" s="30">
        <v>-75</v>
      </c>
      <c r="E32" s="28">
        <v>30</v>
      </c>
      <c r="F32" s="29" t="s">
        <v>275</v>
      </c>
      <c r="G32" s="30">
        <v>-155</v>
      </c>
      <c r="I32" s="14">
        <v>30</v>
      </c>
      <c r="J32" s="16" t="s">
        <v>276</v>
      </c>
      <c r="K32" s="16">
        <v>-3700</v>
      </c>
      <c r="L32" s="12">
        <f>14430+SUM(K16:K32)</f>
        <v>130</v>
      </c>
      <c r="M32" s="28">
        <v>30</v>
      </c>
      <c r="N32" s="30" t="s">
        <v>241</v>
      </c>
      <c r="O32" s="30">
        <v>-60</v>
      </c>
      <c r="Q32" s="28">
        <v>30</v>
      </c>
      <c r="R32" s="30" t="s">
        <v>277</v>
      </c>
      <c r="S32" s="30">
        <v>-3000</v>
      </c>
      <c r="U32" s="12">
        <v>30</v>
      </c>
      <c r="V32" s="12" t="s">
        <v>278</v>
      </c>
      <c r="W32" s="11">
        <v>-65</v>
      </c>
      <c r="X32" s="12">
        <f>260+SUM(W31:W32)</f>
        <v>135</v>
      </c>
      <c r="Y32" s="57">
        <v>30</v>
      </c>
      <c r="Z32" s="30" t="s">
        <v>279</v>
      </c>
      <c r="AA32" s="30">
        <v>-3000</v>
      </c>
      <c r="AC32" s="28">
        <v>30</v>
      </c>
      <c r="AD32" s="30" t="s">
        <v>277</v>
      </c>
      <c r="AE32" s="30">
        <v>-3300</v>
      </c>
      <c r="AG32" s="28">
        <v>30</v>
      </c>
      <c r="AH32" s="30" t="s">
        <v>108</v>
      </c>
      <c r="AI32" s="30">
        <v>-112</v>
      </c>
      <c r="AJ32" s="20"/>
      <c r="AK32" s="28">
        <v>30</v>
      </c>
      <c r="AL32" s="30" t="s">
        <v>86</v>
      </c>
      <c r="AM32" s="30">
        <v>-155</v>
      </c>
      <c r="AO32" s="28">
        <v>30</v>
      </c>
      <c r="AP32" s="30" t="s">
        <v>280</v>
      </c>
      <c r="AQ32" s="30">
        <v>-90</v>
      </c>
    </row>
    <row r="33" spans="1:44">
      <c r="A33" s="58">
        <v>31</v>
      </c>
      <c r="B33" s="29" t="s">
        <v>68</v>
      </c>
      <c r="C33" s="30">
        <v>-3000</v>
      </c>
      <c r="E33" s="28">
        <v>31</v>
      </c>
      <c r="F33" s="29" t="s">
        <v>172</v>
      </c>
      <c r="G33" s="30">
        <v>-215</v>
      </c>
      <c r="I33" s="31">
        <v>31</v>
      </c>
      <c r="J33" s="32" t="s">
        <v>281</v>
      </c>
      <c r="K33" s="33">
        <v>-60</v>
      </c>
      <c r="L33" s="12">
        <f>240+K33</f>
        <v>180</v>
      </c>
      <c r="M33" s="31">
        <v>31</v>
      </c>
      <c r="N33" s="32" t="s">
        <v>241</v>
      </c>
      <c r="O33" s="33">
        <v>-65</v>
      </c>
      <c r="P33" s="12">
        <f>286+SUM(O32:O33)</f>
        <v>161</v>
      </c>
      <c r="Q33" s="17">
        <v>31</v>
      </c>
      <c r="R33" s="18" t="s">
        <v>277</v>
      </c>
      <c r="S33" s="19">
        <v>-3000</v>
      </c>
      <c r="U33" s="13">
        <v>31</v>
      </c>
      <c r="V33" s="30" t="s">
        <v>282</v>
      </c>
      <c r="W33" s="30">
        <v>-1000</v>
      </c>
      <c r="Y33" s="6">
        <v>31</v>
      </c>
      <c r="Z33" s="13" t="s">
        <v>283</v>
      </c>
      <c r="AA33" s="8">
        <v>-3000</v>
      </c>
      <c r="AC33" s="17">
        <v>31</v>
      </c>
      <c r="AD33" s="18" t="s">
        <v>277</v>
      </c>
      <c r="AE33" s="19">
        <v>-3200</v>
      </c>
      <c r="AG33" s="17">
        <v>31</v>
      </c>
      <c r="AH33" s="18" t="s">
        <v>284</v>
      </c>
      <c r="AI33" s="19">
        <v>-155</v>
      </c>
      <c r="AJ33" s="20"/>
      <c r="AK33" s="28">
        <v>31</v>
      </c>
      <c r="AL33" s="30" t="s">
        <v>68</v>
      </c>
      <c r="AM33" s="30">
        <v>-215</v>
      </c>
      <c r="AO33" s="17">
        <v>31</v>
      </c>
      <c r="AP33" s="18" t="s">
        <v>285</v>
      </c>
      <c r="AQ33" s="19">
        <v>-112</v>
      </c>
    </row>
    <row r="34" spans="1:44">
      <c r="A34" s="6">
        <v>32</v>
      </c>
      <c r="B34" s="7" t="s">
        <v>286</v>
      </c>
      <c r="C34" s="8">
        <v>-2500</v>
      </c>
      <c r="E34" s="6">
        <v>32</v>
      </c>
      <c r="F34" s="7" t="s">
        <v>286</v>
      </c>
      <c r="G34" s="8">
        <v>-298</v>
      </c>
      <c r="I34" s="6">
        <v>32</v>
      </c>
      <c r="J34" s="7" t="s">
        <v>287</v>
      </c>
      <c r="K34" s="8">
        <v>-60</v>
      </c>
      <c r="M34" s="9">
        <v>32</v>
      </c>
      <c r="N34" s="12" t="s">
        <v>262</v>
      </c>
      <c r="O34" s="11">
        <v>-60</v>
      </c>
      <c r="P34" s="12">
        <f>360+O34</f>
        <v>300</v>
      </c>
      <c r="Q34" s="6">
        <v>32</v>
      </c>
      <c r="R34" s="7" t="s">
        <v>108</v>
      </c>
      <c r="S34" s="8">
        <v>-3000</v>
      </c>
      <c r="U34" s="13">
        <v>32</v>
      </c>
      <c r="V34" s="30" t="s">
        <v>288</v>
      </c>
      <c r="W34" s="30">
        <v>-1300</v>
      </c>
      <c r="Y34" s="6">
        <v>32</v>
      </c>
      <c r="Z34" s="7" t="s">
        <v>289</v>
      </c>
      <c r="AA34" s="8">
        <v>-3000</v>
      </c>
      <c r="AB34" s="26"/>
      <c r="AC34" s="9">
        <v>32</v>
      </c>
      <c r="AD34" s="10" t="s">
        <v>290</v>
      </c>
      <c r="AE34" s="11">
        <v>-5000</v>
      </c>
      <c r="AF34" s="12">
        <f>18500+SUM(AE29:AE34)</f>
        <v>740</v>
      </c>
      <c r="AG34" s="6">
        <v>32</v>
      </c>
      <c r="AH34" s="7" t="s">
        <v>291</v>
      </c>
      <c r="AI34" s="8">
        <v>-215</v>
      </c>
      <c r="AJ34" s="20"/>
      <c r="AK34" s="6">
        <v>32</v>
      </c>
      <c r="AL34" s="7" t="s">
        <v>292</v>
      </c>
      <c r="AM34" s="8">
        <v>-298</v>
      </c>
      <c r="AO34" s="17">
        <v>32</v>
      </c>
      <c r="AP34" s="18" t="s">
        <v>293</v>
      </c>
      <c r="AQ34" s="19">
        <v>-155</v>
      </c>
    </row>
    <row r="35" spans="1:44">
      <c r="A35" s="6">
        <v>33</v>
      </c>
      <c r="B35" s="7" t="s">
        <v>78</v>
      </c>
      <c r="C35" s="8">
        <v>-2000</v>
      </c>
      <c r="D35" s="26"/>
      <c r="E35" s="6">
        <v>33</v>
      </c>
      <c r="F35" s="7" t="s">
        <v>294</v>
      </c>
      <c r="G35" s="8">
        <v>-415</v>
      </c>
      <c r="I35" s="6">
        <v>33</v>
      </c>
      <c r="J35" s="7" t="s">
        <v>295</v>
      </c>
      <c r="K35" s="8">
        <v>-65</v>
      </c>
      <c r="M35" s="6">
        <v>33</v>
      </c>
      <c r="N35" s="13" t="s">
        <v>296</v>
      </c>
      <c r="O35" s="8">
        <v>-60</v>
      </c>
      <c r="Q35" s="6">
        <v>33</v>
      </c>
      <c r="R35" s="7" t="s">
        <v>289</v>
      </c>
      <c r="S35" s="8">
        <v>-4000</v>
      </c>
      <c r="U35" s="6">
        <v>33</v>
      </c>
      <c r="V35" s="7" t="s">
        <v>297</v>
      </c>
      <c r="W35" s="8">
        <v>-1500</v>
      </c>
      <c r="Y35" s="6">
        <v>33</v>
      </c>
      <c r="Z35" s="7" t="s">
        <v>298</v>
      </c>
      <c r="AA35" s="8">
        <v>-3000</v>
      </c>
      <c r="AC35" s="17">
        <v>33</v>
      </c>
      <c r="AD35" s="18" t="s">
        <v>172</v>
      </c>
      <c r="AE35" s="19">
        <v>-60</v>
      </c>
      <c r="AG35" s="6">
        <v>33</v>
      </c>
      <c r="AH35" s="7" t="s">
        <v>299</v>
      </c>
      <c r="AI35" s="8">
        <v>-298</v>
      </c>
      <c r="AJ35" s="20"/>
      <c r="AK35" s="9">
        <v>33</v>
      </c>
      <c r="AL35" s="12" t="s">
        <v>300</v>
      </c>
      <c r="AM35" s="11">
        <v>-350</v>
      </c>
      <c r="AN35" s="12">
        <f>1645+SUM(AM27:AM35)</f>
        <v>225</v>
      </c>
      <c r="AO35" s="6">
        <v>33</v>
      </c>
      <c r="AP35" s="7" t="s">
        <v>301</v>
      </c>
      <c r="AQ35" s="8">
        <v>-215</v>
      </c>
    </row>
    <row r="36" spans="1:44">
      <c r="A36" s="9">
        <v>34</v>
      </c>
      <c r="B36" s="10" t="s">
        <v>302</v>
      </c>
      <c r="C36" s="11">
        <v>-2150</v>
      </c>
      <c r="D36" s="12">
        <f>9890+SUM(C30:C36)</f>
        <v>40</v>
      </c>
      <c r="E36" s="6">
        <v>34</v>
      </c>
      <c r="F36" s="7" t="s">
        <v>303</v>
      </c>
      <c r="G36" s="8">
        <v>-490</v>
      </c>
      <c r="I36" s="6">
        <v>34</v>
      </c>
      <c r="J36" s="7" t="s">
        <v>304</v>
      </c>
      <c r="K36" s="8">
        <v>-75</v>
      </c>
      <c r="M36" s="6">
        <v>34</v>
      </c>
      <c r="N36" s="13" t="s">
        <v>305</v>
      </c>
      <c r="O36" s="8">
        <v>-65</v>
      </c>
      <c r="Q36" s="6">
        <v>34</v>
      </c>
      <c r="R36" s="7" t="s">
        <v>289</v>
      </c>
      <c r="S36" s="8">
        <v>-5000</v>
      </c>
      <c r="U36" s="6">
        <v>34</v>
      </c>
      <c r="V36" s="7" t="s">
        <v>306</v>
      </c>
      <c r="W36" s="8">
        <v>-1300</v>
      </c>
      <c r="Y36" s="6">
        <v>34</v>
      </c>
      <c r="Z36" s="7" t="s">
        <v>307</v>
      </c>
      <c r="AA36" s="8">
        <v>-3750</v>
      </c>
      <c r="AC36" s="6">
        <v>34</v>
      </c>
      <c r="AD36" s="7" t="s">
        <v>308</v>
      </c>
      <c r="AE36" s="8">
        <v>-65</v>
      </c>
      <c r="AG36" s="6">
        <v>34</v>
      </c>
      <c r="AH36" s="7" t="s">
        <v>264</v>
      </c>
      <c r="AI36" s="8">
        <v>-415</v>
      </c>
      <c r="AJ36" s="20"/>
      <c r="AK36" s="6">
        <v>34</v>
      </c>
      <c r="AL36" s="7" t="s">
        <v>102</v>
      </c>
      <c r="AM36" s="8">
        <v>-60</v>
      </c>
      <c r="AO36" s="6">
        <v>34</v>
      </c>
      <c r="AP36" s="7" t="s">
        <v>166</v>
      </c>
      <c r="AQ36" s="8">
        <v>-298</v>
      </c>
    </row>
    <row r="37" spans="1:44">
      <c r="A37" s="6">
        <v>35</v>
      </c>
      <c r="B37" s="7" t="s">
        <v>88</v>
      </c>
      <c r="C37" s="8">
        <v>-1000</v>
      </c>
      <c r="E37" s="6">
        <v>35</v>
      </c>
      <c r="F37" s="7" t="s">
        <v>102</v>
      </c>
      <c r="G37" s="8">
        <v>-640</v>
      </c>
      <c r="I37" s="6">
        <v>35</v>
      </c>
      <c r="J37" s="7" t="s">
        <v>78</v>
      </c>
      <c r="K37" s="8">
        <v>-90</v>
      </c>
      <c r="M37" s="6">
        <v>35</v>
      </c>
      <c r="N37" s="13" t="s">
        <v>309</v>
      </c>
      <c r="O37" s="8">
        <v>-75</v>
      </c>
      <c r="Q37" s="6">
        <v>35</v>
      </c>
      <c r="R37" s="7" t="s">
        <v>310</v>
      </c>
      <c r="S37" s="8">
        <v>-90</v>
      </c>
      <c r="U37" s="6">
        <v>35</v>
      </c>
      <c r="V37" s="7" t="s">
        <v>269</v>
      </c>
      <c r="W37" s="8">
        <v>-2000</v>
      </c>
      <c r="Y37" s="9">
        <v>35</v>
      </c>
      <c r="Z37" s="12" t="s">
        <v>311</v>
      </c>
      <c r="AA37" s="11">
        <v>-5250</v>
      </c>
      <c r="AB37" s="12">
        <f>21000+SUM(AA32:AA37)</f>
        <v>0</v>
      </c>
      <c r="AC37" s="6">
        <v>35</v>
      </c>
      <c r="AD37" s="7" t="s">
        <v>312</v>
      </c>
      <c r="AE37" s="8">
        <v>-75</v>
      </c>
      <c r="AG37" s="6">
        <v>35</v>
      </c>
      <c r="AH37" s="7" t="s">
        <v>313</v>
      </c>
      <c r="AI37" s="8">
        <v>-498</v>
      </c>
      <c r="AJ37" s="20"/>
      <c r="AK37" s="9">
        <v>35</v>
      </c>
      <c r="AL37" s="12" t="s">
        <v>314</v>
      </c>
      <c r="AM37" s="11">
        <v>-65</v>
      </c>
      <c r="AN37" s="12">
        <f>273+SUM(AM36:AM37)</f>
        <v>148</v>
      </c>
      <c r="AO37" s="9">
        <v>35</v>
      </c>
      <c r="AP37" s="10" t="s">
        <v>302</v>
      </c>
      <c r="AQ37" s="11">
        <v>-415</v>
      </c>
      <c r="AR37" s="12">
        <f>1909+SUM(AQ29:AQ37)</f>
        <v>424</v>
      </c>
    </row>
    <row r="38" spans="1:44">
      <c r="A38" s="9">
        <v>36</v>
      </c>
      <c r="B38" s="10" t="s">
        <v>315</v>
      </c>
      <c r="C38" s="11">
        <v>-300</v>
      </c>
      <c r="D38" s="12">
        <f>1590+SUM(C37:C38)</f>
        <v>290</v>
      </c>
      <c r="E38" s="6">
        <v>36</v>
      </c>
      <c r="F38" s="7" t="s">
        <v>313</v>
      </c>
      <c r="G38" s="8">
        <v>-880</v>
      </c>
      <c r="I38" s="6">
        <v>36</v>
      </c>
      <c r="J38" s="7" t="s">
        <v>316</v>
      </c>
      <c r="K38" s="8">
        <v>-112</v>
      </c>
      <c r="M38" s="9">
        <v>36</v>
      </c>
      <c r="N38" s="12" t="s">
        <v>317</v>
      </c>
      <c r="O38" s="11">
        <v>-90</v>
      </c>
      <c r="P38" s="12">
        <f>338+SUM(O35:O38)</f>
        <v>48</v>
      </c>
      <c r="Q38" s="6">
        <v>36</v>
      </c>
      <c r="R38" s="7" t="s">
        <v>318</v>
      </c>
      <c r="S38" s="8">
        <v>-6000</v>
      </c>
      <c r="U38" s="6">
        <v>36</v>
      </c>
      <c r="V38" s="7" t="s">
        <v>88</v>
      </c>
      <c r="W38" s="8">
        <v>-2350</v>
      </c>
      <c r="Y38" s="6">
        <v>36</v>
      </c>
      <c r="Z38" s="7" t="s">
        <v>319</v>
      </c>
      <c r="AA38" s="8">
        <v>-60</v>
      </c>
      <c r="AC38" s="6">
        <v>36</v>
      </c>
      <c r="AD38" s="7" t="s">
        <v>320</v>
      </c>
      <c r="AE38" s="8">
        <v>-90</v>
      </c>
      <c r="AG38" s="6">
        <v>36</v>
      </c>
      <c r="AH38" s="7" t="s">
        <v>321</v>
      </c>
      <c r="AI38" s="8">
        <v>-640</v>
      </c>
      <c r="AJ38" s="20"/>
      <c r="AK38" s="6">
        <v>36</v>
      </c>
      <c r="AL38" s="7" t="s">
        <v>322</v>
      </c>
      <c r="AM38" s="8">
        <v>-60</v>
      </c>
      <c r="AO38" s="6">
        <v>36</v>
      </c>
      <c r="AP38" s="7" t="s">
        <v>323</v>
      </c>
      <c r="AQ38" s="8">
        <v>-60</v>
      </c>
    </row>
    <row r="39" spans="1:44">
      <c r="A39" s="9">
        <v>37</v>
      </c>
      <c r="B39" s="10" t="s">
        <v>324</v>
      </c>
      <c r="C39" s="11">
        <v>-60</v>
      </c>
      <c r="D39" s="12">
        <f>246+C39</f>
        <v>186</v>
      </c>
      <c r="E39" s="6">
        <v>37</v>
      </c>
      <c r="F39" s="7" t="s">
        <v>325</v>
      </c>
      <c r="G39" s="8">
        <v>-1215</v>
      </c>
      <c r="I39" s="6">
        <v>37</v>
      </c>
      <c r="J39" s="7" t="s">
        <v>326</v>
      </c>
      <c r="K39" s="8">
        <v>-155</v>
      </c>
      <c r="M39" s="6">
        <v>37</v>
      </c>
      <c r="N39" s="13" t="s">
        <v>327</v>
      </c>
      <c r="O39" s="8">
        <v>-60</v>
      </c>
      <c r="Q39" s="6">
        <v>37</v>
      </c>
      <c r="R39" s="7" t="s">
        <v>328</v>
      </c>
      <c r="S39" s="8">
        <v>-5000</v>
      </c>
      <c r="U39" s="6">
        <v>37</v>
      </c>
      <c r="V39" s="7" t="s">
        <v>329</v>
      </c>
      <c r="W39" s="8">
        <v>-3400</v>
      </c>
      <c r="Y39" s="9">
        <v>37</v>
      </c>
      <c r="Z39" s="10" t="s">
        <v>330</v>
      </c>
      <c r="AA39" s="11">
        <v>-65</v>
      </c>
      <c r="AB39" s="12">
        <f>293+SUM(AA38:AA39)</f>
        <v>168</v>
      </c>
      <c r="AC39" s="6">
        <v>37</v>
      </c>
      <c r="AD39" s="7" t="s">
        <v>331</v>
      </c>
      <c r="AE39" s="8">
        <v>-112</v>
      </c>
      <c r="AG39" s="6">
        <v>37</v>
      </c>
      <c r="AH39" s="7" t="s">
        <v>332</v>
      </c>
      <c r="AI39" s="8">
        <v>-1000</v>
      </c>
      <c r="AJ39" s="20"/>
      <c r="AK39" s="9">
        <v>37</v>
      </c>
      <c r="AL39" s="10" t="s">
        <v>322</v>
      </c>
      <c r="AM39" s="11">
        <v>-65</v>
      </c>
      <c r="AN39" s="12">
        <f>312+SUM(AM38:AM39)</f>
        <v>187</v>
      </c>
      <c r="AO39" s="9">
        <v>37</v>
      </c>
      <c r="AP39" s="10" t="s">
        <v>314</v>
      </c>
      <c r="AQ39" s="11">
        <v>-65</v>
      </c>
      <c r="AR39" s="12">
        <f>273+SUM(AQ38:AQ39)</f>
        <v>148</v>
      </c>
    </row>
    <row r="40" spans="1:44">
      <c r="A40" s="9">
        <v>38</v>
      </c>
      <c r="B40" s="10" t="s">
        <v>333</v>
      </c>
      <c r="C40" s="11">
        <v>-60</v>
      </c>
      <c r="D40" s="12">
        <f>252+C40</f>
        <v>192</v>
      </c>
      <c r="E40" s="6">
        <v>38</v>
      </c>
      <c r="F40" s="7" t="s">
        <v>334</v>
      </c>
      <c r="G40" s="8">
        <v>-1550</v>
      </c>
      <c r="H40" s="20"/>
      <c r="I40" s="6">
        <v>38</v>
      </c>
      <c r="J40" s="7" t="s">
        <v>169</v>
      </c>
      <c r="K40" s="8">
        <v>-215</v>
      </c>
      <c r="M40" s="6">
        <v>38</v>
      </c>
      <c r="N40" s="13" t="s">
        <v>335</v>
      </c>
      <c r="O40" s="8">
        <v>-65</v>
      </c>
      <c r="Q40" s="9">
        <v>38</v>
      </c>
      <c r="R40" s="10" t="s">
        <v>315</v>
      </c>
      <c r="S40" s="11">
        <f>-5500</f>
        <v>-5500</v>
      </c>
      <c r="T40" s="12">
        <f>29150+SUM(S29:S40)</f>
        <v>-8565</v>
      </c>
      <c r="U40" s="6">
        <v>38</v>
      </c>
      <c r="V40" s="7" t="s">
        <v>288</v>
      </c>
      <c r="W40" s="8">
        <v>-4225</v>
      </c>
      <c r="Y40" s="6">
        <v>38</v>
      </c>
      <c r="Z40" s="7" t="s">
        <v>336</v>
      </c>
      <c r="AA40" s="8">
        <v>-60</v>
      </c>
      <c r="AC40" s="9">
        <v>38</v>
      </c>
      <c r="AD40" s="10" t="s">
        <v>322</v>
      </c>
      <c r="AE40" s="11">
        <v>-155</v>
      </c>
      <c r="AF40" s="12">
        <f>744+SUM(AE35:AE40)</f>
        <v>187</v>
      </c>
      <c r="AG40" s="6">
        <v>38</v>
      </c>
      <c r="AH40" s="7" t="s">
        <v>337</v>
      </c>
      <c r="AI40" s="8">
        <v>-1300</v>
      </c>
      <c r="AJ40" s="20"/>
      <c r="AK40" s="6">
        <v>38</v>
      </c>
      <c r="AL40" s="7" t="s">
        <v>338</v>
      </c>
      <c r="AM40" s="8">
        <v>-60</v>
      </c>
      <c r="AO40" s="6">
        <v>38</v>
      </c>
      <c r="AP40" s="7" t="s">
        <v>293</v>
      </c>
      <c r="AQ40" s="8">
        <v>-60</v>
      </c>
    </row>
    <row r="41" spans="1:44">
      <c r="A41" s="6">
        <v>39</v>
      </c>
      <c r="B41" s="7" t="s">
        <v>339</v>
      </c>
      <c r="C41" s="8">
        <v>-60</v>
      </c>
      <c r="E41" s="6">
        <v>39</v>
      </c>
      <c r="F41" s="7" t="s">
        <v>340</v>
      </c>
      <c r="G41" s="8">
        <v>-2050</v>
      </c>
      <c r="H41" s="20"/>
      <c r="I41" s="9">
        <v>39</v>
      </c>
      <c r="J41" s="10" t="s">
        <v>341</v>
      </c>
      <c r="K41" s="11">
        <v>-298</v>
      </c>
      <c r="L41" s="12">
        <f>1192+SUM(K34:K41)</f>
        <v>122</v>
      </c>
      <c r="M41" s="6">
        <v>39</v>
      </c>
      <c r="N41" s="13" t="s">
        <v>169</v>
      </c>
      <c r="O41" s="8">
        <v>-75</v>
      </c>
      <c r="Q41" s="6">
        <v>39</v>
      </c>
      <c r="R41" s="7" t="s">
        <v>342</v>
      </c>
      <c r="S41" s="8">
        <v>-60</v>
      </c>
      <c r="U41" s="12">
        <v>39</v>
      </c>
      <c r="V41" s="12" t="s">
        <v>278</v>
      </c>
      <c r="W41" s="11">
        <v>-5255</v>
      </c>
      <c r="X41" s="12">
        <f>22334+SUM(W33:W41)</f>
        <v>4</v>
      </c>
      <c r="Y41" s="9">
        <v>39</v>
      </c>
      <c r="Z41" s="10" t="s">
        <v>343</v>
      </c>
      <c r="AA41" s="11">
        <v>-65</v>
      </c>
      <c r="AB41" s="12">
        <f>257+SUM(AA40:AA41)</f>
        <v>132</v>
      </c>
      <c r="AC41" s="9">
        <v>39</v>
      </c>
      <c r="AD41" s="10" t="s">
        <v>57</v>
      </c>
      <c r="AE41" s="11">
        <v>-60</v>
      </c>
      <c r="AF41" s="12">
        <f>201</f>
        <v>201</v>
      </c>
      <c r="AG41" s="6">
        <v>39</v>
      </c>
      <c r="AH41" s="7" t="s">
        <v>108</v>
      </c>
      <c r="AI41" s="8">
        <v>-1650</v>
      </c>
      <c r="AJ41" s="20"/>
      <c r="AK41" s="6">
        <v>39</v>
      </c>
      <c r="AL41" s="7" t="s">
        <v>210</v>
      </c>
      <c r="AM41" s="8">
        <v>-65</v>
      </c>
      <c r="AO41" s="6">
        <v>39</v>
      </c>
      <c r="AP41" s="7" t="s">
        <v>344</v>
      </c>
      <c r="AQ41" s="8">
        <v>-65</v>
      </c>
    </row>
    <row r="42" spans="1:44">
      <c r="A42" s="6">
        <v>40</v>
      </c>
      <c r="B42" s="7" t="s">
        <v>345</v>
      </c>
      <c r="C42" s="8">
        <v>-65</v>
      </c>
      <c r="E42" s="6">
        <v>40</v>
      </c>
      <c r="F42" s="7" t="s">
        <v>346</v>
      </c>
      <c r="G42" s="8">
        <v>-2850</v>
      </c>
      <c r="H42" s="20"/>
      <c r="I42" s="9">
        <v>40</v>
      </c>
      <c r="J42" s="10" t="s">
        <v>281</v>
      </c>
      <c r="K42" s="11">
        <v>-60</v>
      </c>
      <c r="L42" s="12">
        <f>255+K42</f>
        <v>195</v>
      </c>
      <c r="M42" s="6">
        <v>40</v>
      </c>
      <c r="N42" s="13" t="s">
        <v>347</v>
      </c>
      <c r="O42" s="8">
        <v>-90</v>
      </c>
      <c r="Q42" s="6">
        <v>40</v>
      </c>
      <c r="R42" s="7" t="s">
        <v>348</v>
      </c>
      <c r="S42" s="8">
        <v>-1000</v>
      </c>
      <c r="T42" s="61"/>
      <c r="U42" s="9">
        <v>40</v>
      </c>
      <c r="V42" s="10" t="s">
        <v>349</v>
      </c>
      <c r="W42" s="11">
        <v>-60</v>
      </c>
      <c r="X42" s="12">
        <f>237+W42</f>
        <v>177</v>
      </c>
      <c r="Y42" s="6">
        <v>40</v>
      </c>
      <c r="Z42" s="7" t="s">
        <v>210</v>
      </c>
      <c r="AA42" s="8">
        <v>-60</v>
      </c>
      <c r="AC42" s="6">
        <v>40</v>
      </c>
      <c r="AD42" s="7" t="s">
        <v>125</v>
      </c>
      <c r="AE42" s="8">
        <v>-60</v>
      </c>
      <c r="AG42" s="6">
        <v>40</v>
      </c>
      <c r="AH42" s="7" t="s">
        <v>350</v>
      </c>
      <c r="AI42" s="8">
        <v>-1950</v>
      </c>
      <c r="AJ42" s="20"/>
      <c r="AK42" s="21">
        <v>40</v>
      </c>
      <c r="AL42" s="22" t="s">
        <v>351</v>
      </c>
      <c r="AM42" s="23">
        <v>-75</v>
      </c>
      <c r="AO42" s="6">
        <v>40</v>
      </c>
      <c r="AP42" s="7" t="s">
        <v>352</v>
      </c>
      <c r="AQ42" s="8">
        <v>-75</v>
      </c>
    </row>
    <row r="43" spans="1:44">
      <c r="A43" s="21">
        <v>41</v>
      </c>
      <c r="B43" s="22" t="s">
        <v>353</v>
      </c>
      <c r="C43" s="23">
        <v>-750</v>
      </c>
      <c r="E43" s="21">
        <v>41</v>
      </c>
      <c r="F43" s="22" t="s">
        <v>286</v>
      </c>
      <c r="G43" s="23">
        <v>-3600</v>
      </c>
      <c r="H43" s="20"/>
      <c r="I43" s="6">
        <v>41</v>
      </c>
      <c r="J43" s="13" t="s">
        <v>354</v>
      </c>
      <c r="K43" s="8">
        <v>-60</v>
      </c>
      <c r="M43" s="9">
        <v>41</v>
      </c>
      <c r="N43" s="12" t="s">
        <v>355</v>
      </c>
      <c r="O43" s="11">
        <v>-112</v>
      </c>
      <c r="P43" s="12">
        <f>487+SUM(O39:O43)</f>
        <v>85</v>
      </c>
      <c r="Q43" s="6">
        <v>41</v>
      </c>
      <c r="R43" s="13" t="s">
        <v>108</v>
      </c>
      <c r="S43" s="8">
        <v>-1000</v>
      </c>
      <c r="U43" s="6">
        <v>41</v>
      </c>
      <c r="V43" s="7" t="s">
        <v>356</v>
      </c>
      <c r="W43" s="8">
        <v>-60</v>
      </c>
      <c r="X43" s="20"/>
      <c r="Y43" s="21">
        <v>41</v>
      </c>
      <c r="Z43" s="22" t="s">
        <v>357</v>
      </c>
      <c r="AA43" s="23">
        <v>-65</v>
      </c>
      <c r="AC43" s="6">
        <v>41</v>
      </c>
      <c r="AD43" s="7" t="s">
        <v>345</v>
      </c>
      <c r="AE43" s="8">
        <v>-65</v>
      </c>
      <c r="AG43" s="6">
        <v>41</v>
      </c>
      <c r="AH43" s="7" t="s">
        <v>58</v>
      </c>
      <c r="AI43" s="8">
        <v>-2850</v>
      </c>
      <c r="AJ43" s="20"/>
      <c r="AK43" s="9">
        <v>41</v>
      </c>
      <c r="AL43" s="10" t="s">
        <v>118</v>
      </c>
      <c r="AM43" s="11">
        <v>-90</v>
      </c>
      <c r="AN43" s="12">
        <f>339+SUM(AM40:AM43)</f>
        <v>49</v>
      </c>
      <c r="AO43" s="6">
        <v>41</v>
      </c>
      <c r="AP43" s="13" t="s">
        <v>189</v>
      </c>
      <c r="AQ43" s="8">
        <v>-90</v>
      </c>
    </row>
    <row r="44" spans="1:44">
      <c r="A44" s="6">
        <v>42</v>
      </c>
      <c r="B44" s="7" t="s">
        <v>60</v>
      </c>
      <c r="C44" s="8">
        <v>-900</v>
      </c>
      <c r="E44" s="9">
        <v>42</v>
      </c>
      <c r="F44" s="10" t="s">
        <v>118</v>
      </c>
      <c r="G44" s="11">
        <v>-5350</v>
      </c>
      <c r="H44" s="12">
        <f>20170+SUM(G26:G44)</f>
        <v>60</v>
      </c>
      <c r="I44" s="6">
        <v>42</v>
      </c>
      <c r="J44" s="13" t="s">
        <v>189</v>
      </c>
      <c r="K44" s="8">
        <v>-75</v>
      </c>
      <c r="M44" s="6">
        <v>42</v>
      </c>
      <c r="N44" s="13" t="s">
        <v>358</v>
      </c>
      <c r="O44" s="8">
        <v>-60</v>
      </c>
      <c r="Q44" s="21">
        <v>42</v>
      </c>
      <c r="R44" s="24" t="s">
        <v>351</v>
      </c>
      <c r="S44" s="23">
        <v>-1000</v>
      </c>
      <c r="U44" s="39">
        <v>42</v>
      </c>
      <c r="V44" s="62" t="s">
        <v>359</v>
      </c>
      <c r="W44" s="41">
        <v>-65</v>
      </c>
      <c r="X44" s="40">
        <f>280+SUM(W43:W44)</f>
        <v>155</v>
      </c>
      <c r="Y44" s="6">
        <v>42</v>
      </c>
      <c r="Z44" s="7" t="s">
        <v>360</v>
      </c>
      <c r="AA44" s="8">
        <v>-75</v>
      </c>
      <c r="AC44" s="21">
        <v>42</v>
      </c>
      <c r="AD44" s="22" t="s">
        <v>361</v>
      </c>
      <c r="AE44" s="23">
        <v>-75</v>
      </c>
      <c r="AG44" s="6">
        <v>42</v>
      </c>
      <c r="AH44" s="7" t="s">
        <v>362</v>
      </c>
      <c r="AI44" s="8">
        <v>-3750</v>
      </c>
      <c r="AJ44" s="20"/>
      <c r="AK44" s="6">
        <v>42</v>
      </c>
      <c r="AL44" s="7" t="s">
        <v>94</v>
      </c>
      <c r="AM44" s="8">
        <v>-60</v>
      </c>
      <c r="AO44" s="21">
        <v>42</v>
      </c>
      <c r="AP44" s="24" t="s">
        <v>182</v>
      </c>
      <c r="AQ44" s="23">
        <v>-112</v>
      </c>
    </row>
    <row r="45" spans="1:44">
      <c r="A45" s="6">
        <v>43</v>
      </c>
      <c r="B45" s="7" t="s">
        <v>44</v>
      </c>
      <c r="C45" s="8">
        <v>-1120</v>
      </c>
      <c r="E45" s="9">
        <v>43</v>
      </c>
      <c r="F45" s="10" t="s">
        <v>363</v>
      </c>
      <c r="G45" s="11">
        <v>0</v>
      </c>
      <c r="I45" s="6">
        <v>43</v>
      </c>
      <c r="J45" s="13" t="s">
        <v>350</v>
      </c>
      <c r="K45" s="8">
        <v>-90</v>
      </c>
      <c r="M45" s="6">
        <v>43</v>
      </c>
      <c r="N45" s="13" t="s">
        <v>46</v>
      </c>
      <c r="O45" s="8">
        <v>-65</v>
      </c>
      <c r="Q45" s="6">
        <v>43</v>
      </c>
      <c r="R45" s="13" t="s">
        <v>55</v>
      </c>
      <c r="S45" s="8">
        <v>-1200</v>
      </c>
      <c r="T45" s="20"/>
      <c r="U45" s="9">
        <v>43</v>
      </c>
      <c r="V45" s="10" t="s">
        <v>364</v>
      </c>
      <c r="W45" s="11">
        <v>-60</v>
      </c>
      <c r="X45" s="12">
        <f>237+W45</f>
        <v>177</v>
      </c>
      <c r="Y45" s="6">
        <v>43</v>
      </c>
      <c r="Z45" s="7" t="s">
        <v>365</v>
      </c>
      <c r="AA45" s="8">
        <v>-90</v>
      </c>
      <c r="AC45" s="9">
        <v>43</v>
      </c>
      <c r="AD45" s="10" t="s">
        <v>366</v>
      </c>
      <c r="AE45" s="11">
        <v>-90</v>
      </c>
      <c r="AF45" s="12">
        <f>396+SUM(AE42:AE45)</f>
        <v>106</v>
      </c>
      <c r="AG45" s="6">
        <v>43</v>
      </c>
      <c r="AH45" s="7" t="s">
        <v>367</v>
      </c>
      <c r="AI45" s="8">
        <v>-4650</v>
      </c>
      <c r="AJ45" s="20"/>
      <c r="AK45" s="6">
        <v>43</v>
      </c>
      <c r="AL45" s="7" t="s">
        <v>314</v>
      </c>
      <c r="AM45" s="8">
        <v>-65</v>
      </c>
      <c r="AO45" s="6">
        <v>43</v>
      </c>
      <c r="AP45" s="13" t="s">
        <v>60</v>
      </c>
      <c r="AQ45" s="8">
        <v>-155</v>
      </c>
    </row>
    <row r="46" spans="1:44">
      <c r="A46" s="6">
        <v>44</v>
      </c>
      <c r="B46" s="7" t="s">
        <v>155</v>
      </c>
      <c r="C46" s="8">
        <v>-1550</v>
      </c>
      <c r="E46" s="6">
        <v>44</v>
      </c>
      <c r="F46" s="7" t="s">
        <v>368</v>
      </c>
      <c r="G46" s="8">
        <v>-60</v>
      </c>
      <c r="I46" s="6">
        <v>44</v>
      </c>
      <c r="J46" s="13" t="s">
        <v>46</v>
      </c>
      <c r="K46" s="8">
        <v>-112</v>
      </c>
      <c r="M46" s="6">
        <v>44</v>
      </c>
      <c r="N46" s="13" t="s">
        <v>369</v>
      </c>
      <c r="O46" s="8">
        <v>-75</v>
      </c>
      <c r="Q46" s="9">
        <v>44</v>
      </c>
      <c r="R46" s="10" t="s">
        <v>370</v>
      </c>
      <c r="S46" s="11">
        <v>-1400</v>
      </c>
      <c r="T46" s="12">
        <f>5740+SUM(S41:S46)</f>
        <v>80</v>
      </c>
      <c r="U46" s="6">
        <v>44</v>
      </c>
      <c r="V46" s="7" t="s">
        <v>371</v>
      </c>
      <c r="W46" s="8">
        <v>-60</v>
      </c>
      <c r="Y46" s="6">
        <v>44</v>
      </c>
      <c r="Z46" s="7" t="s">
        <v>372</v>
      </c>
      <c r="AA46" s="8">
        <v>-750</v>
      </c>
      <c r="AC46" s="6">
        <v>44</v>
      </c>
      <c r="AD46" s="7" t="s">
        <v>373</v>
      </c>
      <c r="AE46" s="8">
        <v>-60</v>
      </c>
      <c r="AG46" s="6">
        <v>44</v>
      </c>
      <c r="AH46" s="7" t="s">
        <v>374</v>
      </c>
      <c r="AI46" s="8">
        <v>-5200</v>
      </c>
      <c r="AK46" s="6">
        <v>44</v>
      </c>
      <c r="AL46" s="7" t="s">
        <v>244</v>
      </c>
      <c r="AM46" s="8">
        <v>-75</v>
      </c>
      <c r="AO46" s="9">
        <v>44</v>
      </c>
      <c r="AP46" s="12" t="s">
        <v>189</v>
      </c>
      <c r="AQ46" s="11">
        <v>-215</v>
      </c>
      <c r="AR46" s="12">
        <f>882+SUM(AQ40:AQ46)</f>
        <v>110</v>
      </c>
    </row>
    <row r="47" spans="1:44">
      <c r="A47" s="6">
        <v>45</v>
      </c>
      <c r="B47" s="7" t="s">
        <v>375</v>
      </c>
      <c r="C47" s="8">
        <v>-2150</v>
      </c>
      <c r="E47" s="6">
        <v>45</v>
      </c>
      <c r="F47" s="7" t="s">
        <v>115</v>
      </c>
      <c r="G47" s="8">
        <v>-65</v>
      </c>
      <c r="I47" s="9">
        <v>45</v>
      </c>
      <c r="J47" s="12" t="s">
        <v>189</v>
      </c>
      <c r="K47" s="11">
        <v>-155</v>
      </c>
      <c r="L47" s="12">
        <f>636+SUM(K43:K47)</f>
        <v>144</v>
      </c>
      <c r="M47" s="6">
        <v>45</v>
      </c>
      <c r="N47" s="13" t="s">
        <v>372</v>
      </c>
      <c r="O47" s="8">
        <v>-90</v>
      </c>
      <c r="Q47" s="9">
        <v>45</v>
      </c>
      <c r="R47" s="10" t="s">
        <v>91</v>
      </c>
      <c r="S47" s="11">
        <v>-60</v>
      </c>
      <c r="T47" s="12">
        <v>210</v>
      </c>
      <c r="U47" s="6">
        <v>45</v>
      </c>
      <c r="V47" s="7" t="s">
        <v>376</v>
      </c>
      <c r="W47" s="8">
        <v>-65</v>
      </c>
      <c r="Y47" s="6">
        <v>45</v>
      </c>
      <c r="Z47" s="7" t="s">
        <v>115</v>
      </c>
      <c r="AA47" s="8">
        <v>-900</v>
      </c>
      <c r="AC47" s="6">
        <v>45</v>
      </c>
      <c r="AD47" s="7" t="s">
        <v>377</v>
      </c>
      <c r="AE47" s="8">
        <v>0</v>
      </c>
      <c r="AG47" s="9">
        <v>45</v>
      </c>
      <c r="AH47" s="12" t="s">
        <v>378</v>
      </c>
      <c r="AI47" s="11">
        <v>-7500</v>
      </c>
      <c r="AJ47" s="25">
        <f>28500+SUM(AI28:AI47)</f>
        <v>-3973</v>
      </c>
      <c r="AK47" s="9">
        <v>45</v>
      </c>
      <c r="AL47" s="10" t="s">
        <v>379</v>
      </c>
      <c r="AM47" s="11">
        <v>-90</v>
      </c>
      <c r="AN47" s="12">
        <f>423+SUM(AM44:AM47)</f>
        <v>133</v>
      </c>
      <c r="AO47" s="6">
        <v>45</v>
      </c>
      <c r="AP47" s="13" t="s">
        <v>314</v>
      </c>
      <c r="AQ47" s="8">
        <v>-60</v>
      </c>
    </row>
    <row r="48" spans="1:44">
      <c r="A48" s="6">
        <v>46</v>
      </c>
      <c r="B48" s="7" t="s">
        <v>315</v>
      </c>
      <c r="C48" s="8">
        <v>-2980</v>
      </c>
      <c r="E48" s="6">
        <v>46</v>
      </c>
      <c r="F48" s="7" t="s">
        <v>380</v>
      </c>
      <c r="G48" s="8">
        <v>-75</v>
      </c>
      <c r="I48" s="6">
        <v>46</v>
      </c>
      <c r="J48" s="13" t="s">
        <v>381</v>
      </c>
      <c r="K48" s="8">
        <v>-60</v>
      </c>
      <c r="M48" s="6">
        <v>46</v>
      </c>
      <c r="N48" s="13" t="s">
        <v>382</v>
      </c>
      <c r="O48" s="8">
        <v>-112</v>
      </c>
      <c r="Q48" s="6">
        <v>46</v>
      </c>
      <c r="R48" s="13" t="s">
        <v>315</v>
      </c>
      <c r="S48" s="8">
        <v>-60</v>
      </c>
      <c r="U48" s="6">
        <v>46</v>
      </c>
      <c r="V48" s="7" t="s">
        <v>383</v>
      </c>
      <c r="W48" s="8">
        <v>-75</v>
      </c>
      <c r="Y48" s="6">
        <v>46</v>
      </c>
      <c r="Z48" s="7" t="s">
        <v>384</v>
      </c>
      <c r="AA48" s="8">
        <v>-1120</v>
      </c>
      <c r="AC48" s="6">
        <v>46</v>
      </c>
      <c r="AD48" s="7" t="s">
        <v>374</v>
      </c>
      <c r="AE48" s="8">
        <v>-65</v>
      </c>
      <c r="AG48" s="6">
        <v>46</v>
      </c>
      <c r="AH48" s="7" t="s">
        <v>69</v>
      </c>
      <c r="AI48" s="8">
        <v>-60</v>
      </c>
      <c r="AK48" s="6">
        <v>46</v>
      </c>
      <c r="AL48" s="7" t="s">
        <v>181</v>
      </c>
      <c r="AM48" s="8">
        <v>-60</v>
      </c>
      <c r="AO48" s="9">
        <v>46</v>
      </c>
      <c r="AP48" s="12" t="s">
        <v>87</v>
      </c>
      <c r="AQ48" s="11">
        <v>-65</v>
      </c>
      <c r="AR48" s="12">
        <f>205+SUM(AQ47:AQ48)</f>
        <v>80</v>
      </c>
    </row>
    <row r="49" spans="1:44">
      <c r="A49" s="6">
        <v>47</v>
      </c>
      <c r="B49" s="7" t="s">
        <v>181</v>
      </c>
      <c r="C49" s="8">
        <v>-4150</v>
      </c>
      <c r="E49" s="6">
        <v>47</v>
      </c>
      <c r="F49" s="7" t="s">
        <v>191</v>
      </c>
      <c r="G49" s="8">
        <v>-90</v>
      </c>
      <c r="I49" s="9">
        <v>47</v>
      </c>
      <c r="J49" s="12" t="s">
        <v>90</v>
      </c>
      <c r="K49" s="11">
        <v>-65</v>
      </c>
      <c r="L49" s="12">
        <f>293+SUM(K48:K49)</f>
        <v>168</v>
      </c>
      <c r="M49" s="9">
        <v>47</v>
      </c>
      <c r="N49" s="12" t="s">
        <v>87</v>
      </c>
      <c r="O49" s="11">
        <v>-155</v>
      </c>
      <c r="P49" s="12">
        <f>488+SUM(O44:O49)</f>
        <v>-69</v>
      </c>
      <c r="Q49" s="6">
        <v>47</v>
      </c>
      <c r="R49" s="13" t="s">
        <v>289</v>
      </c>
      <c r="S49" s="8">
        <v>-65</v>
      </c>
      <c r="U49" s="6">
        <v>47</v>
      </c>
      <c r="V49" s="7" t="s">
        <v>385</v>
      </c>
      <c r="W49" s="8">
        <v>0</v>
      </c>
      <c r="Y49" s="6">
        <v>47</v>
      </c>
      <c r="Z49" s="7" t="s">
        <v>386</v>
      </c>
      <c r="AA49" s="8">
        <v>-1550</v>
      </c>
      <c r="AC49" s="6">
        <v>47</v>
      </c>
      <c r="AD49" s="7" t="s">
        <v>387</v>
      </c>
      <c r="AE49" s="8">
        <v>-75</v>
      </c>
      <c r="AG49" s="6">
        <v>47</v>
      </c>
      <c r="AH49" s="7" t="s">
        <v>381</v>
      </c>
      <c r="AI49" s="8">
        <v>0</v>
      </c>
      <c r="AK49" s="6">
        <v>47</v>
      </c>
      <c r="AL49" s="7" t="s">
        <v>388</v>
      </c>
      <c r="AM49" s="8">
        <v>-65</v>
      </c>
      <c r="AO49" s="6">
        <v>47</v>
      </c>
      <c r="AP49" s="13" t="s">
        <v>69</v>
      </c>
      <c r="AQ49" s="8">
        <v>-60</v>
      </c>
    </row>
    <row r="50" spans="1:44">
      <c r="A50" s="9">
        <v>48</v>
      </c>
      <c r="B50" s="10" t="s">
        <v>389</v>
      </c>
      <c r="C50" s="11">
        <v>-5000</v>
      </c>
      <c r="D50" s="12">
        <f>19000+SUM(C41:C50)</f>
        <v>275</v>
      </c>
      <c r="E50" s="6">
        <v>48</v>
      </c>
      <c r="F50" s="7" t="s">
        <v>390</v>
      </c>
      <c r="G50" s="8">
        <v>-112</v>
      </c>
      <c r="I50" s="6">
        <v>48</v>
      </c>
      <c r="J50" s="13" t="s">
        <v>97</v>
      </c>
      <c r="K50" s="8">
        <v>-60</v>
      </c>
      <c r="M50" s="6">
        <v>48</v>
      </c>
      <c r="N50" s="13" t="s">
        <v>262</v>
      </c>
      <c r="O50" s="8">
        <v>0</v>
      </c>
      <c r="Q50" s="6">
        <v>48</v>
      </c>
      <c r="R50" s="13" t="s">
        <v>391</v>
      </c>
      <c r="S50" s="8">
        <v>-75</v>
      </c>
      <c r="U50" s="9">
        <v>48</v>
      </c>
      <c r="V50" s="10" t="s">
        <v>392</v>
      </c>
      <c r="W50" s="11">
        <v>-90</v>
      </c>
      <c r="X50" s="12">
        <f>356+SUM(W46:W50)</f>
        <v>66</v>
      </c>
      <c r="Y50" s="6">
        <v>48</v>
      </c>
      <c r="Z50" s="7" t="s">
        <v>393</v>
      </c>
      <c r="AA50" s="8">
        <v>-2150</v>
      </c>
      <c r="AC50" s="6">
        <v>48</v>
      </c>
      <c r="AD50" s="7" t="s">
        <v>394</v>
      </c>
      <c r="AE50" s="8">
        <v>-90</v>
      </c>
      <c r="AG50" s="6">
        <v>48</v>
      </c>
      <c r="AH50" s="7" t="s">
        <v>117</v>
      </c>
      <c r="AI50" s="8">
        <v>-1250</v>
      </c>
      <c r="AJ50" s="64"/>
      <c r="AK50" s="6">
        <v>48</v>
      </c>
      <c r="AL50" s="7" t="s">
        <v>395</v>
      </c>
      <c r="AM50" s="8">
        <v>-75</v>
      </c>
      <c r="AO50" s="6">
        <v>48</v>
      </c>
      <c r="AP50" s="13" t="s">
        <v>390</v>
      </c>
      <c r="AQ50" s="8">
        <v>-65</v>
      </c>
    </row>
    <row r="51" spans="1:44">
      <c r="A51" s="21">
        <v>49</v>
      </c>
      <c r="B51" s="22" t="s">
        <v>238</v>
      </c>
      <c r="C51" s="23">
        <v>0</v>
      </c>
      <c r="E51" s="6">
        <v>49</v>
      </c>
      <c r="F51" s="7" t="s">
        <v>89</v>
      </c>
      <c r="G51" s="8">
        <v>-155</v>
      </c>
      <c r="I51" s="9">
        <v>49</v>
      </c>
      <c r="J51" s="12" t="s">
        <v>104</v>
      </c>
      <c r="K51" s="11">
        <v>-60</v>
      </c>
      <c r="L51" s="12">
        <f>237+SUM(K50:K51)</f>
        <v>117</v>
      </c>
      <c r="M51" s="6">
        <v>49</v>
      </c>
      <c r="N51" s="13" t="s">
        <v>191</v>
      </c>
      <c r="O51" s="8">
        <v>0</v>
      </c>
      <c r="Q51" s="21">
        <v>49</v>
      </c>
      <c r="R51" s="24" t="s">
        <v>238</v>
      </c>
      <c r="S51" s="23">
        <v>0</v>
      </c>
      <c r="U51" s="6">
        <v>49</v>
      </c>
      <c r="V51" s="7" t="s">
        <v>396</v>
      </c>
      <c r="W51" s="8">
        <v>0</v>
      </c>
      <c r="Y51" s="6">
        <v>49</v>
      </c>
      <c r="Z51" s="7" t="s">
        <v>397</v>
      </c>
      <c r="AA51" s="8">
        <v>-2900</v>
      </c>
      <c r="AC51" s="6">
        <v>49</v>
      </c>
      <c r="AD51" s="7" t="s">
        <v>48</v>
      </c>
      <c r="AE51" s="8">
        <v>-112</v>
      </c>
      <c r="AG51" s="6">
        <v>49</v>
      </c>
      <c r="AH51" s="7" t="s">
        <v>398</v>
      </c>
      <c r="AI51" s="8">
        <v>-1000</v>
      </c>
      <c r="AJ51" s="64"/>
      <c r="AK51" s="9">
        <v>49</v>
      </c>
      <c r="AL51" s="10" t="s">
        <v>399</v>
      </c>
      <c r="AM51" s="11">
        <v>-90</v>
      </c>
      <c r="AN51" s="12">
        <f>356+SUM(AM48:AM51)</f>
        <v>66</v>
      </c>
      <c r="AO51" s="6">
        <v>49</v>
      </c>
      <c r="AP51" s="13" t="s">
        <v>166</v>
      </c>
      <c r="AQ51" s="8">
        <v>-75</v>
      </c>
    </row>
    <row r="52" spans="1:44">
      <c r="A52" s="21">
        <v>50</v>
      </c>
      <c r="B52" s="22" t="s">
        <v>246</v>
      </c>
      <c r="C52" s="23">
        <v>-600</v>
      </c>
      <c r="E52" s="6">
        <v>50</v>
      </c>
      <c r="F52" s="7" t="s">
        <v>400</v>
      </c>
      <c r="G52" s="8">
        <v>-215</v>
      </c>
      <c r="I52" s="6">
        <v>50</v>
      </c>
      <c r="J52" s="13" t="s">
        <v>381</v>
      </c>
      <c r="K52" s="8">
        <v>0</v>
      </c>
      <c r="M52" s="6">
        <v>50</v>
      </c>
      <c r="N52" s="13" t="s">
        <v>401</v>
      </c>
      <c r="O52" s="8">
        <v>0</v>
      </c>
      <c r="Q52" s="6">
        <v>50</v>
      </c>
      <c r="R52" s="13" t="s">
        <v>351</v>
      </c>
      <c r="S52" s="8">
        <v>0</v>
      </c>
      <c r="U52" s="6">
        <v>50</v>
      </c>
      <c r="V52" s="7" t="s">
        <v>89</v>
      </c>
      <c r="W52" s="8">
        <v>0</v>
      </c>
      <c r="Y52" s="6">
        <v>50</v>
      </c>
      <c r="Z52" s="7" t="s">
        <v>274</v>
      </c>
      <c r="AA52" s="8">
        <v>-3500</v>
      </c>
      <c r="AC52" s="6">
        <v>50</v>
      </c>
      <c r="AD52" s="7" t="s">
        <v>402</v>
      </c>
      <c r="AE52" s="8">
        <v>0</v>
      </c>
      <c r="AG52" s="6">
        <v>50</v>
      </c>
      <c r="AH52" s="7" t="s">
        <v>187</v>
      </c>
      <c r="AI52" s="8">
        <v>-1400</v>
      </c>
      <c r="AJ52" s="64"/>
      <c r="AK52" s="6">
        <v>50</v>
      </c>
      <c r="AL52" s="7" t="s">
        <v>403</v>
      </c>
      <c r="AM52" s="8">
        <v>0</v>
      </c>
      <c r="AO52" s="6">
        <v>50</v>
      </c>
      <c r="AP52" s="13" t="s">
        <v>166</v>
      </c>
      <c r="AQ52" s="8">
        <v>0</v>
      </c>
    </row>
    <row r="53" spans="1:44">
      <c r="A53" s="6">
        <v>51</v>
      </c>
      <c r="B53" s="7" t="s">
        <v>274</v>
      </c>
      <c r="C53" s="8">
        <v>-650</v>
      </c>
      <c r="E53" s="6">
        <v>51</v>
      </c>
      <c r="F53" s="7" t="s">
        <v>404</v>
      </c>
      <c r="G53" s="8">
        <v>-298</v>
      </c>
      <c r="I53" s="6">
        <v>51</v>
      </c>
      <c r="J53" s="13" t="s">
        <v>246</v>
      </c>
      <c r="K53" s="8">
        <v>0</v>
      </c>
      <c r="M53" s="6">
        <v>51</v>
      </c>
      <c r="N53" s="13" t="s">
        <v>372</v>
      </c>
      <c r="O53" s="8">
        <v>0</v>
      </c>
      <c r="Q53" s="6">
        <v>51</v>
      </c>
      <c r="R53" s="13" t="s">
        <v>170</v>
      </c>
      <c r="S53" s="8">
        <v>-90</v>
      </c>
      <c r="U53" s="6">
        <v>51</v>
      </c>
      <c r="V53" s="7" t="s">
        <v>306</v>
      </c>
      <c r="W53" s="8">
        <v>0</v>
      </c>
      <c r="Y53" s="9">
        <v>51</v>
      </c>
      <c r="Z53" s="10" t="s">
        <v>405</v>
      </c>
      <c r="AA53" s="11">
        <v>-5000</v>
      </c>
      <c r="AB53" s="12">
        <f>19500+SUM(AA42:AA53)</f>
        <v>1340</v>
      </c>
      <c r="AC53" s="6">
        <v>51</v>
      </c>
      <c r="AD53" s="7" t="s">
        <v>406</v>
      </c>
      <c r="AE53" s="8">
        <v>0</v>
      </c>
      <c r="AG53" s="6">
        <v>51</v>
      </c>
      <c r="AH53" s="7" t="s">
        <v>407</v>
      </c>
      <c r="AI53" s="8">
        <v>-1500</v>
      </c>
      <c r="AK53" s="6">
        <v>51</v>
      </c>
      <c r="AL53" s="7" t="s">
        <v>408</v>
      </c>
      <c r="AM53" s="8">
        <v>0</v>
      </c>
      <c r="AO53" s="6">
        <v>51</v>
      </c>
      <c r="AP53" s="13" t="s">
        <v>409</v>
      </c>
      <c r="AQ53" s="8">
        <v>-90</v>
      </c>
    </row>
    <row r="54" spans="1:44">
      <c r="A54" s="6">
        <v>52</v>
      </c>
      <c r="B54" s="7" t="s">
        <v>410</v>
      </c>
      <c r="C54" s="8">
        <v>-750</v>
      </c>
      <c r="E54" s="6">
        <v>52</v>
      </c>
      <c r="F54" s="7" t="s">
        <v>411</v>
      </c>
      <c r="G54" s="8">
        <v>-415</v>
      </c>
      <c r="I54" s="6">
        <v>52</v>
      </c>
      <c r="J54" s="13" t="s">
        <v>412</v>
      </c>
      <c r="K54" s="8">
        <v>0</v>
      </c>
      <c r="M54" s="6">
        <v>52</v>
      </c>
      <c r="N54" s="13" t="s">
        <v>413</v>
      </c>
      <c r="O54" s="8">
        <v>-500</v>
      </c>
      <c r="Q54" s="6">
        <v>52</v>
      </c>
      <c r="R54" s="13" t="s">
        <v>109</v>
      </c>
      <c r="S54" s="8">
        <v>-112</v>
      </c>
      <c r="U54" s="6">
        <v>52</v>
      </c>
      <c r="V54" s="7" t="s">
        <v>414</v>
      </c>
      <c r="W54" s="8">
        <v>0</v>
      </c>
      <c r="Y54" s="6">
        <v>52</v>
      </c>
      <c r="Z54" s="7" t="s">
        <v>415</v>
      </c>
      <c r="AA54" s="8">
        <v>0</v>
      </c>
      <c r="AC54" s="6">
        <v>52</v>
      </c>
      <c r="AD54" s="7" t="s">
        <v>416</v>
      </c>
      <c r="AE54" s="8">
        <v>-155</v>
      </c>
      <c r="AG54" s="6">
        <v>52</v>
      </c>
      <c r="AH54" s="7" t="s">
        <v>417</v>
      </c>
      <c r="AI54" s="8">
        <v>0</v>
      </c>
      <c r="AK54" s="9">
        <v>52</v>
      </c>
      <c r="AL54" s="10" t="s">
        <v>418</v>
      </c>
      <c r="AM54" s="11">
        <v>0</v>
      </c>
      <c r="AN54" s="12"/>
      <c r="AO54" s="6">
        <v>52</v>
      </c>
      <c r="AP54" s="13" t="s">
        <v>109</v>
      </c>
      <c r="AQ54" s="8">
        <v>-112</v>
      </c>
    </row>
    <row r="55" spans="1:44">
      <c r="A55" s="6">
        <v>53</v>
      </c>
      <c r="B55" s="7" t="s">
        <v>161</v>
      </c>
      <c r="C55" s="8">
        <v>0</v>
      </c>
      <c r="E55" s="9">
        <v>53</v>
      </c>
      <c r="F55" s="10" t="s">
        <v>419</v>
      </c>
      <c r="G55" s="11">
        <v>0</v>
      </c>
      <c r="H55" s="12">
        <f>SUM(G46:G55)</f>
        <v>-1485</v>
      </c>
      <c r="I55" s="6">
        <v>53</v>
      </c>
      <c r="J55" s="13" t="s">
        <v>170</v>
      </c>
      <c r="K55" s="8">
        <v>-600</v>
      </c>
      <c r="M55" s="6">
        <v>53</v>
      </c>
      <c r="N55" s="13" t="s">
        <v>223</v>
      </c>
      <c r="O55" s="8">
        <v>-600</v>
      </c>
      <c r="Q55" s="9">
        <v>53</v>
      </c>
      <c r="R55" s="12" t="s">
        <v>420</v>
      </c>
      <c r="S55" s="11">
        <v>0</v>
      </c>
      <c r="T55" s="12">
        <f>SUM(S48:S55)</f>
        <v>-402</v>
      </c>
      <c r="U55" s="6">
        <v>53</v>
      </c>
      <c r="V55" s="7" t="s">
        <v>421</v>
      </c>
      <c r="W55" s="8">
        <v>0</v>
      </c>
      <c r="Y55" s="6">
        <v>53</v>
      </c>
      <c r="Z55" s="7" t="s">
        <v>422</v>
      </c>
      <c r="AA55" s="8">
        <v>0</v>
      </c>
      <c r="AC55" s="6">
        <v>53</v>
      </c>
      <c r="AD55" s="7" t="s">
        <v>423</v>
      </c>
      <c r="AE55" s="8">
        <v>0</v>
      </c>
      <c r="AG55" s="9">
        <v>53</v>
      </c>
      <c r="AH55" s="10" t="s">
        <v>173</v>
      </c>
      <c r="AI55" s="11">
        <v>-1300</v>
      </c>
      <c r="AJ55" s="12">
        <v>120</v>
      </c>
      <c r="AK55" s="6">
        <v>53</v>
      </c>
      <c r="AL55" s="7" t="s">
        <v>424</v>
      </c>
      <c r="AM55" s="8">
        <v>0</v>
      </c>
      <c r="AO55" s="9">
        <v>53</v>
      </c>
      <c r="AP55" s="12" t="s">
        <v>425</v>
      </c>
      <c r="AQ55" s="11">
        <v>0</v>
      </c>
      <c r="AR55" s="12">
        <f>SUM(AQ49:AQ55)</f>
        <v>-402</v>
      </c>
    </row>
    <row r="56" spans="1:44">
      <c r="A56" s="9">
        <v>54</v>
      </c>
      <c r="B56" s="10" t="s">
        <v>173</v>
      </c>
      <c r="C56" s="11">
        <v>-700</v>
      </c>
      <c r="D56" s="12">
        <f>3570+SUM(C51:C56)</f>
        <v>870</v>
      </c>
      <c r="E56" s="6">
        <v>54</v>
      </c>
      <c r="F56" s="7" t="s">
        <v>313</v>
      </c>
      <c r="G56" s="8">
        <v>0</v>
      </c>
      <c r="H56" s="59"/>
      <c r="I56" s="6">
        <v>54</v>
      </c>
      <c r="J56" s="13" t="s">
        <v>426</v>
      </c>
      <c r="K56" s="8">
        <v>-650</v>
      </c>
      <c r="M56" s="6">
        <v>54</v>
      </c>
      <c r="N56" s="13" t="s">
        <v>223</v>
      </c>
      <c r="O56" s="8">
        <v>-650</v>
      </c>
      <c r="Q56" s="6">
        <v>54</v>
      </c>
      <c r="R56" s="13" t="s">
        <v>427</v>
      </c>
      <c r="S56" s="8">
        <v>0</v>
      </c>
      <c r="U56" s="6">
        <v>54</v>
      </c>
      <c r="V56" s="7" t="s">
        <v>392</v>
      </c>
      <c r="W56" s="8">
        <v>0</v>
      </c>
      <c r="Y56" s="6">
        <v>54</v>
      </c>
      <c r="Z56" s="7" t="s">
        <v>428</v>
      </c>
      <c r="AA56" s="8">
        <v>0</v>
      </c>
      <c r="AC56" s="9">
        <v>54</v>
      </c>
      <c r="AD56" s="10" t="s">
        <v>429</v>
      </c>
      <c r="AE56" s="11">
        <v>-215</v>
      </c>
      <c r="AF56" s="12">
        <f>1054+SUM(AE46:AE56)</f>
        <v>282</v>
      </c>
      <c r="AG56" s="6">
        <v>54</v>
      </c>
      <c r="AH56" s="7" t="s">
        <v>313</v>
      </c>
      <c r="AI56" s="8">
        <v>0</v>
      </c>
      <c r="AK56" s="6">
        <v>54</v>
      </c>
      <c r="AL56" s="7" t="s">
        <v>84</v>
      </c>
      <c r="AM56" s="8">
        <v>0</v>
      </c>
      <c r="AO56" s="9">
        <v>54</v>
      </c>
      <c r="AP56" s="12" t="s">
        <v>430</v>
      </c>
      <c r="AQ56" s="11">
        <v>-155</v>
      </c>
      <c r="AR56" s="12">
        <f>605+AQ56</f>
        <v>450</v>
      </c>
    </row>
    <row r="57" spans="1:44">
      <c r="A57" s="6">
        <v>55</v>
      </c>
      <c r="B57" s="7" t="s">
        <v>431</v>
      </c>
      <c r="C57" s="8">
        <v>0</v>
      </c>
      <c r="E57" s="6">
        <v>55</v>
      </c>
      <c r="F57" s="7" t="s">
        <v>286</v>
      </c>
      <c r="G57" s="8">
        <v>0</v>
      </c>
      <c r="I57" s="9">
        <v>55</v>
      </c>
      <c r="J57" s="12" t="s">
        <v>432</v>
      </c>
      <c r="K57" s="11">
        <v>0</v>
      </c>
      <c r="L57" s="12">
        <f>SUM(K52:K57)</f>
        <v>-1250</v>
      </c>
      <c r="M57" s="6">
        <v>55</v>
      </c>
      <c r="N57" s="13" t="s">
        <v>192</v>
      </c>
      <c r="O57" s="8">
        <v>0</v>
      </c>
      <c r="Q57" s="6">
        <v>55</v>
      </c>
      <c r="R57" s="13" t="s">
        <v>433</v>
      </c>
      <c r="S57" s="8">
        <v>0</v>
      </c>
      <c r="U57" s="6">
        <v>55</v>
      </c>
      <c r="V57" s="7" t="s">
        <v>151</v>
      </c>
      <c r="W57" s="8">
        <v>0</v>
      </c>
      <c r="Y57" s="6">
        <v>55</v>
      </c>
      <c r="Z57" s="7" t="s">
        <v>434</v>
      </c>
      <c r="AA57" s="8">
        <v>0</v>
      </c>
      <c r="AC57" s="6">
        <v>55</v>
      </c>
      <c r="AD57" s="7" t="s">
        <v>84</v>
      </c>
      <c r="AE57" s="8">
        <v>0</v>
      </c>
      <c r="AG57" s="6">
        <v>55</v>
      </c>
      <c r="AH57" s="7" t="s">
        <v>227</v>
      </c>
      <c r="AI57" s="8">
        <v>0</v>
      </c>
      <c r="AK57" s="6">
        <v>55</v>
      </c>
      <c r="AL57" s="7" t="s">
        <v>236</v>
      </c>
      <c r="AM57" s="8">
        <v>0</v>
      </c>
      <c r="AN57" s="59"/>
      <c r="AO57" s="9">
        <v>55</v>
      </c>
      <c r="AP57" s="12" t="s">
        <v>435</v>
      </c>
      <c r="AQ57" s="11">
        <v>0</v>
      </c>
    </row>
    <row r="58" spans="1:44">
      <c r="A58" s="6">
        <v>56</v>
      </c>
      <c r="B58" s="7" t="s">
        <v>353</v>
      </c>
      <c r="C58" s="8">
        <v>0</v>
      </c>
      <c r="E58" s="6">
        <v>56</v>
      </c>
      <c r="F58" s="7" t="s">
        <v>294</v>
      </c>
      <c r="G58" s="8">
        <v>-450</v>
      </c>
      <c r="I58" s="6">
        <v>56</v>
      </c>
      <c r="J58" s="13" t="s">
        <v>104</v>
      </c>
      <c r="K58" s="8">
        <v>-750</v>
      </c>
      <c r="M58" s="6">
        <v>56</v>
      </c>
      <c r="N58" s="13" t="s">
        <v>436</v>
      </c>
      <c r="O58" s="8">
        <v>0</v>
      </c>
      <c r="Q58" s="6">
        <v>56</v>
      </c>
      <c r="R58" s="13" t="s">
        <v>216</v>
      </c>
      <c r="S58" s="8">
        <v>0</v>
      </c>
      <c r="U58" s="9">
        <v>56</v>
      </c>
      <c r="V58" s="10" t="s">
        <v>278</v>
      </c>
      <c r="W58" s="11">
        <v>0</v>
      </c>
      <c r="Y58" s="6">
        <v>56</v>
      </c>
      <c r="Z58" s="7" t="s">
        <v>294</v>
      </c>
      <c r="AA58" s="8">
        <v>0</v>
      </c>
      <c r="AC58" s="6">
        <v>56</v>
      </c>
      <c r="AD58" s="7" t="s">
        <v>433</v>
      </c>
      <c r="AE58" s="8">
        <v>-600</v>
      </c>
      <c r="AG58" s="6">
        <v>56</v>
      </c>
      <c r="AH58" s="7" t="s">
        <v>437</v>
      </c>
      <c r="AI58" s="8">
        <v>0</v>
      </c>
      <c r="AK58" s="6">
        <v>56</v>
      </c>
      <c r="AL58" s="7" t="s">
        <v>181</v>
      </c>
      <c r="AM58" s="8">
        <v>-2500</v>
      </c>
      <c r="AO58" s="6">
        <v>56</v>
      </c>
      <c r="AP58" s="13" t="s">
        <v>254</v>
      </c>
      <c r="AQ58" s="8">
        <v>0</v>
      </c>
    </row>
    <row r="59" spans="1:44">
      <c r="A59" s="6">
        <v>57</v>
      </c>
      <c r="B59" s="7" t="s">
        <v>181</v>
      </c>
      <c r="C59" s="8">
        <v>-2500</v>
      </c>
      <c r="E59" s="6">
        <v>57</v>
      </c>
      <c r="F59" s="7" t="s">
        <v>390</v>
      </c>
      <c r="G59" s="8">
        <v>-575</v>
      </c>
      <c r="H59" s="26"/>
      <c r="I59" s="9">
        <v>57</v>
      </c>
      <c r="J59" s="12" t="s">
        <v>281</v>
      </c>
      <c r="K59" s="11">
        <v>-900</v>
      </c>
      <c r="L59" s="12">
        <f>3960+SUM(K58:K59)</f>
        <v>2310</v>
      </c>
      <c r="M59" s="9">
        <v>57</v>
      </c>
      <c r="N59" s="12" t="s">
        <v>438</v>
      </c>
      <c r="O59" s="11">
        <v>-750</v>
      </c>
      <c r="P59" s="12">
        <f>3038+SUM(O50:O59)</f>
        <v>538</v>
      </c>
      <c r="Q59" s="6">
        <v>57</v>
      </c>
      <c r="R59" s="13" t="s">
        <v>439</v>
      </c>
      <c r="S59" s="8">
        <v>-600</v>
      </c>
      <c r="U59" s="6">
        <v>57</v>
      </c>
      <c r="V59" s="7" t="s">
        <v>216</v>
      </c>
      <c r="W59" s="8">
        <v>0</v>
      </c>
      <c r="Y59" s="6">
        <v>57</v>
      </c>
      <c r="Z59" s="7" t="s">
        <v>440</v>
      </c>
      <c r="AA59" s="8">
        <v>0</v>
      </c>
      <c r="AC59" s="9">
        <v>57</v>
      </c>
      <c r="AD59" s="10" t="s">
        <v>438</v>
      </c>
      <c r="AE59" s="11">
        <v>-650</v>
      </c>
      <c r="AF59" s="12">
        <f>2633+SUM(AE58:AE59)</f>
        <v>1383</v>
      </c>
      <c r="AG59" s="6">
        <v>57</v>
      </c>
      <c r="AH59" s="7" t="s">
        <v>374</v>
      </c>
      <c r="AI59" s="8">
        <v>0</v>
      </c>
      <c r="AK59" s="6">
        <v>57</v>
      </c>
      <c r="AL59" s="7" t="s">
        <v>153</v>
      </c>
      <c r="AM59" s="8">
        <v>-2500</v>
      </c>
      <c r="AO59" s="6">
        <v>57</v>
      </c>
      <c r="AP59" s="13" t="s">
        <v>390</v>
      </c>
      <c r="AQ59" s="8">
        <v>0</v>
      </c>
    </row>
    <row r="60" spans="1:44">
      <c r="A60" s="6">
        <v>58</v>
      </c>
      <c r="B60" s="7" t="s">
        <v>155</v>
      </c>
      <c r="C60" s="8">
        <v>-2500</v>
      </c>
      <c r="E60" s="6">
        <v>58</v>
      </c>
      <c r="F60" s="7" t="s">
        <v>155</v>
      </c>
      <c r="G60" s="8">
        <v>-700</v>
      </c>
      <c r="I60" s="6">
        <v>58</v>
      </c>
      <c r="J60" s="13" t="s">
        <v>254</v>
      </c>
      <c r="K60" s="8">
        <v>-2500</v>
      </c>
      <c r="M60" s="96">
        <v>58</v>
      </c>
      <c r="N60" s="97" t="s">
        <v>438</v>
      </c>
      <c r="O60" s="98">
        <v>0</v>
      </c>
      <c r="Q60" s="6">
        <v>58</v>
      </c>
      <c r="R60" s="13" t="s">
        <v>208</v>
      </c>
      <c r="S60" s="8">
        <v>-650</v>
      </c>
      <c r="U60" s="9">
        <v>58</v>
      </c>
      <c r="V60" s="10" t="s">
        <v>288</v>
      </c>
      <c r="W60" s="11">
        <v>0</v>
      </c>
      <c r="Y60" s="6">
        <v>58</v>
      </c>
      <c r="Z60" s="7" t="s">
        <v>178</v>
      </c>
      <c r="AA60" s="8">
        <v>0</v>
      </c>
      <c r="AC60" s="6">
        <v>58</v>
      </c>
      <c r="AD60" s="7" t="s">
        <v>438</v>
      </c>
      <c r="AE60" s="8">
        <v>0</v>
      </c>
      <c r="AG60" s="6">
        <v>58</v>
      </c>
      <c r="AH60" s="7" t="s">
        <v>440</v>
      </c>
      <c r="AI60" s="8">
        <v>0</v>
      </c>
      <c r="AK60" s="6">
        <v>58</v>
      </c>
      <c r="AL60" s="7" t="s">
        <v>208</v>
      </c>
      <c r="AM60" s="8">
        <v>-1500</v>
      </c>
      <c r="AO60" s="9">
        <v>58</v>
      </c>
      <c r="AP60" s="12" t="s">
        <v>293</v>
      </c>
      <c r="AQ60" s="11">
        <v>0</v>
      </c>
    </row>
    <row r="61" spans="1:44">
      <c r="A61" s="6">
        <v>59</v>
      </c>
      <c r="B61" s="7" t="s">
        <v>441</v>
      </c>
      <c r="C61" s="8">
        <v>-2000</v>
      </c>
      <c r="E61" s="9">
        <v>59</v>
      </c>
      <c r="F61" s="10" t="s">
        <v>442</v>
      </c>
      <c r="G61" s="11">
        <v>-1100</v>
      </c>
      <c r="H61" s="12">
        <f>4400+SUM(G56:G61)+H55</f>
        <v>90</v>
      </c>
      <c r="I61" s="6">
        <v>59</v>
      </c>
      <c r="J61" s="13" t="s">
        <v>153</v>
      </c>
      <c r="K61" s="8">
        <v>-2000</v>
      </c>
      <c r="M61" s="96">
        <v>59</v>
      </c>
      <c r="N61" s="97" t="s">
        <v>439</v>
      </c>
      <c r="O61" s="98">
        <v>0</v>
      </c>
      <c r="Q61" s="6">
        <v>59</v>
      </c>
      <c r="R61" s="13" t="s">
        <v>158</v>
      </c>
      <c r="S61" s="8">
        <v>-750</v>
      </c>
      <c r="U61" s="9">
        <v>59</v>
      </c>
      <c r="V61" s="10" t="s">
        <v>159</v>
      </c>
      <c r="W61" s="11">
        <v>0</v>
      </c>
      <c r="Y61" s="6">
        <v>59</v>
      </c>
      <c r="Z61" s="7" t="s">
        <v>218</v>
      </c>
      <c r="AA61" s="8">
        <v>0</v>
      </c>
      <c r="AC61" s="21">
        <v>59</v>
      </c>
      <c r="AD61" s="22" t="s">
        <v>374</v>
      </c>
      <c r="AE61" s="23">
        <v>0</v>
      </c>
      <c r="AG61" s="6">
        <v>59</v>
      </c>
      <c r="AH61" s="7" t="s">
        <v>443</v>
      </c>
      <c r="AI61" s="8">
        <v>0</v>
      </c>
      <c r="AK61" s="9">
        <v>59</v>
      </c>
      <c r="AL61" s="10" t="s">
        <v>159</v>
      </c>
      <c r="AM61" s="11">
        <v>-2350</v>
      </c>
      <c r="AN61" s="12">
        <v>80</v>
      </c>
      <c r="AO61" s="6">
        <v>59</v>
      </c>
      <c r="AP61" s="13" t="s">
        <v>178</v>
      </c>
      <c r="AQ61" s="8">
        <v>0</v>
      </c>
    </row>
    <row r="62" spans="1:44">
      <c r="A62" s="6">
        <v>60</v>
      </c>
      <c r="B62" s="7" t="s">
        <v>444</v>
      </c>
      <c r="C62" s="8">
        <v>-2500</v>
      </c>
      <c r="E62" s="6">
        <v>60</v>
      </c>
      <c r="F62" s="7" t="s">
        <v>445</v>
      </c>
      <c r="G62" s="8">
        <v>0</v>
      </c>
      <c r="I62" s="6">
        <v>60</v>
      </c>
      <c r="J62" s="13" t="s">
        <v>446</v>
      </c>
      <c r="K62" s="8">
        <v>-2000</v>
      </c>
      <c r="M62" s="96">
        <v>60</v>
      </c>
      <c r="N62" s="97" t="s">
        <v>447</v>
      </c>
      <c r="O62" s="98">
        <v>0</v>
      </c>
      <c r="Q62" s="6">
        <v>60</v>
      </c>
      <c r="R62" s="13" t="s">
        <v>448</v>
      </c>
      <c r="S62" s="8">
        <v>-900</v>
      </c>
      <c r="U62" s="6">
        <v>60</v>
      </c>
      <c r="V62" s="7" t="s">
        <v>449</v>
      </c>
      <c r="W62" s="8">
        <v>0</v>
      </c>
      <c r="Y62" s="9">
        <v>60</v>
      </c>
      <c r="Z62" s="10" t="s">
        <v>83</v>
      </c>
      <c r="AA62" s="11">
        <v>0</v>
      </c>
      <c r="AC62" s="6">
        <v>60</v>
      </c>
      <c r="AD62" s="7" t="s">
        <v>433</v>
      </c>
      <c r="AE62" s="8">
        <v>0</v>
      </c>
      <c r="AG62" s="6">
        <v>60</v>
      </c>
      <c r="AH62" s="7" t="s">
        <v>450</v>
      </c>
      <c r="AI62" s="8">
        <v>0</v>
      </c>
      <c r="AK62" s="9">
        <v>60</v>
      </c>
      <c r="AL62" s="10" t="s">
        <v>451</v>
      </c>
      <c r="AM62" s="11">
        <v>0</v>
      </c>
      <c r="AO62" s="6">
        <v>60</v>
      </c>
      <c r="AP62" s="13" t="s">
        <v>452</v>
      </c>
      <c r="AQ62" s="8">
        <v>0</v>
      </c>
    </row>
    <row r="63" spans="1:44">
      <c r="A63" s="9">
        <v>61</v>
      </c>
      <c r="B63" s="10" t="s">
        <v>453</v>
      </c>
      <c r="C63" s="11">
        <v>-3250</v>
      </c>
      <c r="D63" s="12">
        <v>-75</v>
      </c>
      <c r="E63" s="6">
        <v>61</v>
      </c>
      <c r="F63" s="7" t="s">
        <v>299</v>
      </c>
      <c r="G63" s="8">
        <v>0</v>
      </c>
      <c r="I63" s="6">
        <v>61</v>
      </c>
      <c r="J63" s="13" t="s">
        <v>454</v>
      </c>
      <c r="K63" s="8">
        <v>-2100</v>
      </c>
      <c r="M63" s="96">
        <v>61</v>
      </c>
      <c r="N63" s="97" t="s">
        <v>158</v>
      </c>
      <c r="O63" s="98">
        <v>0</v>
      </c>
      <c r="Q63" s="9">
        <v>61</v>
      </c>
      <c r="R63" s="12" t="s">
        <v>98</v>
      </c>
      <c r="S63" s="11">
        <v>-1120</v>
      </c>
      <c r="T63" s="12">
        <f>5040+SUM(S56:S63)</f>
        <v>1020</v>
      </c>
      <c r="U63" s="9">
        <v>61</v>
      </c>
      <c r="V63" s="10" t="s">
        <v>455</v>
      </c>
      <c r="W63" s="11">
        <v>0</v>
      </c>
      <c r="Y63" s="9">
        <v>61</v>
      </c>
      <c r="Z63" s="10" t="s">
        <v>133</v>
      </c>
      <c r="AA63" s="11">
        <v>0</v>
      </c>
      <c r="AC63" s="6">
        <v>61</v>
      </c>
      <c r="AD63" s="7" t="s">
        <v>144</v>
      </c>
      <c r="AE63" s="8">
        <v>0</v>
      </c>
      <c r="AG63" s="6">
        <v>61</v>
      </c>
      <c r="AH63" s="7" t="s">
        <v>299</v>
      </c>
      <c r="AI63" s="8">
        <v>0</v>
      </c>
      <c r="AK63" s="6">
        <v>61</v>
      </c>
      <c r="AL63" s="7" t="s">
        <v>456</v>
      </c>
      <c r="AM63" s="8">
        <v>0</v>
      </c>
      <c r="AO63" s="6">
        <v>61</v>
      </c>
      <c r="AP63" s="13" t="s">
        <v>146</v>
      </c>
      <c r="AQ63" s="8">
        <v>0</v>
      </c>
    </row>
    <row r="64" spans="1:44">
      <c r="A64" s="6">
        <v>62</v>
      </c>
      <c r="B64" s="7" t="s">
        <v>345</v>
      </c>
      <c r="C64" s="8">
        <v>0</v>
      </c>
      <c r="E64" s="6">
        <v>62</v>
      </c>
      <c r="F64" s="7" t="s">
        <v>340</v>
      </c>
      <c r="G64" s="8">
        <v>0</v>
      </c>
      <c r="I64" s="6">
        <v>62</v>
      </c>
      <c r="J64" s="13" t="s">
        <v>457</v>
      </c>
      <c r="K64" s="8">
        <v>0</v>
      </c>
      <c r="M64" s="6">
        <v>62</v>
      </c>
      <c r="N64" s="13" t="s">
        <v>458</v>
      </c>
      <c r="O64" s="8">
        <v>0</v>
      </c>
      <c r="Q64" s="6">
        <v>62</v>
      </c>
      <c r="R64" s="13" t="s">
        <v>348</v>
      </c>
      <c r="S64" s="8">
        <v>0</v>
      </c>
      <c r="U64" s="9">
        <v>62</v>
      </c>
      <c r="V64" s="10" t="s">
        <v>459</v>
      </c>
      <c r="W64" s="11">
        <v>0</v>
      </c>
      <c r="Y64" s="6">
        <v>62</v>
      </c>
      <c r="Z64" s="7" t="s">
        <v>440</v>
      </c>
      <c r="AA64" s="8">
        <v>0</v>
      </c>
      <c r="AC64" s="21">
        <v>62</v>
      </c>
      <c r="AD64" s="22" t="s">
        <v>345</v>
      </c>
      <c r="AE64" s="23">
        <v>0</v>
      </c>
      <c r="AG64" s="6">
        <v>62</v>
      </c>
      <c r="AH64" s="7" t="s">
        <v>440</v>
      </c>
      <c r="AI64" s="8">
        <v>0</v>
      </c>
      <c r="AK64" s="9">
        <v>62</v>
      </c>
      <c r="AL64" s="10" t="s">
        <v>133</v>
      </c>
      <c r="AM64" s="11">
        <v>0</v>
      </c>
      <c r="AO64" s="9">
        <v>62</v>
      </c>
      <c r="AP64" s="12" t="s">
        <v>460</v>
      </c>
      <c r="AQ64" s="11">
        <v>0</v>
      </c>
    </row>
    <row r="65" spans="1:44">
      <c r="A65" s="6">
        <v>63</v>
      </c>
      <c r="B65" s="7" t="s">
        <v>461</v>
      </c>
      <c r="C65" s="8">
        <v>0</v>
      </c>
      <c r="E65" s="6">
        <v>63</v>
      </c>
      <c r="F65" s="7" t="s">
        <v>79</v>
      </c>
      <c r="G65" s="8">
        <v>0</v>
      </c>
      <c r="I65" s="6">
        <v>63</v>
      </c>
      <c r="J65" s="13" t="s">
        <v>292</v>
      </c>
      <c r="K65" s="8">
        <v>-2250</v>
      </c>
      <c r="L65" s="20"/>
      <c r="M65" s="6">
        <v>63</v>
      </c>
      <c r="N65" s="13" t="s">
        <v>462</v>
      </c>
      <c r="O65" s="8">
        <v>0</v>
      </c>
      <c r="Q65" s="6">
        <v>63</v>
      </c>
      <c r="R65" s="13" t="s">
        <v>55</v>
      </c>
      <c r="S65" s="8">
        <v>0</v>
      </c>
      <c r="U65" s="6">
        <v>63</v>
      </c>
      <c r="V65" s="7" t="s">
        <v>421</v>
      </c>
      <c r="W65" s="8">
        <v>0</v>
      </c>
      <c r="Y65" s="6">
        <v>63</v>
      </c>
      <c r="Z65" s="7" t="s">
        <v>124</v>
      </c>
      <c r="AA65" s="8">
        <v>0</v>
      </c>
      <c r="AC65" s="6">
        <v>63</v>
      </c>
      <c r="AD65" s="7" t="s">
        <v>463</v>
      </c>
      <c r="AE65" s="8">
        <v>0</v>
      </c>
      <c r="AG65" s="6">
        <v>63</v>
      </c>
      <c r="AH65" s="7" t="s">
        <v>58</v>
      </c>
      <c r="AI65" s="8">
        <v>0</v>
      </c>
      <c r="AK65" s="6">
        <v>63</v>
      </c>
      <c r="AL65" s="7" t="s">
        <v>464</v>
      </c>
      <c r="AM65" s="8">
        <v>0</v>
      </c>
      <c r="AO65" s="6">
        <v>63</v>
      </c>
      <c r="AP65" s="13" t="s">
        <v>465</v>
      </c>
      <c r="AQ65" s="8">
        <v>0</v>
      </c>
    </row>
    <row r="66" spans="1:44">
      <c r="A66" s="6">
        <v>64</v>
      </c>
      <c r="B66" s="7" t="s">
        <v>466</v>
      </c>
      <c r="C66" s="8">
        <v>0</v>
      </c>
      <c r="E66" s="9">
        <v>64</v>
      </c>
      <c r="F66" s="10" t="s">
        <v>118</v>
      </c>
      <c r="G66" s="11">
        <v>0</v>
      </c>
      <c r="I66" s="6">
        <v>64</v>
      </c>
      <c r="J66" s="13" t="s">
        <v>124</v>
      </c>
      <c r="K66" s="8">
        <v>-2300</v>
      </c>
      <c r="M66" s="6">
        <v>64</v>
      </c>
      <c r="N66" s="13" t="s">
        <v>199</v>
      </c>
      <c r="O66" s="8">
        <v>0</v>
      </c>
      <c r="Q66" s="6">
        <v>64</v>
      </c>
      <c r="R66" s="13" t="s">
        <v>256</v>
      </c>
      <c r="S66" s="8">
        <v>0</v>
      </c>
      <c r="U66" s="6">
        <v>64</v>
      </c>
      <c r="V66" s="7" t="s">
        <v>256</v>
      </c>
      <c r="W66" s="8">
        <v>0</v>
      </c>
      <c r="Y66" s="9">
        <v>64</v>
      </c>
      <c r="Z66" s="10" t="s">
        <v>467</v>
      </c>
      <c r="AA66" s="11">
        <v>0</v>
      </c>
      <c r="AC66" s="6">
        <v>64</v>
      </c>
      <c r="AD66" s="7" t="s">
        <v>463</v>
      </c>
      <c r="AE66" s="8">
        <v>0</v>
      </c>
      <c r="AG66" s="6">
        <v>64</v>
      </c>
      <c r="AH66" s="7" t="s">
        <v>417</v>
      </c>
      <c r="AI66" s="8">
        <v>0</v>
      </c>
      <c r="AK66" s="9">
        <v>64</v>
      </c>
      <c r="AL66" s="10" t="s">
        <v>118</v>
      </c>
      <c r="AM66" s="11">
        <v>0</v>
      </c>
      <c r="AO66" s="6">
        <v>64</v>
      </c>
      <c r="AP66" s="13" t="s">
        <v>465</v>
      </c>
      <c r="AQ66" s="8">
        <v>0</v>
      </c>
    </row>
    <row r="67" spans="1:44">
      <c r="A67" s="6">
        <v>65</v>
      </c>
      <c r="B67" s="7" t="s">
        <v>302</v>
      </c>
      <c r="C67" s="8">
        <v>0</v>
      </c>
      <c r="E67" s="6">
        <v>65</v>
      </c>
      <c r="F67" s="7" t="s">
        <v>148</v>
      </c>
      <c r="G67" s="8">
        <v>0</v>
      </c>
      <c r="I67" s="6">
        <v>65</v>
      </c>
      <c r="J67" s="13" t="s">
        <v>468</v>
      </c>
      <c r="K67" s="8">
        <v>-2000</v>
      </c>
      <c r="M67" s="6">
        <v>65</v>
      </c>
      <c r="N67" s="13" t="s">
        <v>469</v>
      </c>
      <c r="O67" s="8">
        <v>-5000</v>
      </c>
      <c r="Q67" s="6">
        <v>65</v>
      </c>
      <c r="R67" s="13" t="s">
        <v>148</v>
      </c>
      <c r="S67" s="8">
        <v>0</v>
      </c>
      <c r="U67" s="9">
        <v>65</v>
      </c>
      <c r="V67" s="10" t="s">
        <v>470</v>
      </c>
      <c r="W67" s="11">
        <v>0</v>
      </c>
      <c r="Y67" s="6">
        <v>65</v>
      </c>
      <c r="Z67" s="7" t="s">
        <v>99</v>
      </c>
      <c r="AA67" s="8">
        <v>0</v>
      </c>
      <c r="AC67" s="6">
        <v>65</v>
      </c>
      <c r="AD67" s="7" t="s">
        <v>471</v>
      </c>
      <c r="AE67" s="8">
        <v>0</v>
      </c>
      <c r="AG67" s="6">
        <v>65</v>
      </c>
      <c r="AH67" s="7" t="s">
        <v>63</v>
      </c>
      <c r="AI67" s="8">
        <v>0</v>
      </c>
      <c r="AK67" s="6">
        <v>65</v>
      </c>
      <c r="AL67" s="7" t="s">
        <v>472</v>
      </c>
      <c r="AM67" s="8">
        <v>0</v>
      </c>
      <c r="AO67" s="6">
        <v>65</v>
      </c>
      <c r="AP67" s="13" t="s">
        <v>302</v>
      </c>
      <c r="AQ67" s="8">
        <v>0</v>
      </c>
    </row>
    <row r="68" spans="1:44">
      <c r="A68" s="6">
        <v>66</v>
      </c>
      <c r="B68" s="7" t="s">
        <v>99</v>
      </c>
      <c r="C68" s="8">
        <v>0</v>
      </c>
      <c r="E68" s="93">
        <v>66</v>
      </c>
      <c r="F68" s="100" t="s">
        <v>473</v>
      </c>
      <c r="G68" s="95">
        <v>0</v>
      </c>
      <c r="I68" s="6">
        <v>66</v>
      </c>
      <c r="J68" s="13" t="s">
        <v>254</v>
      </c>
      <c r="K68" s="8">
        <v>-2000</v>
      </c>
      <c r="M68" s="96">
        <v>66</v>
      </c>
      <c r="N68" s="97" t="s">
        <v>438</v>
      </c>
      <c r="O68" s="98">
        <v>-2500</v>
      </c>
      <c r="Q68" s="96">
        <v>66</v>
      </c>
      <c r="R68" s="97" t="s">
        <v>474</v>
      </c>
      <c r="S68" s="98">
        <v>0</v>
      </c>
      <c r="U68" s="96">
        <v>66</v>
      </c>
      <c r="V68" s="99" t="s">
        <v>201</v>
      </c>
      <c r="W68" s="98">
        <v>0</v>
      </c>
      <c r="Y68" s="96">
        <v>66</v>
      </c>
      <c r="Z68" s="99" t="s">
        <v>186</v>
      </c>
      <c r="AA68" s="98">
        <v>0</v>
      </c>
      <c r="AC68" s="6">
        <v>66</v>
      </c>
      <c r="AD68" s="7" t="s">
        <v>57</v>
      </c>
      <c r="AE68" s="8">
        <v>0</v>
      </c>
      <c r="AG68" s="6">
        <v>66</v>
      </c>
      <c r="AH68" s="7" t="s">
        <v>475</v>
      </c>
      <c r="AI68" s="8">
        <v>0</v>
      </c>
      <c r="AK68" s="6">
        <v>66</v>
      </c>
      <c r="AL68" s="7" t="s">
        <v>476</v>
      </c>
      <c r="AM68" s="8">
        <v>0</v>
      </c>
      <c r="AO68" s="96">
        <v>66</v>
      </c>
      <c r="AP68" s="97" t="s">
        <v>254</v>
      </c>
      <c r="AQ68" s="98">
        <v>0</v>
      </c>
    </row>
    <row r="69" spans="1:44">
      <c r="A69" s="96">
        <v>67</v>
      </c>
      <c r="B69" s="99" t="s">
        <v>147</v>
      </c>
      <c r="C69" s="98">
        <v>0</v>
      </c>
      <c r="E69" s="96">
        <v>67</v>
      </c>
      <c r="F69" s="99" t="s">
        <v>419</v>
      </c>
      <c r="G69" s="98">
        <v>0</v>
      </c>
      <c r="I69" s="96">
        <v>67</v>
      </c>
      <c r="J69" s="97" t="s">
        <v>53</v>
      </c>
      <c r="K69" s="98">
        <v>0</v>
      </c>
      <c r="M69" s="96">
        <v>67</v>
      </c>
      <c r="N69" s="97" t="s">
        <v>205</v>
      </c>
      <c r="O69" s="98">
        <v>0</v>
      </c>
      <c r="Q69" s="96">
        <v>67</v>
      </c>
      <c r="R69" s="97" t="s">
        <v>477</v>
      </c>
      <c r="S69" s="98">
        <v>0</v>
      </c>
      <c r="U69" s="93">
        <v>67</v>
      </c>
      <c r="V69" s="100" t="s">
        <v>478</v>
      </c>
      <c r="W69" s="95">
        <v>0</v>
      </c>
      <c r="Y69" s="96">
        <v>67</v>
      </c>
      <c r="Z69" s="99" t="s">
        <v>53</v>
      </c>
      <c r="AA69" s="98">
        <v>0</v>
      </c>
      <c r="AC69" s="96">
        <v>67</v>
      </c>
      <c r="AD69" s="99" t="s">
        <v>438</v>
      </c>
      <c r="AE69" s="98">
        <v>0</v>
      </c>
      <c r="AG69" s="96">
        <v>67</v>
      </c>
      <c r="AH69" s="99" t="s">
        <v>147</v>
      </c>
      <c r="AI69" s="98">
        <v>0</v>
      </c>
      <c r="AK69" s="9">
        <v>67</v>
      </c>
      <c r="AL69" s="10" t="s">
        <v>479</v>
      </c>
      <c r="AM69" s="11">
        <v>0</v>
      </c>
      <c r="AO69" s="96">
        <v>67</v>
      </c>
      <c r="AP69" s="97" t="s">
        <v>425</v>
      </c>
      <c r="AQ69" s="98">
        <v>0</v>
      </c>
    </row>
    <row r="70" spans="1:44">
      <c r="A70" s="90">
        <v>68</v>
      </c>
      <c r="B70" s="91" t="s">
        <v>205</v>
      </c>
      <c r="C70" s="92">
        <v>0</v>
      </c>
      <c r="E70" s="85">
        <v>68</v>
      </c>
      <c r="F70" s="86" t="s">
        <v>346</v>
      </c>
      <c r="G70" s="87">
        <v>0</v>
      </c>
      <c r="I70" s="101">
        <v>68</v>
      </c>
      <c r="J70" s="102" t="s">
        <v>350</v>
      </c>
      <c r="K70" s="103">
        <v>0</v>
      </c>
      <c r="L70" s="1">
        <f>SUM(K60:K70)</f>
        <v>-17150</v>
      </c>
      <c r="M70" s="85">
        <v>68</v>
      </c>
      <c r="N70" s="86" t="s">
        <v>439</v>
      </c>
      <c r="O70" s="87">
        <v>-2000</v>
      </c>
      <c r="Q70" s="85">
        <v>68</v>
      </c>
      <c r="R70" s="86" t="s">
        <v>439</v>
      </c>
      <c r="S70" s="87">
        <v>0</v>
      </c>
      <c r="U70" s="85">
        <v>68</v>
      </c>
      <c r="V70" s="86" t="s">
        <v>356</v>
      </c>
      <c r="W70" s="87">
        <v>0</v>
      </c>
      <c r="Y70" s="85">
        <v>68</v>
      </c>
      <c r="Z70" s="86" t="s">
        <v>480</v>
      </c>
      <c r="AA70" s="87">
        <v>0</v>
      </c>
      <c r="AC70" s="46">
        <v>68</v>
      </c>
      <c r="AD70" s="47" t="s">
        <v>481</v>
      </c>
      <c r="AE70" s="48"/>
      <c r="AG70" s="85">
        <v>68</v>
      </c>
      <c r="AH70" s="86" t="s">
        <v>350</v>
      </c>
      <c r="AI70" s="87">
        <v>0</v>
      </c>
      <c r="AK70" s="90">
        <v>68</v>
      </c>
      <c r="AL70" s="91" t="s">
        <v>482</v>
      </c>
      <c r="AM70" s="92">
        <v>0</v>
      </c>
      <c r="AO70" s="85">
        <v>68</v>
      </c>
      <c r="AP70" s="86" t="s">
        <v>483</v>
      </c>
      <c r="AQ70" s="87">
        <v>0</v>
      </c>
    </row>
    <row r="71" spans="1:44">
      <c r="A71" t="s">
        <v>484</v>
      </c>
      <c r="C71" s="20"/>
      <c r="D71" s="2">
        <f>SUM(D3:D70)</f>
        <v>-41329</v>
      </c>
      <c r="E71" t="s">
        <v>484</v>
      </c>
      <c r="G71" s="20"/>
      <c r="H71" s="2">
        <f>SUM(H3:H70)</f>
        <v>-499</v>
      </c>
      <c r="I71" t="s">
        <v>484</v>
      </c>
      <c r="K71" s="20"/>
      <c r="L71" s="2">
        <f>SUM(L3:L70)</f>
        <v>-14738</v>
      </c>
      <c r="M71" t="s">
        <v>484</v>
      </c>
      <c r="O71" s="20"/>
      <c r="P71" s="2">
        <f>SUM(P3:P70)</f>
        <v>2285</v>
      </c>
      <c r="Q71" t="s">
        <v>484</v>
      </c>
      <c r="S71" s="20"/>
      <c r="T71" s="2">
        <f>SUM(T3:T70)</f>
        <v>-6691</v>
      </c>
      <c r="U71" t="s">
        <v>484</v>
      </c>
      <c r="W71" s="20"/>
      <c r="X71" s="2">
        <f>SUM(X3:X70)</f>
        <v>1995</v>
      </c>
      <c r="Y71" t="s">
        <v>484</v>
      </c>
      <c r="AA71" s="20"/>
      <c r="AB71" s="2">
        <f>SUM(AB3:AB70)</f>
        <v>2435</v>
      </c>
      <c r="AC71" t="s">
        <v>484</v>
      </c>
      <c r="AE71" s="20"/>
      <c r="AF71" s="2">
        <f>SUM(AF3:AF70)</f>
        <v>4027</v>
      </c>
      <c r="AG71" t="s">
        <v>484</v>
      </c>
      <c r="AI71" s="20"/>
      <c r="AJ71" s="2">
        <f>SUM(AJ3:AJ70)</f>
        <v>-2508</v>
      </c>
      <c r="AK71" t="s">
        <v>484</v>
      </c>
      <c r="AM71" s="20"/>
      <c r="AN71" s="2">
        <f>SUM(AN3:AN70)</f>
        <v>1027</v>
      </c>
      <c r="AO71" t="s">
        <v>484</v>
      </c>
      <c r="AQ71" s="20"/>
      <c r="AR71" s="2">
        <f>SUM(AR3:AR70)</f>
        <v>1358</v>
      </c>
    </row>
    <row r="78" spans="1:44">
      <c r="E78">
        <v>2</v>
      </c>
    </row>
    <row r="82" spans="10:15" ht="15" customHeight="1">
      <c r="J82" s="76" t="s">
        <v>485</v>
      </c>
      <c r="K82" s="79">
        <f>SUM(C71,G71,K71,O71,S71,W71,AA71,AE71,AI71,AM71,AQ71)</f>
        <v>0</v>
      </c>
      <c r="N82" s="80" t="s">
        <v>486</v>
      </c>
      <c r="O82" s="80">
        <f>SUM(D71,H71,L71,P71,T71,X71,AB71,AF71,AJ71,AN71,AR71)</f>
        <v>-52638</v>
      </c>
    </row>
    <row r="83" spans="10:15">
      <c r="J83" s="77"/>
      <c r="K83" s="79"/>
      <c r="N83" s="80"/>
      <c r="O83" s="80"/>
    </row>
    <row r="84" spans="10:15">
      <c r="J84" s="77"/>
      <c r="K84" s="79"/>
      <c r="N84" s="80"/>
      <c r="O84" s="80"/>
    </row>
    <row r="85" spans="10:15">
      <c r="J85" s="78"/>
      <c r="K85" s="79"/>
      <c r="N85" s="80"/>
      <c r="O85" s="80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A31" zoomScale="80" zoomScaleNormal="80" workbookViewId="0">
      <selection activeCell="AC70" sqref="AC70:AE7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3" t="s">
        <v>0</v>
      </c>
      <c r="B1" s="4" t="s">
        <v>1</v>
      </c>
      <c r="C1" s="5" t="s">
        <v>39</v>
      </c>
      <c r="E1" s="3" t="s">
        <v>0</v>
      </c>
      <c r="F1" s="4" t="s">
        <v>1</v>
      </c>
      <c r="G1" s="5" t="s">
        <v>39</v>
      </c>
      <c r="I1" s="3" t="s">
        <v>0</v>
      </c>
      <c r="J1" s="4" t="s">
        <v>1</v>
      </c>
      <c r="K1" s="5" t="s">
        <v>39</v>
      </c>
      <c r="M1" s="3" t="s">
        <v>0</v>
      </c>
      <c r="N1" s="4" t="s">
        <v>1</v>
      </c>
      <c r="O1" s="5" t="s">
        <v>39</v>
      </c>
      <c r="Q1" s="3" t="s">
        <v>0</v>
      </c>
      <c r="R1" s="4" t="s">
        <v>1</v>
      </c>
      <c r="S1" s="5" t="s">
        <v>39</v>
      </c>
      <c r="U1" s="3" t="s">
        <v>0</v>
      </c>
      <c r="V1" s="4" t="s">
        <v>1</v>
      </c>
      <c r="W1" s="5" t="s">
        <v>39</v>
      </c>
      <c r="Y1" s="3" t="s">
        <v>0</v>
      </c>
      <c r="Z1" s="4" t="s">
        <v>1</v>
      </c>
      <c r="AA1" s="5" t="s">
        <v>39</v>
      </c>
      <c r="AC1" s="3" t="s">
        <v>0</v>
      </c>
      <c r="AD1" s="4" t="s">
        <v>1</v>
      </c>
      <c r="AE1" s="5" t="s">
        <v>39</v>
      </c>
      <c r="AG1" s="3" t="s">
        <v>0</v>
      </c>
      <c r="AH1" s="4" t="s">
        <v>1</v>
      </c>
      <c r="AI1" s="5" t="s">
        <v>39</v>
      </c>
      <c r="AK1" s="3" t="s">
        <v>0</v>
      </c>
      <c r="AL1" s="4" t="s">
        <v>1</v>
      </c>
      <c r="AM1" s="5" t="s">
        <v>39</v>
      </c>
      <c r="AO1" s="3" t="s">
        <v>0</v>
      </c>
      <c r="AP1" s="4" t="s">
        <v>1</v>
      </c>
      <c r="AQ1" s="5" t="s">
        <v>39</v>
      </c>
      <c r="AS1" s="3" t="s">
        <v>0</v>
      </c>
      <c r="AT1" s="4" t="s">
        <v>1</v>
      </c>
      <c r="AU1" s="5" t="s">
        <v>39</v>
      </c>
    </row>
    <row r="2" spans="1:48">
      <c r="A2" s="73" t="s">
        <v>487</v>
      </c>
      <c r="B2" s="74"/>
      <c r="C2" s="75"/>
      <c r="E2" s="73" t="s">
        <v>18</v>
      </c>
      <c r="F2" s="74"/>
      <c r="G2" s="75"/>
      <c r="I2" s="73" t="s">
        <v>21</v>
      </c>
      <c r="J2" s="74"/>
      <c r="K2" s="75"/>
      <c r="M2" s="73" t="s">
        <v>26</v>
      </c>
      <c r="N2" s="74"/>
      <c r="O2" s="75"/>
      <c r="Q2" s="73" t="s">
        <v>488</v>
      </c>
      <c r="R2" s="74"/>
      <c r="S2" s="75"/>
      <c r="U2" s="73" t="s">
        <v>489</v>
      </c>
      <c r="V2" s="74"/>
      <c r="W2" s="75"/>
      <c r="Y2" s="73" t="s">
        <v>490</v>
      </c>
      <c r="Z2" s="74"/>
      <c r="AA2" s="75"/>
      <c r="AC2" s="73" t="s">
        <v>491</v>
      </c>
      <c r="AD2" s="74"/>
      <c r="AE2" s="75"/>
      <c r="AG2" s="73" t="s">
        <v>24</v>
      </c>
      <c r="AH2" s="74"/>
      <c r="AI2" s="75"/>
      <c r="AK2" s="73" t="s">
        <v>25</v>
      </c>
      <c r="AL2" s="74"/>
      <c r="AM2" s="75"/>
      <c r="AO2" s="73" t="s">
        <v>23</v>
      </c>
      <c r="AP2" s="74"/>
      <c r="AQ2" s="75"/>
      <c r="AS2" s="73" t="s">
        <v>22</v>
      </c>
      <c r="AT2" s="74"/>
      <c r="AU2" s="75"/>
    </row>
    <row r="3" spans="1:48">
      <c r="A3" s="6">
        <v>1</v>
      </c>
      <c r="B3" s="7" t="s">
        <v>492</v>
      </c>
      <c r="C3" s="8">
        <v>-60</v>
      </c>
      <c r="E3" s="6">
        <v>1</v>
      </c>
      <c r="F3" s="7" t="s">
        <v>493</v>
      </c>
      <c r="G3" s="8">
        <v>-60</v>
      </c>
      <c r="I3" s="6">
        <v>1</v>
      </c>
      <c r="J3" s="7" t="s">
        <v>493</v>
      </c>
      <c r="K3" s="8">
        <v>-60</v>
      </c>
      <c r="M3" s="6">
        <v>1</v>
      </c>
      <c r="N3" s="7" t="s">
        <v>494</v>
      </c>
      <c r="O3" s="8">
        <v>-60</v>
      </c>
      <c r="Q3" s="6">
        <v>1</v>
      </c>
      <c r="R3" s="7" t="s">
        <v>495</v>
      </c>
      <c r="S3" s="8">
        <v>-60</v>
      </c>
      <c r="U3" s="9">
        <v>1</v>
      </c>
      <c r="V3" s="10" t="s">
        <v>496</v>
      </c>
      <c r="W3" s="11">
        <v>-60</v>
      </c>
      <c r="X3" s="12">
        <f>234+W3</f>
        <v>174</v>
      </c>
      <c r="Y3" s="9">
        <v>1</v>
      </c>
      <c r="Z3" s="10" t="s">
        <v>496</v>
      </c>
      <c r="AA3" s="11">
        <v>-60</v>
      </c>
      <c r="AB3" s="12">
        <f>234+AA3</f>
        <v>174</v>
      </c>
      <c r="AC3" s="6">
        <v>1</v>
      </c>
      <c r="AD3" s="7" t="s">
        <v>497</v>
      </c>
      <c r="AE3" s="8">
        <v>-60</v>
      </c>
      <c r="AG3" s="6">
        <v>1</v>
      </c>
      <c r="AH3" s="7" t="s">
        <v>497</v>
      </c>
      <c r="AI3" s="8">
        <v>-60</v>
      </c>
      <c r="AK3" s="6">
        <v>1</v>
      </c>
      <c r="AL3" s="7" t="s">
        <v>47</v>
      </c>
      <c r="AM3" s="8">
        <v>-60</v>
      </c>
      <c r="AO3" s="9">
        <v>1</v>
      </c>
      <c r="AP3" s="10" t="s">
        <v>49</v>
      </c>
      <c r="AQ3" s="11">
        <v>-60</v>
      </c>
      <c r="AR3" s="12">
        <f>240+AQ3</f>
        <v>180</v>
      </c>
      <c r="AS3" s="6">
        <v>1</v>
      </c>
      <c r="AT3" s="7" t="s">
        <v>52</v>
      </c>
      <c r="AU3" s="8">
        <v>-60</v>
      </c>
    </row>
    <row r="4" spans="1:48">
      <c r="A4" s="6">
        <v>2</v>
      </c>
      <c r="B4" s="7" t="s">
        <v>498</v>
      </c>
      <c r="C4" s="8">
        <v>-65</v>
      </c>
      <c r="E4" s="9">
        <v>2</v>
      </c>
      <c r="F4" s="10" t="s">
        <v>499</v>
      </c>
      <c r="G4" s="11">
        <v>-65</v>
      </c>
      <c r="H4" s="12">
        <f>263+SUM(G3:G4)</f>
        <v>138</v>
      </c>
      <c r="I4" s="9">
        <v>2</v>
      </c>
      <c r="J4" s="10" t="s">
        <v>500</v>
      </c>
      <c r="K4" s="11">
        <v>-65</v>
      </c>
      <c r="L4" s="12">
        <f>247+SUM(K3:K4)</f>
        <v>122</v>
      </c>
      <c r="M4" s="9">
        <v>2</v>
      </c>
      <c r="N4" s="10" t="s">
        <v>500</v>
      </c>
      <c r="O4" s="11">
        <v>-65</v>
      </c>
      <c r="P4" s="12">
        <f>247+SUM(O3:O4)</f>
        <v>122</v>
      </c>
      <c r="Q4" s="6">
        <v>2</v>
      </c>
      <c r="R4" s="7" t="s">
        <v>501</v>
      </c>
      <c r="S4" s="8">
        <v>-65</v>
      </c>
      <c r="U4" s="6">
        <v>2</v>
      </c>
      <c r="V4" s="7" t="s">
        <v>502</v>
      </c>
      <c r="W4" s="8">
        <v>-60</v>
      </c>
      <c r="Y4" s="6">
        <v>2</v>
      </c>
      <c r="Z4" s="7" t="s">
        <v>503</v>
      </c>
      <c r="AA4" s="8">
        <v>-60</v>
      </c>
      <c r="AC4" s="6">
        <v>2</v>
      </c>
      <c r="AD4" s="7" t="s">
        <v>504</v>
      </c>
      <c r="AE4" s="8">
        <v>-65</v>
      </c>
      <c r="AG4" s="6">
        <v>2</v>
      </c>
      <c r="AH4" s="7" t="s">
        <v>498</v>
      </c>
      <c r="AI4" s="8">
        <v>-65</v>
      </c>
      <c r="AK4" s="6">
        <v>2</v>
      </c>
      <c r="AL4" s="7" t="s">
        <v>56</v>
      </c>
      <c r="AM4" s="8">
        <v>-65</v>
      </c>
      <c r="AO4" s="6">
        <v>2</v>
      </c>
      <c r="AP4" s="7" t="s">
        <v>66</v>
      </c>
      <c r="AQ4" s="8">
        <v>-60</v>
      </c>
      <c r="AS4" s="9">
        <v>2</v>
      </c>
      <c r="AT4" s="10" t="s">
        <v>64</v>
      </c>
      <c r="AU4" s="11">
        <v>-65</v>
      </c>
      <c r="AV4" s="12">
        <f>247+SUM(AU3:AU4)</f>
        <v>122</v>
      </c>
    </row>
    <row r="5" spans="1:48">
      <c r="A5" s="6">
        <v>3</v>
      </c>
      <c r="B5" s="7" t="s">
        <v>505</v>
      </c>
      <c r="C5" s="8">
        <v>-75</v>
      </c>
      <c r="E5" s="6">
        <v>3</v>
      </c>
      <c r="F5" s="7" t="s">
        <v>506</v>
      </c>
      <c r="G5" s="8">
        <v>-60</v>
      </c>
      <c r="I5" s="9">
        <v>3</v>
      </c>
      <c r="J5" s="10" t="s">
        <v>507</v>
      </c>
      <c r="K5" s="11">
        <v>-60</v>
      </c>
      <c r="L5" s="12">
        <f>246+K5</f>
        <v>186</v>
      </c>
      <c r="M5" s="9">
        <v>3</v>
      </c>
      <c r="N5" s="10" t="s">
        <v>507</v>
      </c>
      <c r="O5" s="11">
        <v>-60</v>
      </c>
      <c r="P5" s="12">
        <f>246+O5</f>
        <v>186</v>
      </c>
      <c r="Q5" s="6">
        <v>3</v>
      </c>
      <c r="R5" s="7" t="s">
        <v>508</v>
      </c>
      <c r="S5" s="8">
        <v>-75</v>
      </c>
      <c r="U5" s="9">
        <v>3</v>
      </c>
      <c r="V5" s="10" t="s">
        <v>509</v>
      </c>
      <c r="W5" s="11">
        <v>-65</v>
      </c>
      <c r="X5" s="12">
        <f>263+SUM(W4:W5)</f>
        <v>138</v>
      </c>
      <c r="Y5" s="6">
        <v>3</v>
      </c>
      <c r="Z5" s="7" t="s">
        <v>65</v>
      </c>
      <c r="AA5" s="8">
        <v>-65</v>
      </c>
      <c r="AC5" s="6">
        <v>3</v>
      </c>
      <c r="AD5" s="7" t="s">
        <v>508</v>
      </c>
      <c r="AE5" s="8">
        <v>-75</v>
      </c>
      <c r="AG5" s="9">
        <v>3</v>
      </c>
      <c r="AH5" s="10" t="s">
        <v>59</v>
      </c>
      <c r="AI5" s="11">
        <v>-75</v>
      </c>
      <c r="AJ5" s="12">
        <f>285+SUM(AI3:AI5)</f>
        <v>85</v>
      </c>
      <c r="AK5" s="6">
        <v>3</v>
      </c>
      <c r="AL5" s="7" t="s">
        <v>62</v>
      </c>
      <c r="AM5" s="8">
        <v>-75</v>
      </c>
      <c r="AO5" s="6">
        <v>3</v>
      </c>
      <c r="AP5" s="7" t="s">
        <v>70</v>
      </c>
      <c r="AQ5" s="8">
        <v>-65</v>
      </c>
      <c r="AS5" s="6">
        <v>3</v>
      </c>
      <c r="AT5" s="7" t="s">
        <v>71</v>
      </c>
      <c r="AU5" s="8">
        <v>-60</v>
      </c>
    </row>
    <row r="6" spans="1:48">
      <c r="A6" s="6">
        <v>4</v>
      </c>
      <c r="B6" s="7" t="s">
        <v>510</v>
      </c>
      <c r="C6" s="8">
        <v>-90</v>
      </c>
      <c r="E6" s="6">
        <v>4</v>
      </c>
      <c r="F6" s="7" t="s">
        <v>511</v>
      </c>
      <c r="G6" s="8">
        <v>-65</v>
      </c>
      <c r="I6" s="6">
        <v>4</v>
      </c>
      <c r="J6" s="7" t="s">
        <v>512</v>
      </c>
      <c r="K6" s="8">
        <v>-60</v>
      </c>
      <c r="M6" s="6">
        <v>4</v>
      </c>
      <c r="N6" s="7" t="s">
        <v>506</v>
      </c>
      <c r="O6" s="8">
        <v>-60</v>
      </c>
      <c r="Q6" s="6">
        <v>4</v>
      </c>
      <c r="R6" s="7" t="s">
        <v>513</v>
      </c>
      <c r="S6" s="8">
        <v>-90</v>
      </c>
      <c r="U6" s="6">
        <v>4</v>
      </c>
      <c r="V6" s="7" t="s">
        <v>514</v>
      </c>
      <c r="W6" s="8">
        <v>-60</v>
      </c>
      <c r="Y6" s="6">
        <v>4</v>
      </c>
      <c r="Z6" s="7" t="s">
        <v>81</v>
      </c>
      <c r="AA6" s="8">
        <v>-75</v>
      </c>
      <c r="AC6" s="6">
        <v>4</v>
      </c>
      <c r="AD6" s="7" t="s">
        <v>515</v>
      </c>
      <c r="AE6" s="8">
        <v>-90</v>
      </c>
      <c r="AG6" s="6">
        <v>4</v>
      </c>
      <c r="AH6" s="7" t="s">
        <v>73</v>
      </c>
      <c r="AI6" s="8">
        <v>-60</v>
      </c>
      <c r="AK6" s="6">
        <v>4</v>
      </c>
      <c r="AL6" s="7" t="s">
        <v>515</v>
      </c>
      <c r="AM6" s="8">
        <v>-90</v>
      </c>
      <c r="AO6" s="6">
        <v>4</v>
      </c>
      <c r="AP6" s="7" t="s">
        <v>516</v>
      </c>
      <c r="AQ6" s="8">
        <v>-75</v>
      </c>
      <c r="AS6" s="6">
        <v>4</v>
      </c>
      <c r="AT6" s="7" t="s">
        <v>77</v>
      </c>
      <c r="AU6" s="8">
        <v>-65</v>
      </c>
    </row>
    <row r="7" spans="1:48">
      <c r="A7" s="9">
        <v>5</v>
      </c>
      <c r="B7" s="10" t="s">
        <v>517</v>
      </c>
      <c r="C7" s="11">
        <v>-112</v>
      </c>
      <c r="D7" s="12">
        <f>526+SUM(C3:C7)</f>
        <v>124</v>
      </c>
      <c r="E7" s="9">
        <v>5</v>
      </c>
      <c r="F7" s="10" t="s">
        <v>518</v>
      </c>
      <c r="G7" s="11">
        <v>0</v>
      </c>
      <c r="H7" s="12"/>
      <c r="I7" s="9">
        <v>5</v>
      </c>
      <c r="J7" s="10" t="s">
        <v>519</v>
      </c>
      <c r="K7" s="11">
        <v>-65</v>
      </c>
      <c r="L7" s="12">
        <f>250+SUM(K6:K7)</f>
        <v>125</v>
      </c>
      <c r="M7" s="9">
        <v>5</v>
      </c>
      <c r="N7" s="10" t="s">
        <v>82</v>
      </c>
      <c r="O7" s="11">
        <v>-65</v>
      </c>
      <c r="P7" s="12">
        <f>312+SUM(O6:O7)</f>
        <v>187</v>
      </c>
      <c r="Q7" s="6">
        <v>5</v>
      </c>
      <c r="R7" s="7" t="s">
        <v>520</v>
      </c>
      <c r="S7" s="8">
        <v>-112</v>
      </c>
      <c r="U7" s="6">
        <v>5</v>
      </c>
      <c r="V7" s="7" t="s">
        <v>521</v>
      </c>
      <c r="W7" s="8">
        <v>-65</v>
      </c>
      <c r="Y7" s="6">
        <v>5</v>
      </c>
      <c r="Z7" s="7" t="s">
        <v>522</v>
      </c>
      <c r="AA7" s="8">
        <v>-90</v>
      </c>
      <c r="AC7" s="6">
        <v>5</v>
      </c>
      <c r="AD7" s="7" t="s">
        <v>523</v>
      </c>
      <c r="AE7" s="8">
        <v>-112</v>
      </c>
      <c r="AG7" s="6">
        <v>5</v>
      </c>
      <c r="AH7" s="7" t="s">
        <v>523</v>
      </c>
      <c r="AI7" s="8">
        <v>-65</v>
      </c>
      <c r="AK7" s="6">
        <v>5</v>
      </c>
      <c r="AL7" s="7" t="s">
        <v>511</v>
      </c>
      <c r="AM7" s="8">
        <v>-112</v>
      </c>
      <c r="AO7" s="6">
        <v>5</v>
      </c>
      <c r="AP7" s="7" t="s">
        <v>524</v>
      </c>
      <c r="AQ7" s="8">
        <v>-90</v>
      </c>
      <c r="AS7" s="9">
        <v>5</v>
      </c>
      <c r="AT7" s="10" t="s">
        <v>518</v>
      </c>
      <c r="AU7" s="11">
        <v>0</v>
      </c>
    </row>
    <row r="8" spans="1:48">
      <c r="A8" s="6">
        <v>6</v>
      </c>
      <c r="B8" s="7" t="s">
        <v>525</v>
      </c>
      <c r="C8" s="8">
        <v>-60</v>
      </c>
      <c r="E8" s="6">
        <v>6</v>
      </c>
      <c r="F8" s="7" t="s">
        <v>526</v>
      </c>
      <c r="G8" s="8">
        <v>-75</v>
      </c>
      <c r="I8" s="6">
        <v>6</v>
      </c>
      <c r="J8" s="7" t="s">
        <v>527</v>
      </c>
      <c r="K8" s="8">
        <v>-60</v>
      </c>
      <c r="M8" s="6">
        <v>6</v>
      </c>
      <c r="N8" s="7" t="s">
        <v>528</v>
      </c>
      <c r="O8" s="8">
        <v>-60</v>
      </c>
      <c r="Q8" s="9">
        <v>6</v>
      </c>
      <c r="R8" s="10" t="s">
        <v>103</v>
      </c>
      <c r="S8" s="11">
        <v>-155</v>
      </c>
      <c r="T8" s="12">
        <f>589+SUM(S3:S8)</f>
        <v>32</v>
      </c>
      <c r="U8" s="6">
        <v>6</v>
      </c>
      <c r="V8" s="7" t="s">
        <v>524</v>
      </c>
      <c r="W8" s="8">
        <v>-75</v>
      </c>
      <c r="Y8" s="9">
        <v>6</v>
      </c>
      <c r="Z8" s="10" t="s">
        <v>529</v>
      </c>
      <c r="AA8" s="11">
        <v>-112</v>
      </c>
      <c r="AB8" s="12">
        <f>605+SUM(AA4:AA8)</f>
        <v>203</v>
      </c>
      <c r="AC8" s="9">
        <v>6</v>
      </c>
      <c r="AD8" s="10" t="s">
        <v>530</v>
      </c>
      <c r="AE8" s="11">
        <v>-155</v>
      </c>
      <c r="AF8" s="12">
        <f>837+SUM(AE3:AE8)</f>
        <v>280</v>
      </c>
      <c r="AG8" s="6">
        <v>6</v>
      </c>
      <c r="AH8" s="7" t="s">
        <v>93</v>
      </c>
      <c r="AI8" s="8">
        <v>-75</v>
      </c>
      <c r="AK8" s="9">
        <v>6</v>
      </c>
      <c r="AL8" s="10" t="s">
        <v>519</v>
      </c>
      <c r="AM8" s="11">
        <v>-155</v>
      </c>
      <c r="AN8" s="12">
        <f>597+SUM(AM3:AM8)</f>
        <v>40</v>
      </c>
      <c r="AO8" s="6">
        <v>6</v>
      </c>
      <c r="AP8" s="7" t="s">
        <v>526</v>
      </c>
      <c r="AQ8" s="8">
        <v>-112</v>
      </c>
      <c r="AS8" s="6">
        <v>6</v>
      </c>
      <c r="AT8" s="7" t="s">
        <v>528</v>
      </c>
      <c r="AU8" s="8">
        <v>-75</v>
      </c>
    </row>
    <row r="9" spans="1:48">
      <c r="A9" s="6">
        <v>7</v>
      </c>
      <c r="B9" s="7" t="s">
        <v>531</v>
      </c>
      <c r="C9" s="8">
        <v>-65</v>
      </c>
      <c r="E9" s="6">
        <v>7</v>
      </c>
      <c r="F9" s="7" t="s">
        <v>532</v>
      </c>
      <c r="G9" s="8">
        <v>-90</v>
      </c>
      <c r="I9" s="6">
        <v>7</v>
      </c>
      <c r="J9" s="7" t="s">
        <v>96</v>
      </c>
      <c r="K9" s="8">
        <v>-65</v>
      </c>
      <c r="M9" s="6">
        <v>7</v>
      </c>
      <c r="N9" s="7" t="s">
        <v>533</v>
      </c>
      <c r="O9" s="8">
        <v>-65</v>
      </c>
      <c r="Q9" s="6">
        <v>7</v>
      </c>
      <c r="R9" s="7" t="s">
        <v>534</v>
      </c>
      <c r="S9" s="8">
        <v>-60</v>
      </c>
      <c r="U9" s="6">
        <v>7</v>
      </c>
      <c r="V9" s="7" t="s">
        <v>535</v>
      </c>
      <c r="W9" s="8">
        <v>-90</v>
      </c>
      <c r="Y9" s="6">
        <v>7</v>
      </c>
      <c r="Z9" s="7" t="s">
        <v>529</v>
      </c>
      <c r="AA9" s="8">
        <v>-60</v>
      </c>
      <c r="AC9" s="6">
        <v>7</v>
      </c>
      <c r="AD9" s="7" t="s">
        <v>530</v>
      </c>
      <c r="AE9" s="8">
        <v>-60</v>
      </c>
      <c r="AG9" s="6">
        <v>7</v>
      </c>
      <c r="AH9" s="7" t="s">
        <v>536</v>
      </c>
      <c r="AI9" s="8">
        <v>-90</v>
      </c>
      <c r="AK9" s="9">
        <v>7</v>
      </c>
      <c r="AL9" s="10" t="s">
        <v>113</v>
      </c>
      <c r="AM9" s="11">
        <v>-60</v>
      </c>
      <c r="AN9" s="12">
        <f>258+AM9</f>
        <v>198</v>
      </c>
      <c r="AO9" s="6">
        <v>7</v>
      </c>
      <c r="AP9" s="7" t="s">
        <v>533</v>
      </c>
      <c r="AQ9" s="8">
        <v>-215</v>
      </c>
      <c r="AS9" s="6">
        <v>7</v>
      </c>
      <c r="AT9" s="7" t="s">
        <v>121</v>
      </c>
      <c r="AU9" s="8">
        <v>-90</v>
      </c>
    </row>
    <row r="10" spans="1:48">
      <c r="A10" s="9">
        <v>8</v>
      </c>
      <c r="B10" s="10" t="s">
        <v>105</v>
      </c>
      <c r="C10" s="11">
        <v>-75</v>
      </c>
      <c r="D10" s="12">
        <f>368+SUM(C8:C10)</f>
        <v>168</v>
      </c>
      <c r="E10" s="9">
        <v>8</v>
      </c>
      <c r="F10" s="10" t="s">
        <v>537</v>
      </c>
      <c r="G10" s="11">
        <v>-112</v>
      </c>
      <c r="H10" s="12">
        <f>470+SUM(G5:G10)</f>
        <v>68</v>
      </c>
      <c r="I10" s="6">
        <v>8</v>
      </c>
      <c r="J10" s="7" t="s">
        <v>538</v>
      </c>
      <c r="K10" s="8">
        <v>-75</v>
      </c>
      <c r="M10" s="27">
        <v>8</v>
      </c>
      <c r="N10" s="7" t="s">
        <v>112</v>
      </c>
      <c r="O10" s="8">
        <v>-75</v>
      </c>
      <c r="Q10" s="27">
        <v>8</v>
      </c>
      <c r="R10" s="7" t="s">
        <v>539</v>
      </c>
      <c r="S10" s="8">
        <v>-65</v>
      </c>
      <c r="U10" s="34">
        <v>8</v>
      </c>
      <c r="V10" s="7" t="s">
        <v>540</v>
      </c>
      <c r="W10" s="8">
        <v>-112</v>
      </c>
      <c r="Y10" s="27">
        <v>8</v>
      </c>
      <c r="Z10" s="7" t="s">
        <v>541</v>
      </c>
      <c r="AA10" s="8">
        <v>-65</v>
      </c>
      <c r="AC10" s="6">
        <v>8</v>
      </c>
      <c r="AD10" s="7" t="s">
        <v>523</v>
      </c>
      <c r="AE10" s="8">
        <v>-65</v>
      </c>
      <c r="AG10" s="6">
        <v>8</v>
      </c>
      <c r="AH10" s="7" t="s">
        <v>542</v>
      </c>
      <c r="AI10" s="8">
        <v>-112</v>
      </c>
      <c r="AK10" s="9">
        <v>8</v>
      </c>
      <c r="AL10" s="10" t="s">
        <v>114</v>
      </c>
      <c r="AM10" s="11">
        <v>-60</v>
      </c>
      <c r="AN10" s="12">
        <f>216+AM10</f>
        <v>156</v>
      </c>
      <c r="AO10" s="6">
        <v>8</v>
      </c>
      <c r="AP10" s="7" t="s">
        <v>534</v>
      </c>
      <c r="AQ10" s="8">
        <v>-298</v>
      </c>
      <c r="AS10" s="6">
        <v>8</v>
      </c>
      <c r="AT10" s="7" t="s">
        <v>123</v>
      </c>
      <c r="AU10" s="8">
        <v>-112</v>
      </c>
    </row>
    <row r="11" spans="1:48">
      <c r="A11" s="6">
        <v>9</v>
      </c>
      <c r="B11" s="7" t="s">
        <v>543</v>
      </c>
      <c r="C11" s="8">
        <v>-60</v>
      </c>
      <c r="E11" s="6">
        <v>9</v>
      </c>
      <c r="F11" s="7" t="s">
        <v>544</v>
      </c>
      <c r="G11" s="8">
        <v>-60</v>
      </c>
      <c r="I11" s="6">
        <v>9</v>
      </c>
      <c r="J11" s="7" t="s">
        <v>507</v>
      </c>
      <c r="K11" s="8">
        <v>-90</v>
      </c>
      <c r="M11" s="6">
        <v>9</v>
      </c>
      <c r="N11" s="7" t="s">
        <v>507</v>
      </c>
      <c r="O11" s="8">
        <v>-90</v>
      </c>
      <c r="Q11" s="6">
        <v>9</v>
      </c>
      <c r="R11" s="7" t="s">
        <v>545</v>
      </c>
      <c r="S11" s="8">
        <v>-75</v>
      </c>
      <c r="U11" s="9">
        <v>9</v>
      </c>
      <c r="V11" s="10" t="s">
        <v>540</v>
      </c>
      <c r="W11" s="11">
        <v>-155</v>
      </c>
      <c r="X11" s="12">
        <f>597+SUM(W6:W11)</f>
        <v>40</v>
      </c>
      <c r="Y11" s="9">
        <v>9</v>
      </c>
      <c r="Z11" s="10" t="s">
        <v>541</v>
      </c>
      <c r="AA11" s="11">
        <v>-75</v>
      </c>
      <c r="AB11" s="12">
        <f>298+SUM(AA9:AA11)</f>
        <v>98</v>
      </c>
      <c r="AC11" s="6">
        <v>9</v>
      </c>
      <c r="AD11" s="7" t="s">
        <v>111</v>
      </c>
      <c r="AE11" s="8">
        <v>-75</v>
      </c>
      <c r="AG11" s="6">
        <v>9</v>
      </c>
      <c r="AH11" s="7" t="s">
        <v>546</v>
      </c>
      <c r="AI11" s="8">
        <v>-155</v>
      </c>
      <c r="AK11" s="6">
        <v>9</v>
      </c>
      <c r="AL11" s="7" t="s">
        <v>110</v>
      </c>
      <c r="AM11" s="8">
        <v>-60</v>
      </c>
      <c r="AO11" s="9">
        <v>9</v>
      </c>
      <c r="AP11" s="10" t="s">
        <v>537</v>
      </c>
      <c r="AQ11" s="11">
        <v>-415</v>
      </c>
      <c r="AR11" s="12">
        <f>1743+SUM(AQ4:AQ11)</f>
        <v>413</v>
      </c>
      <c r="AS11" s="6">
        <v>9</v>
      </c>
      <c r="AT11" s="7" t="s">
        <v>547</v>
      </c>
      <c r="AU11" s="8">
        <v>-155</v>
      </c>
    </row>
    <row r="12" spans="1:48">
      <c r="A12" s="6">
        <v>10</v>
      </c>
      <c r="B12" s="7" t="s">
        <v>548</v>
      </c>
      <c r="C12" s="8">
        <v>-65</v>
      </c>
      <c r="E12" s="6">
        <v>10</v>
      </c>
      <c r="F12" s="7" t="s">
        <v>142</v>
      </c>
      <c r="G12" s="8">
        <v>-65</v>
      </c>
      <c r="I12" s="6">
        <v>10</v>
      </c>
      <c r="J12" s="7" t="s">
        <v>132</v>
      </c>
      <c r="K12" s="8">
        <v>-112</v>
      </c>
      <c r="M12" s="9">
        <v>10</v>
      </c>
      <c r="N12" s="10" t="s">
        <v>549</v>
      </c>
      <c r="O12" s="11">
        <v>-112</v>
      </c>
      <c r="P12" s="12">
        <f>448+SUM(O8:O12)</f>
        <v>46</v>
      </c>
      <c r="Q12" s="6">
        <v>10</v>
      </c>
      <c r="R12" s="7" t="s">
        <v>550</v>
      </c>
      <c r="S12" s="8">
        <v>-90</v>
      </c>
      <c r="U12" s="6">
        <v>10</v>
      </c>
      <c r="V12" s="7" t="s">
        <v>551</v>
      </c>
      <c r="W12" s="8">
        <v>-60</v>
      </c>
      <c r="Y12" s="9">
        <v>10</v>
      </c>
      <c r="Z12" s="10" t="s">
        <v>106</v>
      </c>
      <c r="AA12" s="11">
        <v>-60</v>
      </c>
      <c r="AB12" s="12">
        <f>234+AA12</f>
        <v>174</v>
      </c>
      <c r="AC12" s="6">
        <v>10</v>
      </c>
      <c r="AD12" s="7" t="s">
        <v>552</v>
      </c>
      <c r="AE12" s="8">
        <v>-90</v>
      </c>
      <c r="AG12" s="9">
        <v>10</v>
      </c>
      <c r="AH12" s="10" t="s">
        <v>120</v>
      </c>
      <c r="AI12" s="11">
        <v>-215</v>
      </c>
      <c r="AJ12" s="12">
        <f>796+SUM(AI6:AI12)</f>
        <v>24</v>
      </c>
      <c r="AK12" s="9">
        <v>10</v>
      </c>
      <c r="AL12" s="10" t="s">
        <v>553</v>
      </c>
      <c r="AM12" s="11">
        <v>-65</v>
      </c>
      <c r="AN12" s="12">
        <f>250+SUM(AM11:AM12)</f>
        <v>125</v>
      </c>
      <c r="AO12" s="9">
        <v>10</v>
      </c>
      <c r="AP12" s="10" t="s">
        <v>549</v>
      </c>
      <c r="AQ12" s="11">
        <v>-60</v>
      </c>
      <c r="AR12" s="12">
        <f>240+AQ12</f>
        <v>180</v>
      </c>
      <c r="AS12" s="9">
        <v>10</v>
      </c>
      <c r="AT12" s="10" t="s">
        <v>528</v>
      </c>
      <c r="AU12" s="11">
        <v>-215</v>
      </c>
      <c r="AV12" s="12">
        <f>828+SUM(AU5:AU12)</f>
        <v>56</v>
      </c>
    </row>
    <row r="13" spans="1:48">
      <c r="A13" s="9">
        <v>11</v>
      </c>
      <c r="B13" s="10" t="s">
        <v>554</v>
      </c>
      <c r="C13" s="11">
        <v>-75</v>
      </c>
      <c r="D13" s="12">
        <f>308+SUM(C11:C13)</f>
        <v>108</v>
      </c>
      <c r="E13" s="9">
        <v>11</v>
      </c>
      <c r="F13" s="10" t="s">
        <v>157</v>
      </c>
      <c r="G13" s="11">
        <v>-75</v>
      </c>
      <c r="H13" s="12">
        <f>345+SUM(G11:G13)</f>
        <v>145</v>
      </c>
      <c r="I13" s="6">
        <v>11</v>
      </c>
      <c r="J13" s="7" t="s">
        <v>129</v>
      </c>
      <c r="K13" s="8">
        <v>-155</v>
      </c>
      <c r="M13" s="9">
        <v>11</v>
      </c>
      <c r="N13" s="10" t="s">
        <v>528</v>
      </c>
      <c r="O13" s="11">
        <v>-60</v>
      </c>
      <c r="P13" s="12">
        <f>231+O13</f>
        <v>171</v>
      </c>
      <c r="Q13" s="6">
        <v>11</v>
      </c>
      <c r="R13" s="7" t="s">
        <v>555</v>
      </c>
      <c r="S13" s="8">
        <v>-112</v>
      </c>
      <c r="U13" s="6">
        <v>11</v>
      </c>
      <c r="V13" s="7" t="s">
        <v>556</v>
      </c>
      <c r="W13" s="8">
        <v>-65</v>
      </c>
      <c r="Y13" s="6">
        <v>11</v>
      </c>
      <c r="Z13" s="7" t="s">
        <v>557</v>
      </c>
      <c r="AA13" s="8">
        <v>-60</v>
      </c>
      <c r="AC13" s="9">
        <v>11</v>
      </c>
      <c r="AD13" s="10" t="s">
        <v>497</v>
      </c>
      <c r="AE13" s="11">
        <v>-112</v>
      </c>
      <c r="AF13" s="12">
        <f>414+SUM(AE9:AE13)</f>
        <v>12</v>
      </c>
      <c r="AG13" s="9">
        <v>11</v>
      </c>
      <c r="AH13" s="10" t="s">
        <v>497</v>
      </c>
      <c r="AI13" s="11">
        <v>-60</v>
      </c>
      <c r="AJ13" s="12">
        <f>222+AI13</f>
        <v>162</v>
      </c>
      <c r="AK13" s="6">
        <v>11</v>
      </c>
      <c r="AL13" s="7" t="s">
        <v>150</v>
      </c>
      <c r="AM13" s="8">
        <v>-60</v>
      </c>
      <c r="AO13" s="9">
        <v>11</v>
      </c>
      <c r="AP13" s="10" t="s">
        <v>558</v>
      </c>
      <c r="AQ13" s="11">
        <v>-60</v>
      </c>
      <c r="AR13" s="12">
        <f>231+AQ13</f>
        <v>171</v>
      </c>
      <c r="AS13" s="6">
        <v>11</v>
      </c>
      <c r="AT13" s="7" t="s">
        <v>559</v>
      </c>
      <c r="AU13" s="8">
        <v>-60</v>
      </c>
    </row>
    <row r="14" spans="1:48">
      <c r="A14" s="6">
        <v>12</v>
      </c>
      <c r="B14" s="7" t="s">
        <v>560</v>
      </c>
      <c r="C14" s="8">
        <v>-60</v>
      </c>
      <c r="E14" s="6">
        <v>12</v>
      </c>
      <c r="F14" s="7" t="s">
        <v>154</v>
      </c>
      <c r="G14" s="8">
        <v>-60</v>
      </c>
      <c r="I14" s="6">
        <v>12</v>
      </c>
      <c r="J14" s="7" t="s">
        <v>500</v>
      </c>
      <c r="K14" s="8">
        <v>-215</v>
      </c>
      <c r="M14" s="6">
        <v>12</v>
      </c>
      <c r="N14" s="7" t="s">
        <v>500</v>
      </c>
      <c r="O14" s="8">
        <v>-60</v>
      </c>
      <c r="Q14" s="6">
        <v>12</v>
      </c>
      <c r="R14" s="7" t="s">
        <v>508</v>
      </c>
      <c r="S14" s="8">
        <v>-155</v>
      </c>
      <c r="U14" s="6">
        <v>12</v>
      </c>
      <c r="V14" s="7" t="s">
        <v>561</v>
      </c>
      <c r="W14" s="8">
        <v>-75</v>
      </c>
      <c r="Y14" s="9">
        <v>12</v>
      </c>
      <c r="Z14" s="10" t="s">
        <v>140</v>
      </c>
      <c r="AA14" s="11">
        <v>-65</v>
      </c>
      <c r="AB14" s="12">
        <f>306+SUM(AA13:AA14)</f>
        <v>181</v>
      </c>
      <c r="AC14" s="9">
        <v>12</v>
      </c>
      <c r="AD14" s="10" t="s">
        <v>141</v>
      </c>
      <c r="AE14" s="11">
        <v>-60</v>
      </c>
      <c r="AF14" s="12">
        <f>234+AE14</f>
        <v>174</v>
      </c>
      <c r="AG14" s="6">
        <v>12</v>
      </c>
      <c r="AH14" s="7" t="s">
        <v>562</v>
      </c>
      <c r="AI14" s="8">
        <v>-60</v>
      </c>
      <c r="AK14" s="6">
        <v>12</v>
      </c>
      <c r="AL14" s="7" t="s">
        <v>560</v>
      </c>
      <c r="AM14" s="8">
        <v>-65</v>
      </c>
      <c r="AO14" s="6">
        <v>12</v>
      </c>
      <c r="AP14" s="7" t="s">
        <v>563</v>
      </c>
      <c r="AQ14" s="8">
        <v>-60</v>
      </c>
      <c r="AS14" s="9">
        <v>12</v>
      </c>
      <c r="AT14" s="10" t="s">
        <v>564</v>
      </c>
      <c r="AU14" s="11">
        <v>-65</v>
      </c>
      <c r="AV14" s="12">
        <f>228+SUM(AU13:AU14)</f>
        <v>103</v>
      </c>
    </row>
    <row r="15" spans="1:48">
      <c r="A15" s="6">
        <v>13</v>
      </c>
      <c r="B15" s="7" t="s">
        <v>143</v>
      </c>
      <c r="C15" s="8">
        <v>-65</v>
      </c>
      <c r="E15" s="9">
        <v>13</v>
      </c>
      <c r="F15" s="10" t="s">
        <v>565</v>
      </c>
      <c r="G15" s="11">
        <v>-65</v>
      </c>
      <c r="H15" s="12">
        <f>260+SUM(G14:G15)</f>
        <v>135</v>
      </c>
      <c r="I15" s="9">
        <v>13</v>
      </c>
      <c r="J15" s="10" t="s">
        <v>566</v>
      </c>
      <c r="K15" s="11">
        <v>-298</v>
      </c>
      <c r="L15" s="12">
        <f>1103+SUM(K8:K15)</f>
        <v>33</v>
      </c>
      <c r="M15" s="6">
        <v>13</v>
      </c>
      <c r="N15" s="7" t="s">
        <v>145</v>
      </c>
      <c r="O15" s="8">
        <v>-65</v>
      </c>
      <c r="Q15" s="6">
        <v>13</v>
      </c>
      <c r="R15" s="7" t="s">
        <v>567</v>
      </c>
      <c r="S15" s="8">
        <v>-215</v>
      </c>
      <c r="U15" s="6">
        <v>13</v>
      </c>
      <c r="V15" s="7" t="s">
        <v>559</v>
      </c>
      <c r="W15" s="8">
        <v>-90</v>
      </c>
      <c r="Y15" s="6">
        <v>13</v>
      </c>
      <c r="Z15" s="7" t="s">
        <v>522</v>
      </c>
      <c r="AA15" s="8">
        <v>-60</v>
      </c>
      <c r="AC15" s="9">
        <v>13</v>
      </c>
      <c r="AD15" s="10" t="s">
        <v>568</v>
      </c>
      <c r="AE15" s="11">
        <v>-60</v>
      </c>
      <c r="AF15" s="12">
        <f>282+AE15</f>
        <v>222</v>
      </c>
      <c r="AG15" s="9">
        <v>13</v>
      </c>
      <c r="AH15" s="10" t="s">
        <v>149</v>
      </c>
      <c r="AI15" s="11">
        <v>-65</v>
      </c>
      <c r="AJ15" s="12">
        <f>267+SUM(AI14:AI15)</f>
        <v>142</v>
      </c>
      <c r="AK15" s="9">
        <v>13</v>
      </c>
      <c r="AL15" s="10" t="s">
        <v>569</v>
      </c>
      <c r="AM15" s="11">
        <v>-75</v>
      </c>
      <c r="AN15" s="12">
        <f>278+SUM(AM13:AM15)</f>
        <v>78</v>
      </c>
      <c r="AO15" s="6">
        <v>13</v>
      </c>
      <c r="AP15" s="7" t="s">
        <v>563</v>
      </c>
      <c r="AQ15" s="8">
        <v>-65</v>
      </c>
      <c r="AS15" s="6">
        <v>13</v>
      </c>
      <c r="AT15" s="7" t="s">
        <v>564</v>
      </c>
      <c r="AU15" s="8">
        <v>-60</v>
      </c>
    </row>
    <row r="16" spans="1:48">
      <c r="A16" s="9">
        <v>14</v>
      </c>
      <c r="B16" s="10" t="s">
        <v>565</v>
      </c>
      <c r="C16" s="11">
        <v>-75</v>
      </c>
      <c r="D16" s="12">
        <f>300+SUM(C14:C16)</f>
        <v>100</v>
      </c>
      <c r="E16" s="6">
        <v>14</v>
      </c>
      <c r="F16" s="7" t="s">
        <v>570</v>
      </c>
      <c r="G16" s="8">
        <v>-60</v>
      </c>
      <c r="I16" s="6">
        <v>14</v>
      </c>
      <c r="J16" s="7" t="s">
        <v>162</v>
      </c>
      <c r="K16" s="8">
        <v>-60</v>
      </c>
      <c r="M16" s="6">
        <v>14</v>
      </c>
      <c r="N16" s="7" t="s">
        <v>156</v>
      </c>
      <c r="O16" s="8">
        <v>-75</v>
      </c>
      <c r="Q16" s="6">
        <v>14</v>
      </c>
      <c r="R16" s="7" t="s">
        <v>571</v>
      </c>
      <c r="S16" s="8">
        <v>-298</v>
      </c>
      <c r="U16" s="9">
        <v>14</v>
      </c>
      <c r="V16" s="10" t="s">
        <v>569</v>
      </c>
      <c r="W16" s="11">
        <v>-112</v>
      </c>
      <c r="X16" s="12">
        <f>414+SUM(W12:W16)</f>
        <v>12</v>
      </c>
      <c r="Y16" s="6">
        <v>14</v>
      </c>
      <c r="Z16" s="7" t="s">
        <v>563</v>
      </c>
      <c r="AA16" s="8">
        <v>-65</v>
      </c>
      <c r="AC16" s="6">
        <v>14</v>
      </c>
      <c r="AD16" s="7" t="s">
        <v>508</v>
      </c>
      <c r="AE16" s="8">
        <v>-60</v>
      </c>
      <c r="AG16" s="9">
        <v>14</v>
      </c>
      <c r="AH16" s="10" t="s">
        <v>566</v>
      </c>
      <c r="AI16" s="11">
        <v>-60</v>
      </c>
      <c r="AJ16" s="12">
        <f>222+AI16</f>
        <v>162</v>
      </c>
      <c r="AK16" s="6">
        <v>14</v>
      </c>
      <c r="AL16" s="7" t="s">
        <v>572</v>
      </c>
      <c r="AM16" s="8">
        <v>-60</v>
      </c>
      <c r="AO16" s="9">
        <v>14</v>
      </c>
      <c r="AP16" s="10" t="s">
        <v>521</v>
      </c>
      <c r="AQ16" s="11">
        <v>-75</v>
      </c>
      <c r="AR16" s="12">
        <f>285+SUM(AQ14:AQ16)</f>
        <v>85</v>
      </c>
      <c r="AS16" s="6">
        <v>14</v>
      </c>
      <c r="AT16" s="7" t="s">
        <v>573</v>
      </c>
      <c r="AU16" s="8">
        <v>-65</v>
      </c>
    </row>
    <row r="17" spans="1:48">
      <c r="A17" s="6">
        <v>15</v>
      </c>
      <c r="B17" s="7" t="s">
        <v>573</v>
      </c>
      <c r="C17" s="8">
        <v>-60</v>
      </c>
      <c r="E17" s="6">
        <v>15</v>
      </c>
      <c r="F17" s="7" t="s">
        <v>574</v>
      </c>
      <c r="G17" s="8">
        <v>-65</v>
      </c>
      <c r="I17" s="6">
        <v>15</v>
      </c>
      <c r="J17" s="7" t="s">
        <v>512</v>
      </c>
      <c r="K17" s="8">
        <v>-65</v>
      </c>
      <c r="M17" s="9">
        <v>15</v>
      </c>
      <c r="N17" s="10" t="s">
        <v>163</v>
      </c>
      <c r="O17" s="11">
        <v>-90</v>
      </c>
      <c r="P17" s="12">
        <f>333+SUM(O14:O17)</f>
        <v>43</v>
      </c>
      <c r="Q17" s="6">
        <v>15</v>
      </c>
      <c r="R17" s="7" t="s">
        <v>571</v>
      </c>
      <c r="S17" s="8">
        <v>-415</v>
      </c>
      <c r="U17" s="6">
        <v>15</v>
      </c>
      <c r="V17" s="7" t="s">
        <v>514</v>
      </c>
      <c r="W17" s="8">
        <v>-60</v>
      </c>
      <c r="Y17" s="6">
        <v>15</v>
      </c>
      <c r="Z17" s="7" t="s">
        <v>563</v>
      </c>
      <c r="AA17" s="8">
        <v>-75</v>
      </c>
      <c r="AC17" s="9">
        <v>15</v>
      </c>
      <c r="AD17" s="10" t="s">
        <v>564</v>
      </c>
      <c r="AE17" s="11">
        <v>-65</v>
      </c>
      <c r="AF17" s="12">
        <f>228+SUM(AE16:AE17)</f>
        <v>103</v>
      </c>
      <c r="AG17" s="6">
        <v>15</v>
      </c>
      <c r="AH17" s="7" t="s">
        <v>567</v>
      </c>
      <c r="AI17" s="8">
        <v>-60</v>
      </c>
      <c r="AK17" s="6">
        <v>15</v>
      </c>
      <c r="AL17" s="7" t="s">
        <v>572</v>
      </c>
      <c r="AM17" s="8">
        <v>-65</v>
      </c>
      <c r="AO17" s="6">
        <v>15</v>
      </c>
      <c r="AP17" s="7" t="s">
        <v>176</v>
      </c>
      <c r="AQ17" s="8">
        <v>-60</v>
      </c>
      <c r="AS17" s="6">
        <v>15</v>
      </c>
      <c r="AT17" s="7" t="s">
        <v>573</v>
      </c>
      <c r="AU17" s="8">
        <v>-75</v>
      </c>
    </row>
    <row r="18" spans="1:48">
      <c r="A18" s="6">
        <v>16</v>
      </c>
      <c r="B18" s="7" t="s">
        <v>573</v>
      </c>
      <c r="C18" s="8">
        <v>-65</v>
      </c>
      <c r="E18" s="6">
        <v>16</v>
      </c>
      <c r="F18" s="13" t="s">
        <v>575</v>
      </c>
      <c r="G18" s="8">
        <v>-75</v>
      </c>
      <c r="I18" s="9">
        <v>16</v>
      </c>
      <c r="J18" s="10" t="s">
        <v>576</v>
      </c>
      <c r="K18" s="11">
        <v>-75</v>
      </c>
      <c r="L18" s="12">
        <f>293+SUM(K16:K18)</f>
        <v>93</v>
      </c>
      <c r="M18" s="6">
        <v>16</v>
      </c>
      <c r="N18" s="7" t="s">
        <v>577</v>
      </c>
      <c r="O18" s="8">
        <v>-60</v>
      </c>
      <c r="Q18" s="6">
        <v>16</v>
      </c>
      <c r="R18" s="7" t="s">
        <v>539</v>
      </c>
      <c r="S18" s="8">
        <v>-572</v>
      </c>
      <c r="U18" s="9">
        <v>16</v>
      </c>
      <c r="V18" s="10" t="s">
        <v>521</v>
      </c>
      <c r="W18" s="11">
        <v>-65</v>
      </c>
      <c r="X18" s="12">
        <f>247+SUM(W17:W18)</f>
        <v>122</v>
      </c>
      <c r="Y18" s="6">
        <v>16</v>
      </c>
      <c r="Z18" s="7" t="s">
        <v>571</v>
      </c>
      <c r="AA18" s="8">
        <v>-90</v>
      </c>
      <c r="AC18" s="6">
        <v>16</v>
      </c>
      <c r="AD18" s="7" t="s">
        <v>564</v>
      </c>
      <c r="AE18" s="8">
        <v>-60</v>
      </c>
      <c r="AG18" s="6">
        <v>16</v>
      </c>
      <c r="AH18" s="7" t="s">
        <v>570</v>
      </c>
      <c r="AI18" s="8">
        <v>-65</v>
      </c>
      <c r="AK18" s="6">
        <v>16</v>
      </c>
      <c r="AL18" s="7" t="s">
        <v>578</v>
      </c>
      <c r="AM18" s="8">
        <v>-75</v>
      </c>
      <c r="AO18" s="9">
        <v>16</v>
      </c>
      <c r="AP18" s="10" t="s">
        <v>579</v>
      </c>
      <c r="AQ18" s="11">
        <v>-65</v>
      </c>
      <c r="AR18" s="12">
        <f>280+SUM(AQ17:AQ18)</f>
        <v>155</v>
      </c>
      <c r="AS18" s="6">
        <v>16</v>
      </c>
      <c r="AT18" s="13" t="s">
        <v>580</v>
      </c>
      <c r="AU18" s="8">
        <v>-90</v>
      </c>
    </row>
    <row r="19" spans="1:48">
      <c r="A19" s="6">
        <v>17</v>
      </c>
      <c r="B19" s="7" t="s">
        <v>578</v>
      </c>
      <c r="C19" s="8">
        <v>-75</v>
      </c>
      <c r="E19" s="6">
        <v>17</v>
      </c>
      <c r="F19" s="13" t="s">
        <v>581</v>
      </c>
      <c r="G19" s="8">
        <v>-90</v>
      </c>
      <c r="I19" s="6">
        <v>17</v>
      </c>
      <c r="J19" s="13" t="s">
        <v>582</v>
      </c>
      <c r="K19" s="8">
        <v>-60</v>
      </c>
      <c r="M19" s="9">
        <v>17</v>
      </c>
      <c r="N19" s="10" t="s">
        <v>177</v>
      </c>
      <c r="O19" s="11">
        <v>-65</v>
      </c>
      <c r="P19" s="12">
        <f>263+SUM(O18:O19)</f>
        <v>138</v>
      </c>
      <c r="Q19" s="6">
        <v>17</v>
      </c>
      <c r="R19" s="13" t="s">
        <v>184</v>
      </c>
      <c r="S19" s="8">
        <v>-792</v>
      </c>
      <c r="U19" s="6">
        <v>17</v>
      </c>
      <c r="V19" s="7" t="s">
        <v>551</v>
      </c>
      <c r="W19" s="8">
        <v>-60</v>
      </c>
      <c r="Y19" s="6">
        <v>17</v>
      </c>
      <c r="Z19" s="7" t="s">
        <v>571</v>
      </c>
      <c r="AA19" s="8">
        <v>-112</v>
      </c>
      <c r="AC19" s="6">
        <v>17</v>
      </c>
      <c r="AD19" s="7" t="s">
        <v>572</v>
      </c>
      <c r="AE19" s="8">
        <v>-65</v>
      </c>
      <c r="AG19" s="6">
        <v>17</v>
      </c>
      <c r="AH19" s="7" t="s">
        <v>577</v>
      </c>
      <c r="AI19" s="8">
        <v>-75</v>
      </c>
      <c r="AK19" s="9">
        <v>17</v>
      </c>
      <c r="AL19" s="12" t="s">
        <v>578</v>
      </c>
      <c r="AM19" s="11">
        <v>-90</v>
      </c>
      <c r="AN19" s="12">
        <f>216+SUM(AM16:AM19)</f>
        <v>-74</v>
      </c>
      <c r="AO19" s="9">
        <v>17</v>
      </c>
      <c r="AP19" s="12" t="s">
        <v>207</v>
      </c>
      <c r="AQ19" s="11">
        <v>-60</v>
      </c>
      <c r="AR19" s="12">
        <f>228+AQ19</f>
        <v>168</v>
      </c>
      <c r="AS19" s="6">
        <v>17</v>
      </c>
      <c r="AT19" s="13" t="s">
        <v>183</v>
      </c>
      <c r="AU19" s="8">
        <v>-112</v>
      </c>
    </row>
    <row r="20" spans="1:48">
      <c r="A20" s="9">
        <v>18</v>
      </c>
      <c r="B20" s="12" t="s">
        <v>578</v>
      </c>
      <c r="C20" s="11">
        <v>-90</v>
      </c>
      <c r="D20" s="12">
        <f>216+SUM(C17:C20)</f>
        <v>-74</v>
      </c>
      <c r="E20" s="6">
        <v>18</v>
      </c>
      <c r="F20" s="13" t="s">
        <v>200</v>
      </c>
      <c r="G20" s="8">
        <v>-112</v>
      </c>
      <c r="I20" s="6">
        <v>18</v>
      </c>
      <c r="J20" s="13" t="s">
        <v>194</v>
      </c>
      <c r="K20" s="8">
        <v>-65</v>
      </c>
      <c r="M20" s="6">
        <v>18</v>
      </c>
      <c r="N20" s="13" t="s">
        <v>188</v>
      </c>
      <c r="O20" s="8">
        <v>-60</v>
      </c>
      <c r="Q20" s="6">
        <v>18</v>
      </c>
      <c r="R20" s="13" t="s">
        <v>180</v>
      </c>
      <c r="S20" s="8">
        <v>-1098</v>
      </c>
      <c r="U20" s="6">
        <v>18</v>
      </c>
      <c r="V20" s="13" t="s">
        <v>583</v>
      </c>
      <c r="W20" s="8">
        <v>-65</v>
      </c>
      <c r="Y20" s="6">
        <v>18</v>
      </c>
      <c r="Z20" s="7" t="s">
        <v>574</v>
      </c>
      <c r="AA20" s="8">
        <v>-155</v>
      </c>
      <c r="AC20" s="6">
        <v>18</v>
      </c>
      <c r="AD20" s="7" t="s">
        <v>572</v>
      </c>
      <c r="AE20" s="8">
        <v>-75</v>
      </c>
      <c r="AG20" s="9">
        <v>18</v>
      </c>
      <c r="AH20" s="10" t="s">
        <v>576</v>
      </c>
      <c r="AI20" s="11">
        <v>-90</v>
      </c>
      <c r="AJ20" s="12">
        <f>351+SUM(AI17:AI20)</f>
        <v>61</v>
      </c>
      <c r="AK20" s="6">
        <v>18</v>
      </c>
      <c r="AL20" s="13" t="s">
        <v>584</v>
      </c>
      <c r="AM20" s="8">
        <v>-60</v>
      </c>
      <c r="AO20" s="6">
        <v>18</v>
      </c>
      <c r="AP20" s="13" t="s">
        <v>585</v>
      </c>
      <c r="AQ20" s="8">
        <v>-60</v>
      </c>
      <c r="AS20" s="6">
        <v>18</v>
      </c>
      <c r="AT20" s="13" t="s">
        <v>586</v>
      </c>
      <c r="AU20" s="8">
        <v>-155</v>
      </c>
    </row>
    <row r="21" spans="1:48">
      <c r="A21" s="6">
        <v>19</v>
      </c>
      <c r="B21" s="13" t="s">
        <v>578</v>
      </c>
      <c r="C21" s="8">
        <v>0</v>
      </c>
      <c r="E21" s="6">
        <v>19</v>
      </c>
      <c r="F21" s="13" t="s">
        <v>587</v>
      </c>
      <c r="G21" s="8">
        <v>-155</v>
      </c>
      <c r="I21" s="9">
        <v>19</v>
      </c>
      <c r="J21" s="12" t="s">
        <v>204</v>
      </c>
      <c r="K21" s="11">
        <v>-75</v>
      </c>
      <c r="L21" s="12">
        <f>300+SUM(K19:K21)</f>
        <v>100</v>
      </c>
      <c r="M21" s="9">
        <v>19</v>
      </c>
      <c r="N21" s="12" t="s">
        <v>588</v>
      </c>
      <c r="O21" s="11">
        <v>-65</v>
      </c>
      <c r="P21" s="12">
        <f>273+SUM(O20:O21)</f>
        <v>148</v>
      </c>
      <c r="Q21" s="6">
        <v>19</v>
      </c>
      <c r="R21" s="13" t="s">
        <v>195</v>
      </c>
      <c r="S21" s="8">
        <v>-1250</v>
      </c>
      <c r="U21" s="9">
        <v>19</v>
      </c>
      <c r="V21" s="12" t="s">
        <v>589</v>
      </c>
      <c r="W21" s="11">
        <v>-75</v>
      </c>
      <c r="X21" s="12">
        <f>360+SUM(W19:W21)</f>
        <v>160</v>
      </c>
      <c r="Y21" s="6">
        <v>19</v>
      </c>
      <c r="Z21" s="13" t="s">
        <v>582</v>
      </c>
      <c r="AA21" s="8">
        <v>-215</v>
      </c>
      <c r="AC21" s="6">
        <v>19</v>
      </c>
      <c r="AD21" s="13" t="s">
        <v>580</v>
      </c>
      <c r="AE21" s="8">
        <v>-90</v>
      </c>
      <c r="AG21" s="6">
        <v>19</v>
      </c>
      <c r="AH21" s="13" t="s">
        <v>590</v>
      </c>
      <c r="AI21" s="8">
        <v>-60</v>
      </c>
      <c r="AK21" s="6">
        <v>19</v>
      </c>
      <c r="AL21" s="13" t="s">
        <v>569</v>
      </c>
      <c r="AM21" s="8">
        <v>-65</v>
      </c>
      <c r="AO21" s="6">
        <v>19</v>
      </c>
      <c r="AP21" s="13" t="s">
        <v>586</v>
      </c>
      <c r="AQ21" s="8">
        <v>-65</v>
      </c>
      <c r="AS21" s="6">
        <v>19</v>
      </c>
      <c r="AT21" s="13" t="s">
        <v>215</v>
      </c>
      <c r="AU21" s="8">
        <v>-215</v>
      </c>
    </row>
    <row r="22" spans="1:48">
      <c r="A22" s="9">
        <v>20</v>
      </c>
      <c r="B22" s="12" t="s">
        <v>591</v>
      </c>
      <c r="C22" s="11">
        <v>-60</v>
      </c>
      <c r="D22" s="12">
        <f>282+C22</f>
        <v>222</v>
      </c>
      <c r="E22" s="9">
        <v>20</v>
      </c>
      <c r="F22" s="12" t="s">
        <v>592</v>
      </c>
      <c r="G22" s="11">
        <v>-215</v>
      </c>
      <c r="H22" s="12">
        <f>860+SUM(G16:G22)</f>
        <v>88</v>
      </c>
      <c r="I22" s="9">
        <v>20</v>
      </c>
      <c r="J22" s="12" t="s">
        <v>593</v>
      </c>
      <c r="K22" s="11">
        <v>-60</v>
      </c>
      <c r="L22" s="12">
        <f>282+K22</f>
        <v>222</v>
      </c>
      <c r="M22" s="6">
        <v>20</v>
      </c>
      <c r="N22" s="13" t="s">
        <v>594</v>
      </c>
      <c r="O22" s="8">
        <v>-60</v>
      </c>
      <c r="Q22" s="9">
        <v>20</v>
      </c>
      <c r="R22" s="12" t="s">
        <v>595</v>
      </c>
      <c r="S22" s="11">
        <v>-1300</v>
      </c>
      <c r="T22" s="12">
        <f>5200+SUM(S9:S22)</f>
        <v>-1297</v>
      </c>
      <c r="U22" s="6">
        <v>20</v>
      </c>
      <c r="V22" s="13" t="s">
        <v>496</v>
      </c>
      <c r="W22" s="8">
        <v>-60</v>
      </c>
      <c r="Y22" s="9">
        <v>20</v>
      </c>
      <c r="Z22" s="12" t="s">
        <v>588</v>
      </c>
      <c r="AA22" s="11">
        <v>-298</v>
      </c>
      <c r="AB22" s="12">
        <f>1252+SUM(AA15:AA22)</f>
        <v>182</v>
      </c>
      <c r="AC22" s="6">
        <v>20</v>
      </c>
      <c r="AD22" s="13" t="s">
        <v>585</v>
      </c>
      <c r="AE22" s="8">
        <v>-112</v>
      </c>
      <c r="AG22" s="6">
        <v>20</v>
      </c>
      <c r="AH22" s="13" t="s">
        <v>584</v>
      </c>
      <c r="AI22" s="8">
        <v>-65</v>
      </c>
      <c r="AK22" s="6">
        <v>20</v>
      </c>
      <c r="AL22" s="13" t="s">
        <v>213</v>
      </c>
      <c r="AM22" s="8">
        <v>-75</v>
      </c>
      <c r="AO22" s="6">
        <v>20</v>
      </c>
      <c r="AP22" s="13" t="s">
        <v>190</v>
      </c>
      <c r="AQ22" s="8">
        <v>-75</v>
      </c>
      <c r="AS22" s="9">
        <v>20</v>
      </c>
      <c r="AT22" s="12" t="s">
        <v>214</v>
      </c>
      <c r="AU22" s="11">
        <v>-298</v>
      </c>
      <c r="AV22" s="12">
        <f>1252+SUM(AU15:AU22)</f>
        <v>182</v>
      </c>
    </row>
    <row r="23" spans="1:48">
      <c r="A23" s="6">
        <v>21</v>
      </c>
      <c r="B23" s="13" t="s">
        <v>596</v>
      </c>
      <c r="C23" s="8">
        <v>-60</v>
      </c>
      <c r="E23" s="9">
        <v>21</v>
      </c>
      <c r="F23" s="12" t="s">
        <v>565</v>
      </c>
      <c r="G23" s="11">
        <v>-60</v>
      </c>
      <c r="H23" s="12">
        <f>234+G23</f>
        <v>174</v>
      </c>
      <c r="I23" s="6">
        <v>21</v>
      </c>
      <c r="J23" s="13" t="s">
        <v>597</v>
      </c>
      <c r="K23" s="8">
        <v>-60</v>
      </c>
      <c r="M23" s="6">
        <v>21</v>
      </c>
      <c r="N23" s="13" t="s">
        <v>211</v>
      </c>
      <c r="O23" s="8">
        <v>-65</v>
      </c>
      <c r="Q23" s="6">
        <v>21</v>
      </c>
      <c r="R23" s="13" t="s">
        <v>219</v>
      </c>
      <c r="S23" s="8">
        <v>-60</v>
      </c>
      <c r="U23" s="6">
        <v>21</v>
      </c>
      <c r="V23" s="13" t="s">
        <v>569</v>
      </c>
      <c r="W23" s="8">
        <v>-65</v>
      </c>
      <c r="Y23" s="6">
        <v>21</v>
      </c>
      <c r="Z23" s="13" t="s">
        <v>496</v>
      </c>
      <c r="AA23" s="8">
        <v>-60</v>
      </c>
      <c r="AC23" s="6">
        <v>21</v>
      </c>
      <c r="AD23" s="13" t="s">
        <v>594</v>
      </c>
      <c r="AE23" s="8">
        <v>-155</v>
      </c>
      <c r="AG23" s="6">
        <v>21</v>
      </c>
      <c r="AH23" s="13" t="s">
        <v>598</v>
      </c>
      <c r="AI23" s="8">
        <v>-75</v>
      </c>
      <c r="AK23" s="6">
        <v>21</v>
      </c>
      <c r="AL23" s="13" t="s">
        <v>222</v>
      </c>
      <c r="AM23" s="8">
        <v>-90</v>
      </c>
      <c r="AO23" s="6">
        <v>21</v>
      </c>
      <c r="AP23" s="13" t="s">
        <v>599</v>
      </c>
      <c r="AQ23" s="8">
        <v>-90</v>
      </c>
      <c r="AS23" s="9">
        <v>21</v>
      </c>
      <c r="AT23" s="12" t="s">
        <v>224</v>
      </c>
      <c r="AU23" s="11">
        <v>-60</v>
      </c>
      <c r="AV23" s="12">
        <f>234+AU23</f>
        <v>174</v>
      </c>
    </row>
    <row r="24" spans="1:48">
      <c r="A24" s="12">
        <v>22</v>
      </c>
      <c r="B24" s="12" t="s">
        <v>565</v>
      </c>
      <c r="C24" s="11">
        <v>-65</v>
      </c>
      <c r="D24" s="12">
        <f>254+SUM(C23:C24)</f>
        <v>129</v>
      </c>
      <c r="E24" s="6">
        <v>22</v>
      </c>
      <c r="F24" s="13" t="s">
        <v>600</v>
      </c>
      <c r="G24" s="8">
        <v>-60</v>
      </c>
      <c r="I24" s="6">
        <v>22</v>
      </c>
      <c r="J24" s="13" t="s">
        <v>231</v>
      </c>
      <c r="K24" s="8">
        <v>-65</v>
      </c>
      <c r="M24" s="9">
        <v>22</v>
      </c>
      <c r="N24" s="12" t="s">
        <v>232</v>
      </c>
      <c r="O24" s="11">
        <v>-75</v>
      </c>
      <c r="P24" s="12">
        <f>293+SUM(O22:O24)</f>
        <v>93</v>
      </c>
      <c r="Q24" s="6">
        <v>22</v>
      </c>
      <c r="R24" s="13" t="s">
        <v>600</v>
      </c>
      <c r="S24" s="8">
        <v>-65</v>
      </c>
      <c r="U24" s="6">
        <v>22</v>
      </c>
      <c r="V24" s="13" t="s">
        <v>597</v>
      </c>
      <c r="W24" s="8">
        <v>-75</v>
      </c>
      <c r="Y24" s="6">
        <v>22</v>
      </c>
      <c r="Z24" s="13" t="s">
        <v>598</v>
      </c>
      <c r="AA24" s="8">
        <v>-65</v>
      </c>
      <c r="AC24" s="6">
        <v>22</v>
      </c>
      <c r="AD24" s="13" t="s">
        <v>587</v>
      </c>
      <c r="AE24" s="8">
        <v>-215</v>
      </c>
      <c r="AG24" s="6">
        <v>22</v>
      </c>
      <c r="AH24" s="13" t="s">
        <v>599</v>
      </c>
      <c r="AI24" s="8">
        <v>-90</v>
      </c>
      <c r="AK24" s="9">
        <v>22</v>
      </c>
      <c r="AL24" s="12" t="s">
        <v>221</v>
      </c>
      <c r="AM24" s="11">
        <v>-112</v>
      </c>
      <c r="AN24" s="12">
        <f>409+SUM(AM20:AM24)</f>
        <v>7</v>
      </c>
      <c r="AO24" s="9">
        <v>22</v>
      </c>
      <c r="AP24" s="12" t="s">
        <v>248</v>
      </c>
      <c r="AQ24" s="11">
        <v>-112</v>
      </c>
      <c r="AR24" s="12">
        <f>515+SUM(AQ20:AQ24)</f>
        <v>113</v>
      </c>
      <c r="AS24" s="6">
        <v>22</v>
      </c>
      <c r="AT24" s="13" t="s">
        <v>580</v>
      </c>
      <c r="AU24" s="8">
        <v>-60</v>
      </c>
    </row>
    <row r="25" spans="1:48">
      <c r="A25" s="6">
        <v>23</v>
      </c>
      <c r="B25" s="13" t="s">
        <v>601</v>
      </c>
      <c r="C25" s="8">
        <v>-60</v>
      </c>
      <c r="E25" s="6">
        <v>23</v>
      </c>
      <c r="F25" s="13" t="s">
        <v>602</v>
      </c>
      <c r="G25" s="8">
        <v>-65</v>
      </c>
      <c r="I25" s="6">
        <v>23</v>
      </c>
      <c r="J25" s="13" t="s">
        <v>230</v>
      </c>
      <c r="K25" s="8">
        <v>-75</v>
      </c>
      <c r="M25" s="6">
        <v>23</v>
      </c>
      <c r="N25" s="13" t="s">
        <v>603</v>
      </c>
      <c r="O25" s="8">
        <v>-60</v>
      </c>
      <c r="Q25" s="6">
        <v>23</v>
      </c>
      <c r="R25" s="13" t="s">
        <v>225</v>
      </c>
      <c r="S25" s="8">
        <v>-75</v>
      </c>
      <c r="U25" s="6">
        <v>23</v>
      </c>
      <c r="V25" s="13" t="s">
        <v>603</v>
      </c>
      <c r="W25" s="8">
        <v>-90</v>
      </c>
      <c r="Y25" s="9">
        <v>23</v>
      </c>
      <c r="Z25" s="12" t="s">
        <v>592</v>
      </c>
      <c r="AA25" s="11">
        <v>-75</v>
      </c>
      <c r="AB25" s="12">
        <f>300+SUM(AA23:AA25)</f>
        <v>100</v>
      </c>
      <c r="AC25" s="9">
        <v>23</v>
      </c>
      <c r="AD25" s="12" t="s">
        <v>209</v>
      </c>
      <c r="AE25" s="11">
        <v>-298</v>
      </c>
      <c r="AF25" s="12">
        <f>1252+SUM(AE18:AE25)</f>
        <v>182</v>
      </c>
      <c r="AG25" s="6">
        <v>23</v>
      </c>
      <c r="AH25" s="13" t="s">
        <v>604</v>
      </c>
      <c r="AI25" s="8">
        <v>-112</v>
      </c>
      <c r="AK25" s="6">
        <v>23</v>
      </c>
      <c r="AL25" s="13" t="s">
        <v>233</v>
      </c>
      <c r="AM25" s="8">
        <v>-60</v>
      </c>
      <c r="AO25" s="6">
        <v>23</v>
      </c>
      <c r="AP25" s="13" t="s">
        <v>605</v>
      </c>
      <c r="AQ25" s="8">
        <v>-60</v>
      </c>
      <c r="AS25" s="9">
        <v>23</v>
      </c>
      <c r="AT25" s="12" t="s">
        <v>606</v>
      </c>
      <c r="AU25" s="11">
        <v>-65</v>
      </c>
      <c r="AV25" s="12">
        <f>293+SUM(AU24:AU25)</f>
        <v>168</v>
      </c>
    </row>
    <row r="26" spans="1:48">
      <c r="A26" s="13">
        <v>24</v>
      </c>
      <c r="B26" s="13" t="s">
        <v>605</v>
      </c>
      <c r="C26" s="8">
        <v>-65</v>
      </c>
      <c r="E26" s="6">
        <v>24</v>
      </c>
      <c r="F26" s="13" t="s">
        <v>607</v>
      </c>
      <c r="G26" s="8">
        <v>-75</v>
      </c>
      <c r="I26" s="9">
        <v>24</v>
      </c>
      <c r="J26" s="12" t="s">
        <v>240</v>
      </c>
      <c r="K26" s="11">
        <v>-90</v>
      </c>
      <c r="L26" s="12">
        <f>360+SUM(K23:K26)</f>
        <v>70</v>
      </c>
      <c r="M26" s="9">
        <v>24</v>
      </c>
      <c r="N26" s="12" t="s">
        <v>608</v>
      </c>
      <c r="O26" s="11">
        <v>-65</v>
      </c>
      <c r="P26" s="12">
        <f>257+SUM(O25:O26)</f>
        <v>132</v>
      </c>
      <c r="Q26" s="6">
        <v>24</v>
      </c>
      <c r="R26" s="13" t="s">
        <v>609</v>
      </c>
      <c r="S26" s="8">
        <v>-90</v>
      </c>
      <c r="U26" s="6">
        <v>24</v>
      </c>
      <c r="V26" s="13" t="s">
        <v>228</v>
      </c>
      <c r="W26" s="8">
        <v>-112</v>
      </c>
      <c r="Y26" s="6">
        <v>24</v>
      </c>
      <c r="Z26" s="13" t="s">
        <v>604</v>
      </c>
      <c r="AA26" s="8">
        <v>-60</v>
      </c>
      <c r="AC26" s="9">
        <v>24</v>
      </c>
      <c r="AD26" s="12" t="s">
        <v>610</v>
      </c>
      <c r="AE26" s="11">
        <v>-60</v>
      </c>
      <c r="AF26" s="12">
        <f>243+AE26</f>
        <v>183</v>
      </c>
      <c r="AG26" s="6">
        <v>24</v>
      </c>
      <c r="AH26" s="13" t="s">
        <v>598</v>
      </c>
      <c r="AI26" s="8">
        <v>-155</v>
      </c>
      <c r="AK26" s="6">
        <v>24</v>
      </c>
      <c r="AL26" s="13" t="s">
        <v>609</v>
      </c>
      <c r="AM26" s="8">
        <v>-65</v>
      </c>
      <c r="AO26" s="6">
        <v>24</v>
      </c>
      <c r="AP26" s="13" t="s">
        <v>239</v>
      </c>
      <c r="AQ26" s="8">
        <v>-65</v>
      </c>
      <c r="AS26" s="6">
        <v>24</v>
      </c>
      <c r="AT26" s="13" t="s">
        <v>606</v>
      </c>
      <c r="AU26" s="8">
        <v>-60</v>
      </c>
    </row>
    <row r="27" spans="1:48">
      <c r="A27" s="13">
        <v>25</v>
      </c>
      <c r="B27" s="13" t="s">
        <v>611</v>
      </c>
      <c r="C27" s="8">
        <v>-75</v>
      </c>
      <c r="E27" s="6">
        <v>25</v>
      </c>
      <c r="F27" s="13" t="s">
        <v>229</v>
      </c>
      <c r="G27" s="8">
        <v>-90</v>
      </c>
      <c r="I27" s="6">
        <v>25</v>
      </c>
      <c r="J27" s="13" t="s">
        <v>612</v>
      </c>
      <c r="K27" s="8">
        <v>-60</v>
      </c>
      <c r="M27" s="6">
        <v>25</v>
      </c>
      <c r="N27" s="13" t="s">
        <v>237</v>
      </c>
      <c r="O27" s="8">
        <v>-60</v>
      </c>
      <c r="Q27" s="6">
        <v>25</v>
      </c>
      <c r="R27" s="13" t="s">
        <v>520</v>
      </c>
      <c r="S27" s="8">
        <v>-112</v>
      </c>
      <c r="U27" s="6">
        <v>25</v>
      </c>
      <c r="V27" s="13" t="s">
        <v>613</v>
      </c>
      <c r="W27" s="8">
        <v>-155</v>
      </c>
      <c r="Y27" s="6">
        <v>25</v>
      </c>
      <c r="Z27" s="13" t="s">
        <v>598</v>
      </c>
      <c r="AA27" s="8">
        <v>-65</v>
      </c>
      <c r="AC27" s="6">
        <v>25</v>
      </c>
      <c r="AD27" s="13" t="s">
        <v>601</v>
      </c>
      <c r="AE27" s="8">
        <v>-60</v>
      </c>
      <c r="AG27" s="6">
        <v>25</v>
      </c>
      <c r="AH27" s="13" t="s">
        <v>255</v>
      </c>
      <c r="AI27" s="8">
        <v>-215</v>
      </c>
      <c r="AK27" s="6">
        <v>25</v>
      </c>
      <c r="AL27" s="13" t="s">
        <v>242</v>
      </c>
      <c r="AM27" s="8">
        <v>-75</v>
      </c>
      <c r="AO27" s="6">
        <v>25</v>
      </c>
      <c r="AP27" s="13" t="s">
        <v>612</v>
      </c>
      <c r="AQ27" s="8">
        <v>-75</v>
      </c>
      <c r="AS27" s="6">
        <v>25</v>
      </c>
      <c r="AT27" s="13" t="s">
        <v>614</v>
      </c>
      <c r="AU27" s="8">
        <v>-65</v>
      </c>
    </row>
    <row r="28" spans="1:48">
      <c r="A28" s="13">
        <v>26</v>
      </c>
      <c r="B28" s="13" t="s">
        <v>525</v>
      </c>
      <c r="C28" s="8">
        <v>-90</v>
      </c>
      <c r="E28" s="9">
        <v>26</v>
      </c>
      <c r="F28" s="12" t="s">
        <v>249</v>
      </c>
      <c r="G28" s="11">
        <v>-112</v>
      </c>
      <c r="H28" s="12">
        <f>482+SUM(G24:G28)</f>
        <v>80</v>
      </c>
      <c r="I28" s="6">
        <v>26</v>
      </c>
      <c r="J28" s="13" t="s">
        <v>615</v>
      </c>
      <c r="K28" s="8">
        <v>-65</v>
      </c>
      <c r="M28" s="6">
        <v>26</v>
      </c>
      <c r="N28" s="13" t="s">
        <v>616</v>
      </c>
      <c r="O28" s="8">
        <v>-65</v>
      </c>
      <c r="Q28" s="6">
        <v>26</v>
      </c>
      <c r="R28" s="13" t="s">
        <v>615</v>
      </c>
      <c r="S28" s="8">
        <v>-155</v>
      </c>
      <c r="U28" s="6">
        <v>26</v>
      </c>
      <c r="V28" s="13" t="s">
        <v>261</v>
      </c>
      <c r="W28" s="8">
        <v>-215</v>
      </c>
      <c r="Y28" s="6">
        <v>26</v>
      </c>
      <c r="Z28" s="13" t="s">
        <v>617</v>
      </c>
      <c r="AA28" s="8">
        <v>-75</v>
      </c>
      <c r="AC28" s="6">
        <v>26</v>
      </c>
      <c r="AD28" s="13" t="s">
        <v>617</v>
      </c>
      <c r="AE28" s="8">
        <v>-65</v>
      </c>
      <c r="AG28" s="9">
        <v>26</v>
      </c>
      <c r="AH28" s="12" t="s">
        <v>606</v>
      </c>
      <c r="AI28" s="11">
        <v>-298</v>
      </c>
      <c r="AJ28" s="12">
        <f>1341+SUM(AI21:AI28)</f>
        <v>271</v>
      </c>
      <c r="AK28" s="6">
        <v>26</v>
      </c>
      <c r="AL28" s="13" t="s">
        <v>618</v>
      </c>
      <c r="AM28" s="8">
        <v>-90</v>
      </c>
      <c r="AO28" s="6">
        <v>26</v>
      </c>
      <c r="AP28" s="13" t="s">
        <v>524</v>
      </c>
      <c r="AQ28" s="8">
        <v>-90</v>
      </c>
      <c r="AS28" s="6">
        <v>26</v>
      </c>
      <c r="AT28" s="13" t="s">
        <v>273</v>
      </c>
      <c r="AU28" s="8">
        <v>-75</v>
      </c>
    </row>
    <row r="29" spans="1:48">
      <c r="A29" s="13">
        <v>27</v>
      </c>
      <c r="B29" s="13" t="s">
        <v>619</v>
      </c>
      <c r="C29" s="8">
        <v>-112</v>
      </c>
      <c r="E29" s="9">
        <v>27</v>
      </c>
      <c r="F29" s="12" t="s">
        <v>620</v>
      </c>
      <c r="G29" s="11">
        <v>-60</v>
      </c>
      <c r="H29" s="12">
        <f>240+G29</f>
        <v>180</v>
      </c>
      <c r="I29" s="9">
        <v>27</v>
      </c>
      <c r="J29" s="12" t="s">
        <v>597</v>
      </c>
      <c r="K29" s="11">
        <v>-75</v>
      </c>
      <c r="L29" s="12">
        <f>278+SUM(K27:K29)</f>
        <v>78</v>
      </c>
      <c r="M29" s="9">
        <v>27</v>
      </c>
      <c r="N29" s="12" t="s">
        <v>603</v>
      </c>
      <c r="O29" s="11">
        <v>-75</v>
      </c>
      <c r="P29" s="12">
        <f>293+SUM(O27:O29)</f>
        <v>93</v>
      </c>
      <c r="Q29" s="6">
        <v>27</v>
      </c>
      <c r="R29" s="13" t="s">
        <v>534</v>
      </c>
      <c r="S29" s="8">
        <v>-215</v>
      </c>
      <c r="U29" s="9">
        <v>27</v>
      </c>
      <c r="V29" s="12" t="s">
        <v>621</v>
      </c>
      <c r="W29" s="11">
        <v>-298</v>
      </c>
      <c r="X29" s="12">
        <f>1162+SUM(W22:W29)</f>
        <v>92</v>
      </c>
      <c r="Y29" s="6">
        <v>27</v>
      </c>
      <c r="Z29" s="13" t="s">
        <v>616</v>
      </c>
      <c r="AA29" s="8">
        <v>-90</v>
      </c>
      <c r="AC29" s="6">
        <v>27</v>
      </c>
      <c r="AD29" s="13" t="s">
        <v>580</v>
      </c>
      <c r="AE29" s="8">
        <v>-75</v>
      </c>
      <c r="AG29" s="6">
        <v>27</v>
      </c>
      <c r="AH29" s="13" t="s">
        <v>606</v>
      </c>
      <c r="AI29" s="8">
        <v>-60</v>
      </c>
      <c r="AK29" s="6">
        <v>27</v>
      </c>
      <c r="AL29" s="13" t="s">
        <v>622</v>
      </c>
      <c r="AM29" s="8">
        <v>-112</v>
      </c>
      <c r="AO29" s="6">
        <v>27</v>
      </c>
      <c r="AP29" s="13" t="s">
        <v>534</v>
      </c>
      <c r="AQ29" s="8">
        <v>-112</v>
      </c>
      <c r="AS29" s="9">
        <v>27</v>
      </c>
      <c r="AT29" s="12" t="s">
        <v>623</v>
      </c>
      <c r="AU29" s="11">
        <v>-90</v>
      </c>
      <c r="AV29" s="12">
        <f>333+SUM(AU26:AU29)</f>
        <v>43</v>
      </c>
    </row>
    <row r="30" spans="1:48">
      <c r="A30" s="13">
        <v>28</v>
      </c>
      <c r="B30" s="13" t="s">
        <v>624</v>
      </c>
      <c r="C30" s="8">
        <v>-155</v>
      </c>
      <c r="E30" s="6">
        <v>28</v>
      </c>
      <c r="F30" s="13" t="s">
        <v>260</v>
      </c>
      <c r="G30" s="8">
        <v>-60</v>
      </c>
      <c r="I30" s="6">
        <v>28</v>
      </c>
      <c r="J30" s="13" t="s">
        <v>625</v>
      </c>
      <c r="K30" s="8">
        <v>-60</v>
      </c>
      <c r="M30" s="6">
        <v>28</v>
      </c>
      <c r="N30" s="13" t="s">
        <v>619</v>
      </c>
      <c r="O30" s="8">
        <v>-60</v>
      </c>
      <c r="Q30" s="6">
        <v>28</v>
      </c>
      <c r="R30" s="13" t="s">
        <v>257</v>
      </c>
      <c r="S30" s="8">
        <v>-298</v>
      </c>
      <c r="U30" s="6">
        <v>28</v>
      </c>
      <c r="V30" s="13" t="s">
        <v>524</v>
      </c>
      <c r="W30" s="8">
        <v>-60</v>
      </c>
      <c r="Y30" s="6">
        <v>28</v>
      </c>
      <c r="Z30" s="13" t="s">
        <v>235</v>
      </c>
      <c r="AA30" s="8">
        <v>-112</v>
      </c>
      <c r="AC30" s="6">
        <v>28</v>
      </c>
      <c r="AD30" s="13" t="s">
        <v>234</v>
      </c>
      <c r="AE30" s="8">
        <v>-90</v>
      </c>
      <c r="AG30" s="6">
        <v>28</v>
      </c>
      <c r="AH30" s="13" t="s">
        <v>253</v>
      </c>
      <c r="AI30" s="8">
        <v>-65</v>
      </c>
      <c r="AK30" s="6">
        <v>28</v>
      </c>
      <c r="AL30" s="13" t="s">
        <v>622</v>
      </c>
      <c r="AM30" s="8">
        <v>-155</v>
      </c>
      <c r="AO30" s="6">
        <v>28</v>
      </c>
      <c r="AP30" s="13" t="s">
        <v>626</v>
      </c>
      <c r="AQ30" s="8">
        <v>-155</v>
      </c>
      <c r="AS30" s="6">
        <v>28</v>
      </c>
      <c r="AT30" s="13" t="s">
        <v>623</v>
      </c>
      <c r="AU30" s="8">
        <v>-60</v>
      </c>
    </row>
    <row r="31" spans="1:48">
      <c r="A31" s="13">
        <v>29</v>
      </c>
      <c r="B31" s="13" t="s">
        <v>601</v>
      </c>
      <c r="C31" s="8">
        <v>-215</v>
      </c>
      <c r="E31" s="6">
        <v>29</v>
      </c>
      <c r="F31" s="13" t="s">
        <v>305</v>
      </c>
      <c r="G31" s="8">
        <v>-65</v>
      </c>
      <c r="I31" s="6">
        <v>29</v>
      </c>
      <c r="J31" s="13" t="s">
        <v>627</v>
      </c>
      <c r="K31" s="8">
        <v>-65</v>
      </c>
      <c r="M31" s="6">
        <v>29</v>
      </c>
      <c r="N31" s="13" t="s">
        <v>624</v>
      </c>
      <c r="O31" s="8">
        <v>-65</v>
      </c>
      <c r="Q31" s="6">
        <v>29</v>
      </c>
      <c r="R31" s="13" t="s">
        <v>272</v>
      </c>
      <c r="S31" s="8">
        <v>-415</v>
      </c>
      <c r="U31" s="9">
        <v>29</v>
      </c>
      <c r="V31" s="12" t="s">
        <v>597</v>
      </c>
      <c r="W31" s="11">
        <v>-65</v>
      </c>
      <c r="X31" s="12">
        <f>241+SUM(W30:W31)</f>
        <v>116</v>
      </c>
      <c r="Y31" s="6">
        <v>29</v>
      </c>
      <c r="Z31" s="13" t="s">
        <v>625</v>
      </c>
      <c r="AA31" s="8">
        <v>-155</v>
      </c>
      <c r="AC31" s="6">
        <v>29</v>
      </c>
      <c r="AD31" s="13" t="s">
        <v>247</v>
      </c>
      <c r="AE31" s="8">
        <v>0</v>
      </c>
      <c r="AG31" s="9">
        <v>29</v>
      </c>
      <c r="AH31" s="12" t="s">
        <v>252</v>
      </c>
      <c r="AI31" s="11">
        <v>-75</v>
      </c>
      <c r="AJ31" s="12">
        <f>315+SUM(AI29:AI31)</f>
        <v>115</v>
      </c>
      <c r="AK31" s="6">
        <v>29</v>
      </c>
      <c r="AL31" s="13" t="s">
        <v>280</v>
      </c>
      <c r="AM31" s="8">
        <v>-215</v>
      </c>
      <c r="AO31" s="6">
        <v>29</v>
      </c>
      <c r="AP31" s="13" t="s">
        <v>259</v>
      </c>
      <c r="AQ31" s="8">
        <v>-215</v>
      </c>
      <c r="AS31" s="9">
        <v>29</v>
      </c>
      <c r="AT31" s="12" t="s">
        <v>518</v>
      </c>
      <c r="AU31" s="11">
        <v>-65</v>
      </c>
      <c r="AV31" s="12">
        <f>293+SUM(AU30:AU31)</f>
        <v>168</v>
      </c>
    </row>
    <row r="32" spans="1:48">
      <c r="A32" s="13">
        <v>30</v>
      </c>
      <c r="B32" s="13" t="s">
        <v>628</v>
      </c>
      <c r="C32" s="8">
        <v>-298</v>
      </c>
      <c r="E32" s="14">
        <v>30</v>
      </c>
      <c r="F32" s="15" t="s">
        <v>629</v>
      </c>
      <c r="G32" s="16">
        <v>-75</v>
      </c>
      <c r="H32" s="12">
        <f>278+SUM(G30:G32)</f>
        <v>78</v>
      </c>
      <c r="I32" s="28">
        <v>30</v>
      </c>
      <c r="J32" s="29" t="s">
        <v>285</v>
      </c>
      <c r="K32" s="30">
        <v>-75</v>
      </c>
      <c r="M32" s="28">
        <v>30</v>
      </c>
      <c r="N32" s="29" t="s">
        <v>630</v>
      </c>
      <c r="O32" s="30">
        <v>-75</v>
      </c>
      <c r="Q32" s="28">
        <v>30</v>
      </c>
      <c r="R32" s="29" t="s">
        <v>567</v>
      </c>
      <c r="S32" s="30">
        <v>-550</v>
      </c>
      <c r="U32" s="28">
        <v>30</v>
      </c>
      <c r="V32" s="29" t="s">
        <v>622</v>
      </c>
      <c r="W32" s="30">
        <v>-60</v>
      </c>
      <c r="Y32" s="28">
        <v>30</v>
      </c>
      <c r="Z32" s="29" t="s">
        <v>631</v>
      </c>
      <c r="AA32" s="30">
        <v>-215</v>
      </c>
      <c r="AC32" s="28">
        <v>30</v>
      </c>
      <c r="AD32" s="29" t="s">
        <v>601</v>
      </c>
      <c r="AE32" s="30">
        <v>-112</v>
      </c>
      <c r="AG32" s="28">
        <v>30</v>
      </c>
      <c r="AH32" s="29" t="s">
        <v>567</v>
      </c>
      <c r="AI32" s="30">
        <v>-60</v>
      </c>
      <c r="AK32" s="36">
        <v>30</v>
      </c>
      <c r="AL32" s="37" t="s">
        <v>275</v>
      </c>
      <c r="AM32" s="38">
        <v>-298</v>
      </c>
      <c r="AO32" s="28">
        <v>30</v>
      </c>
      <c r="AP32" s="29" t="s">
        <v>267</v>
      </c>
      <c r="AQ32" s="30">
        <v>-215</v>
      </c>
      <c r="AS32" s="28">
        <v>30</v>
      </c>
      <c r="AT32" s="13" t="s">
        <v>632</v>
      </c>
      <c r="AU32" s="30">
        <v>-60</v>
      </c>
    </row>
    <row r="33" spans="1:48">
      <c r="A33" s="17">
        <v>31</v>
      </c>
      <c r="B33" s="18" t="s">
        <v>266</v>
      </c>
      <c r="C33" s="19">
        <v>-375</v>
      </c>
      <c r="E33" s="14">
        <v>31</v>
      </c>
      <c r="F33" s="15" t="s">
        <v>518</v>
      </c>
      <c r="G33" s="16">
        <v>-60</v>
      </c>
      <c r="H33" s="12">
        <f>270+G33</f>
        <v>210</v>
      </c>
      <c r="I33" s="31">
        <v>31</v>
      </c>
      <c r="J33" s="32" t="s">
        <v>633</v>
      </c>
      <c r="K33" s="33">
        <v>-90</v>
      </c>
      <c r="L33" s="12">
        <f>360+SUM(K30:K33)</f>
        <v>70</v>
      </c>
      <c r="M33" s="17">
        <v>31</v>
      </c>
      <c r="N33" s="18" t="s">
        <v>634</v>
      </c>
      <c r="O33" s="19">
        <v>-90</v>
      </c>
      <c r="Q33" s="17">
        <v>31</v>
      </c>
      <c r="R33" s="18" t="s">
        <v>287</v>
      </c>
      <c r="S33" s="19">
        <v>-620</v>
      </c>
      <c r="U33" s="17">
        <v>31</v>
      </c>
      <c r="V33" s="18" t="s">
        <v>622</v>
      </c>
      <c r="W33" s="19">
        <v>-65</v>
      </c>
      <c r="Y33" s="17">
        <v>31</v>
      </c>
      <c r="Z33" s="18" t="s">
        <v>271</v>
      </c>
      <c r="AA33" s="19">
        <v>-298</v>
      </c>
      <c r="AC33" s="31">
        <v>31</v>
      </c>
      <c r="AD33" s="32" t="s">
        <v>276</v>
      </c>
      <c r="AE33" s="33">
        <v>-155</v>
      </c>
      <c r="AF33" s="12">
        <f>605+SUM(AE27:AE33)</f>
        <v>48</v>
      </c>
      <c r="AG33" s="17">
        <v>31</v>
      </c>
      <c r="AH33" s="18" t="s">
        <v>635</v>
      </c>
      <c r="AI33" s="19">
        <v>-65</v>
      </c>
      <c r="AK33" s="36">
        <v>31</v>
      </c>
      <c r="AL33" s="37" t="s">
        <v>553</v>
      </c>
      <c r="AM33" s="38">
        <v>-385</v>
      </c>
      <c r="AO33" s="28">
        <v>31</v>
      </c>
      <c r="AP33" s="29" t="s">
        <v>553</v>
      </c>
      <c r="AQ33" s="30">
        <v>-298</v>
      </c>
      <c r="AS33" s="17">
        <v>31</v>
      </c>
      <c r="AT33" s="29" t="s">
        <v>632</v>
      </c>
      <c r="AU33" s="19">
        <v>-3000</v>
      </c>
    </row>
    <row r="34" spans="1:48">
      <c r="A34" s="6">
        <v>32</v>
      </c>
      <c r="B34" s="7" t="s">
        <v>636</v>
      </c>
      <c r="C34" s="8">
        <v>-485</v>
      </c>
      <c r="D34" s="20"/>
      <c r="E34" s="6">
        <v>32</v>
      </c>
      <c r="F34" s="7" t="s">
        <v>537</v>
      </c>
      <c r="G34" s="8">
        <v>-60</v>
      </c>
      <c r="I34" s="31">
        <v>32</v>
      </c>
      <c r="J34" s="32" t="s">
        <v>317</v>
      </c>
      <c r="K34" s="33">
        <v>-60</v>
      </c>
      <c r="L34" s="12">
        <f>225+K34</f>
        <v>165</v>
      </c>
      <c r="M34" s="13">
        <v>32</v>
      </c>
      <c r="N34" s="13" t="s">
        <v>635</v>
      </c>
      <c r="O34" s="13">
        <v>-112</v>
      </c>
      <c r="Q34" s="17">
        <v>32</v>
      </c>
      <c r="R34" s="18" t="s">
        <v>545</v>
      </c>
      <c r="S34" s="19">
        <v>-970</v>
      </c>
      <c r="T34" s="35"/>
      <c r="U34" s="12">
        <v>32</v>
      </c>
      <c r="V34" s="12" t="s">
        <v>623</v>
      </c>
      <c r="W34" s="12">
        <v>-75</v>
      </c>
      <c r="X34" s="12">
        <f>278+SUM(W32:W34)</f>
        <v>78</v>
      </c>
      <c r="Y34" s="9">
        <v>32</v>
      </c>
      <c r="Z34" s="12" t="s">
        <v>582</v>
      </c>
      <c r="AA34" s="11">
        <v>-415</v>
      </c>
      <c r="AB34" s="12">
        <f>1660+SUM(AA26:AA34)</f>
        <v>175</v>
      </c>
      <c r="AC34" s="9">
        <v>32</v>
      </c>
      <c r="AD34" s="10" t="s">
        <v>290</v>
      </c>
      <c r="AE34" s="11">
        <v>-60</v>
      </c>
      <c r="AF34" s="12">
        <f>222+AE34</f>
        <v>162</v>
      </c>
      <c r="AG34" s="17">
        <v>32</v>
      </c>
      <c r="AH34" s="18" t="s">
        <v>536</v>
      </c>
      <c r="AI34" s="19">
        <v>-75</v>
      </c>
      <c r="AK34" s="6">
        <v>32</v>
      </c>
      <c r="AL34" s="13" t="s">
        <v>632</v>
      </c>
      <c r="AM34" s="8">
        <v>-520</v>
      </c>
      <c r="AO34" s="6">
        <v>32</v>
      </c>
      <c r="AP34" s="13" t="s">
        <v>537</v>
      </c>
      <c r="AQ34" s="8">
        <v>-450</v>
      </c>
      <c r="AS34" s="6">
        <v>32</v>
      </c>
      <c r="AT34" s="13" t="s">
        <v>312</v>
      </c>
      <c r="AU34" s="8">
        <v>-2000</v>
      </c>
    </row>
    <row r="35" spans="1:48">
      <c r="A35" s="6">
        <v>33</v>
      </c>
      <c r="B35" s="7" t="s">
        <v>543</v>
      </c>
      <c r="C35" s="8">
        <v>-720</v>
      </c>
      <c r="D35" s="20"/>
      <c r="E35" s="9">
        <v>33</v>
      </c>
      <c r="F35" s="10" t="s">
        <v>637</v>
      </c>
      <c r="G35" s="11">
        <v>-65</v>
      </c>
      <c r="H35" s="12">
        <f>254+SUM(G34:G35)</f>
        <v>129</v>
      </c>
      <c r="I35" s="6">
        <v>33</v>
      </c>
      <c r="J35" s="7" t="s">
        <v>625</v>
      </c>
      <c r="K35" s="8">
        <v>-60</v>
      </c>
      <c r="M35" s="17">
        <v>33</v>
      </c>
      <c r="N35" s="18" t="s">
        <v>616</v>
      </c>
      <c r="O35" s="19">
        <v>-155</v>
      </c>
      <c r="Q35" s="6">
        <v>33</v>
      </c>
      <c r="R35" s="7" t="s">
        <v>638</v>
      </c>
      <c r="S35" s="8">
        <v>-1200</v>
      </c>
      <c r="U35" s="6">
        <v>33</v>
      </c>
      <c r="V35" s="7" t="s">
        <v>623</v>
      </c>
      <c r="W35" s="8">
        <v>-60</v>
      </c>
      <c r="Y35" s="17">
        <v>33</v>
      </c>
      <c r="Z35" s="18" t="s">
        <v>616</v>
      </c>
      <c r="AA35" s="19">
        <v>-60</v>
      </c>
      <c r="AC35" s="28">
        <v>33</v>
      </c>
      <c r="AD35" s="29" t="s">
        <v>639</v>
      </c>
      <c r="AE35" s="30">
        <v>-60</v>
      </c>
      <c r="AG35" s="9">
        <v>33</v>
      </c>
      <c r="AH35" s="12" t="s">
        <v>640</v>
      </c>
      <c r="AI35" s="11">
        <v>-90</v>
      </c>
      <c r="AJ35" s="12">
        <f>351+SUM(AI32:AI35)</f>
        <v>61</v>
      </c>
      <c r="AK35" s="6">
        <v>33</v>
      </c>
      <c r="AL35" s="13" t="s">
        <v>632</v>
      </c>
      <c r="AM35" s="8">
        <v>-695</v>
      </c>
      <c r="AO35" s="6">
        <v>33</v>
      </c>
      <c r="AP35" s="13" t="s">
        <v>641</v>
      </c>
      <c r="AQ35" s="8">
        <v>-575</v>
      </c>
      <c r="AS35" s="9">
        <v>33</v>
      </c>
      <c r="AT35" s="12" t="s">
        <v>642</v>
      </c>
      <c r="AU35" s="11">
        <v>-2000</v>
      </c>
      <c r="AV35" s="12">
        <f>8000+SUM(AU32:AU35)</f>
        <v>940</v>
      </c>
    </row>
    <row r="36" spans="1:48">
      <c r="A36" s="6">
        <v>34</v>
      </c>
      <c r="B36" s="7" t="s">
        <v>643</v>
      </c>
      <c r="C36" s="8">
        <v>-900</v>
      </c>
      <c r="D36" s="20"/>
      <c r="E36" s="6">
        <v>34</v>
      </c>
      <c r="F36" s="7" t="s">
        <v>644</v>
      </c>
      <c r="G36" s="8">
        <v>-60</v>
      </c>
      <c r="I36" s="6">
        <v>34</v>
      </c>
      <c r="J36" s="7" t="s">
        <v>308</v>
      </c>
      <c r="K36" s="8">
        <v>-65</v>
      </c>
      <c r="M36" s="13">
        <v>34</v>
      </c>
      <c r="N36" s="13" t="s">
        <v>645</v>
      </c>
      <c r="O36" s="13">
        <v>-215</v>
      </c>
      <c r="Q36" s="6">
        <v>34</v>
      </c>
      <c r="R36" s="7" t="s">
        <v>644</v>
      </c>
      <c r="S36" s="8">
        <v>-1725</v>
      </c>
      <c r="T36" s="26"/>
      <c r="U36" s="6">
        <v>34</v>
      </c>
      <c r="V36" s="7" t="s">
        <v>535</v>
      </c>
      <c r="W36" s="8">
        <v>-65</v>
      </c>
      <c r="Y36" s="6">
        <v>34</v>
      </c>
      <c r="Z36" s="7" t="s">
        <v>625</v>
      </c>
      <c r="AA36" s="8">
        <v>-65</v>
      </c>
      <c r="AC36" s="6">
        <v>34</v>
      </c>
      <c r="AD36" s="13" t="s">
        <v>284</v>
      </c>
      <c r="AE36" s="8">
        <v>-65</v>
      </c>
      <c r="AG36" s="17">
        <v>34</v>
      </c>
      <c r="AH36" s="18" t="s">
        <v>604</v>
      </c>
      <c r="AI36" s="19">
        <v>-60</v>
      </c>
      <c r="AK36" s="6">
        <v>34</v>
      </c>
      <c r="AL36" s="13" t="s">
        <v>307</v>
      </c>
      <c r="AM36" s="8">
        <v>-850</v>
      </c>
      <c r="AO36" s="9">
        <v>34</v>
      </c>
      <c r="AP36" s="12" t="s">
        <v>533</v>
      </c>
      <c r="AQ36" s="11">
        <v>-780</v>
      </c>
      <c r="AR36" s="12">
        <f>3120+SUM(AQ25:AQ36)</f>
        <v>30</v>
      </c>
      <c r="AS36" s="9">
        <v>34</v>
      </c>
      <c r="AT36" s="12" t="s">
        <v>632</v>
      </c>
      <c r="AU36" s="11">
        <v>-2000</v>
      </c>
      <c r="AV36" s="12">
        <f>8000+AU36</f>
        <v>6000</v>
      </c>
    </row>
    <row r="37" spans="1:48">
      <c r="A37" s="6">
        <v>35</v>
      </c>
      <c r="B37" s="7" t="s">
        <v>327</v>
      </c>
      <c r="C37" s="8">
        <v>-1000</v>
      </c>
      <c r="D37" s="20"/>
      <c r="E37" s="6">
        <v>35</v>
      </c>
      <c r="F37" s="7" t="s">
        <v>328</v>
      </c>
      <c r="G37" s="8">
        <v>-65</v>
      </c>
      <c r="I37" s="6">
        <v>35</v>
      </c>
      <c r="J37" s="7" t="s">
        <v>646</v>
      </c>
      <c r="K37" s="8">
        <v>-75</v>
      </c>
      <c r="M37" s="9">
        <v>35</v>
      </c>
      <c r="N37" s="12" t="s">
        <v>533</v>
      </c>
      <c r="O37" s="11">
        <v>-298</v>
      </c>
      <c r="P37" s="12">
        <f>1192+SUM(O30:O37)</f>
        <v>122</v>
      </c>
      <c r="Q37" s="6">
        <v>35</v>
      </c>
      <c r="R37" s="13" t="s">
        <v>562</v>
      </c>
      <c r="S37" s="8">
        <v>-2125</v>
      </c>
      <c r="U37" s="13">
        <v>35</v>
      </c>
      <c r="V37" s="13" t="s">
        <v>647</v>
      </c>
      <c r="W37" s="13">
        <v>-75</v>
      </c>
      <c r="Y37" s="6">
        <v>35</v>
      </c>
      <c r="Z37" s="7" t="s">
        <v>604</v>
      </c>
      <c r="AA37" s="8">
        <v>-75</v>
      </c>
      <c r="AC37" s="9">
        <v>35</v>
      </c>
      <c r="AD37" s="10" t="s">
        <v>648</v>
      </c>
      <c r="AE37" s="11">
        <v>-75</v>
      </c>
      <c r="AF37" s="12">
        <f>353+SUM(AE35:AE37)</f>
        <v>153</v>
      </c>
      <c r="AG37" s="6">
        <v>35</v>
      </c>
      <c r="AH37" s="13" t="s">
        <v>562</v>
      </c>
      <c r="AI37" s="8">
        <v>-65</v>
      </c>
      <c r="AK37" s="6">
        <v>35</v>
      </c>
      <c r="AL37" s="13" t="s">
        <v>320</v>
      </c>
      <c r="AM37" s="8">
        <v>-930</v>
      </c>
      <c r="AN37" s="20"/>
      <c r="AO37" s="6">
        <v>35</v>
      </c>
      <c r="AP37" s="13" t="s">
        <v>649</v>
      </c>
      <c r="AQ37" s="8">
        <v>-60</v>
      </c>
      <c r="AS37" s="9">
        <v>35</v>
      </c>
      <c r="AT37" s="12" t="s">
        <v>650</v>
      </c>
      <c r="AU37" s="11">
        <v>-2000</v>
      </c>
      <c r="AV37" s="12">
        <f>7200+AU37</f>
        <v>5200</v>
      </c>
    </row>
    <row r="38" spans="1:48">
      <c r="A38" s="6">
        <v>36</v>
      </c>
      <c r="B38" s="7" t="s">
        <v>310</v>
      </c>
      <c r="C38" s="8">
        <v>-1075</v>
      </c>
      <c r="D38" s="20"/>
      <c r="E38" s="9">
        <v>36</v>
      </c>
      <c r="F38" s="10" t="s">
        <v>526</v>
      </c>
      <c r="G38" s="11">
        <v>-75</v>
      </c>
      <c r="H38" s="12">
        <f>338+SUM(G36:G38)</f>
        <v>138</v>
      </c>
      <c r="I38" s="6">
        <v>36</v>
      </c>
      <c r="J38" s="7" t="s">
        <v>335</v>
      </c>
      <c r="K38" s="8">
        <v>-90</v>
      </c>
      <c r="M38" s="13">
        <v>36</v>
      </c>
      <c r="N38" s="13" t="s">
        <v>318</v>
      </c>
      <c r="O38" s="13">
        <v>-60</v>
      </c>
      <c r="Q38" s="6">
        <v>36</v>
      </c>
      <c r="R38" s="13" t="s">
        <v>651</v>
      </c>
      <c r="S38" s="8">
        <v>-2900</v>
      </c>
      <c r="U38" s="9">
        <v>36</v>
      </c>
      <c r="V38" s="12" t="s">
        <v>652</v>
      </c>
      <c r="W38" s="11">
        <v>-90</v>
      </c>
      <c r="X38" s="12">
        <f>351+SUM(W35:W38)</f>
        <v>61</v>
      </c>
      <c r="Y38" s="6">
        <v>36</v>
      </c>
      <c r="Z38" s="13" t="s">
        <v>316</v>
      </c>
      <c r="AA38" s="8">
        <v>-90</v>
      </c>
      <c r="AC38" s="9">
        <v>36</v>
      </c>
      <c r="AD38" s="12" t="s">
        <v>652</v>
      </c>
      <c r="AE38" s="11">
        <v>-60</v>
      </c>
      <c r="AF38" s="12">
        <f>234+AE38</f>
        <v>174</v>
      </c>
      <c r="AG38" s="6">
        <v>36</v>
      </c>
      <c r="AH38" s="13" t="s">
        <v>323</v>
      </c>
      <c r="AI38" s="8">
        <v>-75</v>
      </c>
      <c r="AK38" s="9">
        <v>36</v>
      </c>
      <c r="AL38" s="12" t="s">
        <v>632</v>
      </c>
      <c r="AM38" s="11">
        <v>-1500</v>
      </c>
      <c r="AN38" s="12">
        <f>6000+SUM(AM25:AM38)</f>
        <v>50</v>
      </c>
      <c r="AO38" s="9">
        <v>36</v>
      </c>
      <c r="AP38" s="12" t="s">
        <v>653</v>
      </c>
      <c r="AQ38" s="11">
        <v>-65</v>
      </c>
      <c r="AR38" s="12">
        <f>273+SUM(AQ37:AQ38)</f>
        <v>148</v>
      </c>
      <c r="AS38" s="6">
        <v>36</v>
      </c>
      <c r="AT38" s="13" t="s">
        <v>332</v>
      </c>
      <c r="AU38" s="8">
        <v>-60</v>
      </c>
      <c r="AV38" s="42"/>
    </row>
    <row r="39" spans="1:48">
      <c r="A39" s="6">
        <v>37</v>
      </c>
      <c r="B39" s="7" t="s">
        <v>654</v>
      </c>
      <c r="C39" s="8">
        <v>-1850</v>
      </c>
      <c r="D39" s="20"/>
      <c r="E39" s="6">
        <v>37</v>
      </c>
      <c r="F39" s="7" t="s">
        <v>655</v>
      </c>
      <c r="G39" s="8">
        <v>-60</v>
      </c>
      <c r="I39" s="6">
        <v>37</v>
      </c>
      <c r="J39" s="7" t="s">
        <v>319</v>
      </c>
      <c r="K39" s="8">
        <v>-112</v>
      </c>
      <c r="M39" s="13">
        <v>37</v>
      </c>
      <c r="N39" s="13" t="s">
        <v>588</v>
      </c>
      <c r="O39" s="13">
        <v>-65</v>
      </c>
      <c r="Q39" s="9">
        <v>37</v>
      </c>
      <c r="R39" s="12" t="s">
        <v>656</v>
      </c>
      <c r="S39" s="11">
        <v>-3850</v>
      </c>
      <c r="T39" s="12">
        <f>15400+SUM(S23:S39)</f>
        <v>-25</v>
      </c>
      <c r="U39" s="13">
        <v>37</v>
      </c>
      <c r="V39" s="13" t="s">
        <v>326</v>
      </c>
      <c r="W39" s="13">
        <v>-60</v>
      </c>
      <c r="Y39" s="9">
        <v>37</v>
      </c>
      <c r="Z39" s="12" t="s">
        <v>653</v>
      </c>
      <c r="AA39" s="11">
        <v>-112</v>
      </c>
      <c r="AB39" s="12">
        <f>470+SUM(AA35:AA39)</f>
        <v>68</v>
      </c>
      <c r="AC39" s="6">
        <v>37</v>
      </c>
      <c r="AD39" s="13" t="s">
        <v>654</v>
      </c>
      <c r="AE39" s="8">
        <v>-60</v>
      </c>
      <c r="AG39" s="6">
        <v>37</v>
      </c>
      <c r="AH39" s="13" t="s">
        <v>657</v>
      </c>
      <c r="AI39" s="8">
        <v>-90</v>
      </c>
      <c r="AK39" s="6">
        <v>37</v>
      </c>
      <c r="AL39" s="13" t="s">
        <v>321</v>
      </c>
      <c r="AM39" s="8">
        <v>-60</v>
      </c>
      <c r="AN39" s="20"/>
      <c r="AO39" s="9">
        <v>37</v>
      </c>
      <c r="AP39" s="12" t="s">
        <v>526</v>
      </c>
      <c r="AQ39" s="11">
        <v>-60</v>
      </c>
      <c r="AR39" s="12">
        <f>210</f>
        <v>210</v>
      </c>
      <c r="AS39" s="9">
        <v>37</v>
      </c>
      <c r="AT39" s="12" t="s">
        <v>658</v>
      </c>
      <c r="AU39" s="11">
        <v>-2000</v>
      </c>
      <c r="AV39" s="12">
        <f>7500+SUM(AU38:AU39)</f>
        <v>5440</v>
      </c>
    </row>
    <row r="40" spans="1:48">
      <c r="A40" s="6">
        <v>38</v>
      </c>
      <c r="B40" s="7" t="s">
        <v>659</v>
      </c>
      <c r="C40" s="8">
        <v>-2300</v>
      </c>
      <c r="D40" s="20"/>
      <c r="E40" s="6">
        <v>38</v>
      </c>
      <c r="F40" s="7" t="s">
        <v>660</v>
      </c>
      <c r="G40" s="8">
        <v>-65</v>
      </c>
      <c r="I40" s="31">
        <v>38</v>
      </c>
      <c r="J40" s="32" t="s">
        <v>650</v>
      </c>
      <c r="K40" s="33">
        <v>-155</v>
      </c>
      <c r="L40" s="12">
        <f>558+SUM(K35:K40)</f>
        <v>1</v>
      </c>
      <c r="M40" s="9">
        <v>38</v>
      </c>
      <c r="N40" s="12" t="s">
        <v>661</v>
      </c>
      <c r="O40" s="11">
        <v>-75</v>
      </c>
      <c r="P40" s="12">
        <f>338+SUM(O38:O40)</f>
        <v>138</v>
      </c>
      <c r="Q40" s="6">
        <v>38</v>
      </c>
      <c r="R40" s="13" t="s">
        <v>342</v>
      </c>
      <c r="S40" s="8">
        <v>0</v>
      </c>
      <c r="U40" s="13">
        <v>38</v>
      </c>
      <c r="V40" s="13" t="s">
        <v>662</v>
      </c>
      <c r="W40" s="13">
        <v>-65</v>
      </c>
      <c r="Y40" s="6">
        <v>38</v>
      </c>
      <c r="Z40" s="13" t="s">
        <v>588</v>
      </c>
      <c r="AA40" s="8">
        <v>-60</v>
      </c>
      <c r="AC40" s="6">
        <v>38</v>
      </c>
      <c r="AD40" s="13" t="s">
        <v>651</v>
      </c>
      <c r="AE40" s="8">
        <v>-65</v>
      </c>
      <c r="AG40" s="6">
        <v>38</v>
      </c>
      <c r="AH40" s="13" t="s">
        <v>325</v>
      </c>
      <c r="AI40" s="8">
        <v>-112</v>
      </c>
      <c r="AK40" s="6">
        <v>38</v>
      </c>
      <c r="AL40" s="13" t="s">
        <v>511</v>
      </c>
      <c r="AM40" s="8">
        <v>-65</v>
      </c>
      <c r="AO40" s="6">
        <v>38</v>
      </c>
      <c r="AP40" s="13" t="s">
        <v>663</v>
      </c>
      <c r="AQ40" s="8">
        <v>-60</v>
      </c>
      <c r="AS40" s="6">
        <v>38</v>
      </c>
      <c r="AT40" s="13" t="s">
        <v>664</v>
      </c>
      <c r="AU40" s="8">
        <v>-60</v>
      </c>
    </row>
    <row r="41" spans="1:48">
      <c r="A41" s="6">
        <v>39</v>
      </c>
      <c r="B41" s="7" t="s">
        <v>663</v>
      </c>
      <c r="C41" s="8">
        <v>-3110</v>
      </c>
      <c r="D41" s="20"/>
      <c r="E41" s="6">
        <v>39</v>
      </c>
      <c r="F41" s="7" t="s">
        <v>665</v>
      </c>
      <c r="G41" s="8">
        <v>-75</v>
      </c>
      <c r="I41" s="9">
        <v>39</v>
      </c>
      <c r="J41" s="10" t="s">
        <v>666</v>
      </c>
      <c r="K41" s="11">
        <v>-60</v>
      </c>
      <c r="L41" s="12">
        <f>231+K41</f>
        <v>171</v>
      </c>
      <c r="M41" s="13">
        <v>39</v>
      </c>
      <c r="N41" s="13" t="s">
        <v>506</v>
      </c>
      <c r="O41" s="13">
        <v>-60</v>
      </c>
      <c r="Q41" s="9">
        <v>39</v>
      </c>
      <c r="R41" s="12" t="s">
        <v>667</v>
      </c>
      <c r="S41" s="11">
        <v>0</v>
      </c>
      <c r="T41" s="12"/>
      <c r="U41" s="6">
        <v>39</v>
      </c>
      <c r="V41" s="13" t="s">
        <v>668</v>
      </c>
      <c r="W41" s="8">
        <v>-75</v>
      </c>
      <c r="Y41" s="9">
        <v>39</v>
      </c>
      <c r="Z41" s="12" t="s">
        <v>324</v>
      </c>
      <c r="AA41" s="11">
        <v>-650</v>
      </c>
      <c r="AB41" s="12">
        <f>2665+SUM(AA40:AA41)</f>
        <v>1955</v>
      </c>
      <c r="AC41" s="12">
        <v>39</v>
      </c>
      <c r="AD41" s="12" t="s">
        <v>666</v>
      </c>
      <c r="AE41" s="12">
        <v>-75</v>
      </c>
      <c r="AF41" s="12">
        <f>289+SUM(AE39:AE41)</f>
        <v>89</v>
      </c>
      <c r="AG41" s="6">
        <v>39</v>
      </c>
      <c r="AH41" s="13" t="s">
        <v>669</v>
      </c>
      <c r="AI41" s="8">
        <v>-155</v>
      </c>
      <c r="AK41" s="9">
        <v>39</v>
      </c>
      <c r="AL41" s="12" t="s">
        <v>664</v>
      </c>
      <c r="AM41" s="11">
        <v>-75</v>
      </c>
      <c r="AN41" s="12">
        <f>281+SUM(AM39:AM41)</f>
        <v>81</v>
      </c>
      <c r="AO41" s="6">
        <v>39</v>
      </c>
      <c r="AP41" s="13" t="s">
        <v>669</v>
      </c>
      <c r="AQ41" s="8">
        <v>-65</v>
      </c>
      <c r="AS41" s="9">
        <v>39</v>
      </c>
      <c r="AT41" s="12" t="s">
        <v>664</v>
      </c>
      <c r="AU41" s="11">
        <v>-650</v>
      </c>
      <c r="AV41" s="12">
        <f>2470+SUM(AU40:AU41)</f>
        <v>1760</v>
      </c>
    </row>
    <row r="42" spans="1:48">
      <c r="A42" s="6">
        <v>40</v>
      </c>
      <c r="B42" s="7" t="s">
        <v>336</v>
      </c>
      <c r="C42" s="8">
        <v>-4100</v>
      </c>
      <c r="D42" s="20"/>
      <c r="E42" s="21">
        <v>40</v>
      </c>
      <c r="F42" s="22" t="s">
        <v>670</v>
      </c>
      <c r="G42" s="23">
        <v>-90</v>
      </c>
      <c r="I42" s="6">
        <v>40</v>
      </c>
      <c r="J42" s="7" t="s">
        <v>337</v>
      </c>
      <c r="K42" s="8">
        <v>-60</v>
      </c>
      <c r="M42" s="6">
        <v>40</v>
      </c>
      <c r="N42" s="13" t="s">
        <v>507</v>
      </c>
      <c r="O42" s="8">
        <v>-65</v>
      </c>
      <c r="Q42" s="6">
        <v>40</v>
      </c>
      <c r="R42" s="13" t="s">
        <v>671</v>
      </c>
      <c r="S42" s="8">
        <v>0</v>
      </c>
      <c r="U42" s="9">
        <v>40</v>
      </c>
      <c r="V42" s="12" t="s">
        <v>333</v>
      </c>
      <c r="W42" s="11">
        <v>-90</v>
      </c>
      <c r="X42" s="12">
        <f>378+SUM(W39:W42)</f>
        <v>88</v>
      </c>
      <c r="Y42" s="6">
        <v>40</v>
      </c>
      <c r="Z42" s="13" t="s">
        <v>334</v>
      </c>
      <c r="AA42" s="8">
        <v>-60</v>
      </c>
      <c r="AC42" s="6">
        <v>40</v>
      </c>
      <c r="AD42" s="13" t="s">
        <v>672</v>
      </c>
      <c r="AE42" s="8">
        <v>-60</v>
      </c>
      <c r="AG42" s="6">
        <v>40</v>
      </c>
      <c r="AH42" s="13" t="s">
        <v>339</v>
      </c>
      <c r="AI42" s="8">
        <v>-215</v>
      </c>
      <c r="AK42" s="6">
        <v>40</v>
      </c>
      <c r="AL42" s="13" t="s">
        <v>664</v>
      </c>
      <c r="AM42" s="8">
        <v>-60</v>
      </c>
      <c r="AO42" s="6">
        <v>40</v>
      </c>
      <c r="AP42" s="13" t="s">
        <v>585</v>
      </c>
      <c r="AQ42" s="8">
        <v>-750</v>
      </c>
      <c r="AS42" s="9">
        <v>40</v>
      </c>
      <c r="AT42" s="12" t="s">
        <v>673</v>
      </c>
      <c r="AU42" s="11">
        <v>-60</v>
      </c>
      <c r="AV42" s="12">
        <f>282+AU42</f>
        <v>222</v>
      </c>
    </row>
    <row r="43" spans="1:48">
      <c r="A43" s="13">
        <v>41</v>
      </c>
      <c r="B43" s="13" t="s">
        <v>338</v>
      </c>
      <c r="C43" s="13">
        <v>-6100</v>
      </c>
      <c r="D43" s="20"/>
      <c r="E43" s="6">
        <v>41</v>
      </c>
      <c r="F43" s="7" t="s">
        <v>574</v>
      </c>
      <c r="G43" s="8">
        <v>-112</v>
      </c>
      <c r="I43" s="6">
        <v>41</v>
      </c>
      <c r="J43" s="13" t="s">
        <v>507</v>
      </c>
      <c r="K43" s="8">
        <v>-65</v>
      </c>
      <c r="M43" s="6">
        <v>41</v>
      </c>
      <c r="N43" s="13" t="s">
        <v>671</v>
      </c>
      <c r="O43" s="8">
        <v>-75</v>
      </c>
      <c r="Q43" s="9">
        <v>41</v>
      </c>
      <c r="R43" s="12" t="s">
        <v>674</v>
      </c>
      <c r="S43" s="11">
        <v>0</v>
      </c>
      <c r="U43" s="9">
        <v>41</v>
      </c>
      <c r="V43" s="12" t="s">
        <v>502</v>
      </c>
      <c r="W43" s="11">
        <v>-60</v>
      </c>
      <c r="X43" s="12">
        <f>225+W43</f>
        <v>165</v>
      </c>
      <c r="Y43" s="6">
        <v>41</v>
      </c>
      <c r="Z43" s="13" t="s">
        <v>352</v>
      </c>
      <c r="AA43" s="8">
        <v>-65</v>
      </c>
      <c r="AC43" s="6">
        <v>41</v>
      </c>
      <c r="AD43" s="13" t="s">
        <v>585</v>
      </c>
      <c r="AE43" s="8">
        <v>-65</v>
      </c>
      <c r="AG43" s="9">
        <v>41</v>
      </c>
      <c r="AH43" s="12" t="s">
        <v>675</v>
      </c>
      <c r="AI43" s="11">
        <v>-298</v>
      </c>
      <c r="AJ43" s="12">
        <f>1162+SUM(AI36:AI43)</f>
        <v>92</v>
      </c>
      <c r="AK43" s="9">
        <v>41</v>
      </c>
      <c r="AL43" s="12" t="s">
        <v>664</v>
      </c>
      <c r="AM43" s="11">
        <v>-650</v>
      </c>
      <c r="AN43" s="12">
        <f>1760</f>
        <v>1760</v>
      </c>
      <c r="AO43" s="21">
        <v>41</v>
      </c>
      <c r="AP43" s="24" t="s">
        <v>549</v>
      </c>
      <c r="AQ43" s="23">
        <v>-900</v>
      </c>
      <c r="AS43" s="6">
        <v>41</v>
      </c>
      <c r="AT43" s="13" t="s">
        <v>360</v>
      </c>
      <c r="AU43" s="8">
        <v>-600</v>
      </c>
    </row>
    <row r="44" spans="1:48">
      <c r="A44" s="13">
        <v>42</v>
      </c>
      <c r="B44" s="13" t="s">
        <v>665</v>
      </c>
      <c r="C44" s="7">
        <v>-7700</v>
      </c>
      <c r="D44" s="20"/>
      <c r="E44" s="9">
        <v>42</v>
      </c>
      <c r="F44" s="10" t="s">
        <v>532</v>
      </c>
      <c r="G44" s="11">
        <v>-155</v>
      </c>
      <c r="H44" s="12">
        <f>558+SUM(G39:G44)</f>
        <v>1</v>
      </c>
      <c r="I44" s="9">
        <v>42</v>
      </c>
      <c r="J44" s="12" t="s">
        <v>676</v>
      </c>
      <c r="K44" s="11">
        <v>-75</v>
      </c>
      <c r="L44" s="12">
        <f>289+SUM(K42:K44)</f>
        <v>89</v>
      </c>
      <c r="M44" s="21">
        <v>42</v>
      </c>
      <c r="N44" s="24" t="s">
        <v>549</v>
      </c>
      <c r="O44" s="23">
        <v>-90</v>
      </c>
      <c r="Q44" s="9">
        <v>42</v>
      </c>
      <c r="R44" s="12" t="s">
        <v>363</v>
      </c>
      <c r="S44" s="11">
        <v>0</v>
      </c>
      <c r="U44" s="9">
        <v>42</v>
      </c>
      <c r="V44" s="12" t="s">
        <v>583</v>
      </c>
      <c r="W44" s="11">
        <v>-60</v>
      </c>
      <c r="X44" s="12">
        <f>234+W44</f>
        <v>174</v>
      </c>
      <c r="Y44" s="9">
        <v>42</v>
      </c>
      <c r="Z44" s="12" t="s">
        <v>677</v>
      </c>
      <c r="AA44" s="11">
        <v>-75</v>
      </c>
      <c r="AB44" s="12">
        <f>353+SUM(AA42:AA44)</f>
        <v>153</v>
      </c>
      <c r="AC44" s="9">
        <v>42</v>
      </c>
      <c r="AD44" s="12" t="s">
        <v>676</v>
      </c>
      <c r="AE44" s="11">
        <v>-75</v>
      </c>
      <c r="AF44" s="12">
        <v>89</v>
      </c>
      <c r="AG44" s="39">
        <v>42</v>
      </c>
      <c r="AH44" s="40" t="s">
        <v>678</v>
      </c>
      <c r="AI44" s="41">
        <v>-60</v>
      </c>
      <c r="AJ44" s="40">
        <f>285+AI44</f>
        <v>225</v>
      </c>
      <c r="AK44" s="9">
        <v>42</v>
      </c>
      <c r="AL44" s="12" t="s">
        <v>679</v>
      </c>
      <c r="AM44" s="11">
        <v>-60</v>
      </c>
      <c r="AN44" s="12">
        <f>282+AM44</f>
        <v>222</v>
      </c>
      <c r="AO44" s="9">
        <v>42</v>
      </c>
      <c r="AP44" s="12" t="s">
        <v>680</v>
      </c>
      <c r="AQ44" s="11">
        <v>-1120</v>
      </c>
      <c r="AR44" s="12">
        <f>4424+SUM(AQ40:AQ44)</f>
        <v>1529</v>
      </c>
      <c r="AS44" s="43">
        <v>42</v>
      </c>
      <c r="AT44" s="44" t="s">
        <v>373</v>
      </c>
      <c r="AU44" s="8">
        <v>-650</v>
      </c>
    </row>
    <row r="45" spans="1:48">
      <c r="A45" s="24">
        <v>43</v>
      </c>
      <c r="B45" s="24" t="s">
        <v>681</v>
      </c>
      <c r="C45" s="22">
        <v>-10800</v>
      </c>
      <c r="D45" s="20"/>
      <c r="E45" s="6">
        <v>43</v>
      </c>
      <c r="F45" s="7" t="s">
        <v>682</v>
      </c>
      <c r="G45" s="8">
        <v>-60</v>
      </c>
      <c r="I45" s="21">
        <v>43</v>
      </c>
      <c r="J45" s="24" t="s">
        <v>676</v>
      </c>
      <c r="K45" s="23">
        <v>-60</v>
      </c>
      <c r="M45" s="9">
        <v>43</v>
      </c>
      <c r="N45" s="12" t="s">
        <v>366</v>
      </c>
      <c r="O45" s="11">
        <f>-112*2</f>
        <v>-224</v>
      </c>
      <c r="P45" s="12">
        <f>493*2+SUM(O41:O45)</f>
        <v>472</v>
      </c>
      <c r="Q45" s="6">
        <v>43</v>
      </c>
      <c r="R45" s="13" t="s">
        <v>377</v>
      </c>
      <c r="S45" s="8">
        <v>0</v>
      </c>
      <c r="U45" s="21">
        <v>43</v>
      </c>
      <c r="V45" s="24" t="s">
        <v>683</v>
      </c>
      <c r="W45" s="23">
        <v>-60</v>
      </c>
      <c r="Y45" s="6">
        <v>43</v>
      </c>
      <c r="Z45" s="13" t="s">
        <v>574</v>
      </c>
      <c r="AA45" s="8">
        <v>-60</v>
      </c>
      <c r="AC45" s="21">
        <v>43</v>
      </c>
      <c r="AD45" s="24" t="s">
        <v>676</v>
      </c>
      <c r="AE45" s="23">
        <v>-60</v>
      </c>
      <c r="AG45" s="6">
        <v>43</v>
      </c>
      <c r="AH45" s="13" t="s">
        <v>684</v>
      </c>
      <c r="AI45" s="8">
        <v>-60</v>
      </c>
      <c r="AK45" s="6">
        <v>43</v>
      </c>
      <c r="AL45" s="13" t="s">
        <v>685</v>
      </c>
      <c r="AM45" s="8">
        <v>-600</v>
      </c>
      <c r="AO45" s="6">
        <v>43</v>
      </c>
      <c r="AP45" s="13" t="s">
        <v>685</v>
      </c>
      <c r="AQ45" s="8">
        <v>-60</v>
      </c>
      <c r="AS45" s="43">
        <v>43</v>
      </c>
      <c r="AT45" s="44" t="s">
        <v>686</v>
      </c>
      <c r="AU45" s="8">
        <v>-750</v>
      </c>
    </row>
    <row r="46" spans="1:48">
      <c r="A46" s="13">
        <v>44</v>
      </c>
      <c r="B46" s="13" t="s">
        <v>687</v>
      </c>
      <c r="C46" s="7">
        <v>-12000</v>
      </c>
      <c r="D46" s="20"/>
      <c r="E46" s="6">
        <v>44</v>
      </c>
      <c r="F46" s="7" t="s">
        <v>587</v>
      </c>
      <c r="G46" s="8">
        <v>-65</v>
      </c>
      <c r="I46" s="6">
        <v>44</v>
      </c>
      <c r="J46" s="13" t="s">
        <v>687</v>
      </c>
      <c r="K46" s="8">
        <v>-65</v>
      </c>
      <c r="M46" s="21">
        <v>44</v>
      </c>
      <c r="N46" s="24" t="s">
        <v>682</v>
      </c>
      <c r="O46" s="23">
        <v>-60</v>
      </c>
      <c r="Q46" s="6">
        <v>44</v>
      </c>
      <c r="R46" s="13" t="s">
        <v>545</v>
      </c>
      <c r="S46" s="8">
        <v>-60</v>
      </c>
      <c r="U46" s="6">
        <v>44</v>
      </c>
      <c r="V46" s="13" t="s">
        <v>688</v>
      </c>
      <c r="W46" s="8">
        <v>-65</v>
      </c>
      <c r="Y46" s="6">
        <v>44</v>
      </c>
      <c r="Z46" s="13" t="s">
        <v>617</v>
      </c>
      <c r="AA46" s="8">
        <v>-65</v>
      </c>
      <c r="AC46" s="6">
        <v>44</v>
      </c>
      <c r="AD46" s="13" t="s">
        <v>688</v>
      </c>
      <c r="AE46" s="8">
        <v>-65</v>
      </c>
      <c r="AG46" s="6">
        <v>44</v>
      </c>
      <c r="AH46" s="13" t="s">
        <v>365</v>
      </c>
      <c r="AI46" s="8">
        <v>-65</v>
      </c>
      <c r="AK46" s="6">
        <v>44</v>
      </c>
      <c r="AL46" s="13" t="s">
        <v>685</v>
      </c>
      <c r="AM46" s="8">
        <v>-650</v>
      </c>
      <c r="AO46" s="6">
        <v>44</v>
      </c>
      <c r="AP46" s="13" t="s">
        <v>685</v>
      </c>
      <c r="AQ46" s="8">
        <v>-65</v>
      </c>
      <c r="AS46" s="43">
        <v>44</v>
      </c>
      <c r="AT46" s="44" t="s">
        <v>686</v>
      </c>
      <c r="AU46" s="8">
        <v>-900</v>
      </c>
    </row>
    <row r="47" spans="1:48">
      <c r="A47" s="13">
        <v>45</v>
      </c>
      <c r="B47" s="13" t="s">
        <v>689</v>
      </c>
      <c r="C47" s="7">
        <v>-16000</v>
      </c>
      <c r="D47" s="20"/>
      <c r="E47" s="6">
        <v>45</v>
      </c>
      <c r="F47" s="7" t="s">
        <v>600</v>
      </c>
      <c r="G47" s="8">
        <v>-75</v>
      </c>
      <c r="I47" s="9">
        <v>45</v>
      </c>
      <c r="J47" s="12" t="s">
        <v>538</v>
      </c>
      <c r="K47" s="11">
        <v>-75</v>
      </c>
      <c r="L47" s="12">
        <f>270+SUM(K45:K47)</f>
        <v>70</v>
      </c>
      <c r="M47" s="21">
        <v>45</v>
      </c>
      <c r="N47" s="24" t="s">
        <v>577</v>
      </c>
      <c r="O47" s="23">
        <v>-65</v>
      </c>
      <c r="Q47" s="6">
        <v>45</v>
      </c>
      <c r="R47" s="13" t="s">
        <v>600</v>
      </c>
      <c r="S47" s="8">
        <v>-65</v>
      </c>
      <c r="U47" s="6">
        <v>45</v>
      </c>
      <c r="V47" s="13" t="s">
        <v>690</v>
      </c>
      <c r="W47" s="8">
        <v>-75</v>
      </c>
      <c r="Y47" s="6">
        <v>45</v>
      </c>
      <c r="Z47" s="13" t="s">
        <v>689</v>
      </c>
      <c r="AA47" s="8">
        <v>-75</v>
      </c>
      <c r="AC47" s="6">
        <v>45</v>
      </c>
      <c r="AD47" s="13" t="s">
        <v>617</v>
      </c>
      <c r="AE47" s="8">
        <v>-75</v>
      </c>
      <c r="AG47" s="6">
        <v>45</v>
      </c>
      <c r="AH47" s="13" t="s">
        <v>576</v>
      </c>
      <c r="AI47" s="8">
        <v>0</v>
      </c>
      <c r="AK47" s="6">
        <v>45</v>
      </c>
      <c r="AL47" s="13" t="s">
        <v>384</v>
      </c>
      <c r="AM47" s="8">
        <v>-750</v>
      </c>
      <c r="AO47" s="6">
        <v>45</v>
      </c>
      <c r="AP47" s="13" t="s">
        <v>686</v>
      </c>
      <c r="AQ47" s="8">
        <v>-75</v>
      </c>
      <c r="AS47" s="43">
        <v>45</v>
      </c>
      <c r="AT47" s="44" t="s">
        <v>650</v>
      </c>
      <c r="AU47" s="8">
        <v>-1120</v>
      </c>
    </row>
    <row r="48" spans="1:48">
      <c r="A48" s="13">
        <v>46</v>
      </c>
      <c r="B48" s="13" t="s">
        <v>543</v>
      </c>
      <c r="C48" s="7">
        <v>-20000</v>
      </c>
      <c r="D48" s="20"/>
      <c r="E48" s="6">
        <v>46</v>
      </c>
      <c r="F48" s="7" t="s">
        <v>691</v>
      </c>
      <c r="G48" s="8">
        <v>-90</v>
      </c>
      <c r="I48" s="6">
        <v>46</v>
      </c>
      <c r="J48" s="13" t="s">
        <v>576</v>
      </c>
      <c r="K48" s="8">
        <v>0</v>
      </c>
      <c r="M48" s="9">
        <v>46</v>
      </c>
      <c r="N48" s="12" t="s">
        <v>379</v>
      </c>
      <c r="O48" s="11">
        <v>-75</v>
      </c>
      <c r="P48" s="12">
        <f>353+SUM(O46:O48)</f>
        <v>153</v>
      </c>
      <c r="Q48" s="9">
        <v>46</v>
      </c>
      <c r="R48" s="12" t="s">
        <v>692</v>
      </c>
      <c r="S48" s="11">
        <v>-75</v>
      </c>
      <c r="T48" s="12">
        <f>293+SUM(S45:S48)</f>
        <v>93</v>
      </c>
      <c r="U48" s="9">
        <v>46</v>
      </c>
      <c r="V48" s="12" t="s">
        <v>370</v>
      </c>
      <c r="W48" s="11">
        <v>-90</v>
      </c>
      <c r="X48" s="12">
        <f>369+SUM(W45:W48)</f>
        <v>79</v>
      </c>
      <c r="Y48" s="6">
        <v>46</v>
      </c>
      <c r="Z48" s="13" t="s">
        <v>693</v>
      </c>
      <c r="AA48" s="8">
        <v>-90</v>
      </c>
      <c r="AC48" s="6">
        <v>46</v>
      </c>
      <c r="AD48" s="13" t="s">
        <v>694</v>
      </c>
      <c r="AE48" s="8">
        <v>-90</v>
      </c>
      <c r="AG48" s="6">
        <v>46</v>
      </c>
      <c r="AH48" s="13" t="s">
        <v>577</v>
      </c>
      <c r="AI48" s="8">
        <v>-75</v>
      </c>
      <c r="AK48" s="9">
        <v>46</v>
      </c>
      <c r="AL48" s="12" t="s">
        <v>378</v>
      </c>
      <c r="AM48" s="11">
        <v>-658</v>
      </c>
      <c r="AN48" s="12">
        <f>2500+SUM(AM45:AM48)</f>
        <v>-158</v>
      </c>
      <c r="AO48" s="6">
        <v>46</v>
      </c>
      <c r="AP48" s="13" t="s">
        <v>686</v>
      </c>
      <c r="AQ48" s="8">
        <v>-90</v>
      </c>
      <c r="AS48" s="9">
        <v>46</v>
      </c>
      <c r="AT48" s="12" t="s">
        <v>695</v>
      </c>
      <c r="AU48" s="11">
        <v>-1550</v>
      </c>
      <c r="AV48" s="12">
        <f>7595+SUM(AU43:AU48)</f>
        <v>2025</v>
      </c>
    </row>
    <row r="49" spans="1:48">
      <c r="A49" s="12">
        <v>47</v>
      </c>
      <c r="B49" s="12" t="s">
        <v>696</v>
      </c>
      <c r="C49" s="11">
        <v>-12000</v>
      </c>
      <c r="D49" s="25">
        <f>58800+SUM(C25:C49)</f>
        <v>-42785</v>
      </c>
      <c r="E49" s="9">
        <v>47</v>
      </c>
      <c r="F49" s="10" t="s">
        <v>697</v>
      </c>
      <c r="G49" s="11">
        <v>-112</v>
      </c>
      <c r="H49" s="12">
        <f>459+SUM(G45:G49)</f>
        <v>57</v>
      </c>
      <c r="I49" s="6">
        <v>47</v>
      </c>
      <c r="J49" s="13" t="s">
        <v>650</v>
      </c>
      <c r="K49" s="8">
        <v>-60</v>
      </c>
      <c r="M49" s="21">
        <v>47</v>
      </c>
      <c r="N49" s="24" t="s">
        <v>635</v>
      </c>
      <c r="O49" s="23">
        <v>-60</v>
      </c>
      <c r="Q49" s="6">
        <v>47</v>
      </c>
      <c r="R49" s="13" t="s">
        <v>671</v>
      </c>
      <c r="S49" s="8">
        <v>0</v>
      </c>
      <c r="U49" s="6">
        <v>47</v>
      </c>
      <c r="V49" s="13" t="s">
        <v>375</v>
      </c>
      <c r="W49" s="8">
        <v>-60</v>
      </c>
      <c r="Y49" s="6">
        <v>47</v>
      </c>
      <c r="Z49" s="13" t="s">
        <v>698</v>
      </c>
      <c r="AA49" s="8">
        <v>-112</v>
      </c>
      <c r="AC49" s="6">
        <v>47</v>
      </c>
      <c r="AD49" s="13" t="s">
        <v>587</v>
      </c>
      <c r="AE49" s="8">
        <v>-112</v>
      </c>
      <c r="AG49" s="6">
        <v>47</v>
      </c>
      <c r="AH49" s="13" t="s">
        <v>590</v>
      </c>
      <c r="AI49" s="8">
        <v>-90</v>
      </c>
      <c r="AK49" s="6">
        <v>47</v>
      </c>
      <c r="AL49" s="13" t="s">
        <v>699</v>
      </c>
      <c r="AM49" s="8">
        <v>-60</v>
      </c>
      <c r="AO49" s="9">
        <v>47</v>
      </c>
      <c r="AP49" s="12" t="s">
        <v>700</v>
      </c>
      <c r="AQ49" s="11">
        <v>-112</v>
      </c>
      <c r="AR49" s="12">
        <f>442+SUM(AQ45:AQ49)</f>
        <v>40</v>
      </c>
      <c r="AS49" s="9">
        <v>47</v>
      </c>
      <c r="AT49" s="12" t="s">
        <v>697</v>
      </c>
      <c r="AU49" s="11">
        <v>-600</v>
      </c>
      <c r="AV49" s="12">
        <f>2460+AU49</f>
        <v>1860</v>
      </c>
    </row>
    <row r="50" spans="1:48">
      <c r="A50" s="13">
        <v>48</v>
      </c>
      <c r="B50" s="13" t="s">
        <v>659</v>
      </c>
      <c r="C50" s="7">
        <v>-5000</v>
      </c>
      <c r="E50" s="6">
        <v>48</v>
      </c>
      <c r="F50" s="7" t="s">
        <v>697</v>
      </c>
      <c r="G50" s="8">
        <v>0</v>
      </c>
      <c r="I50" s="9">
        <v>48</v>
      </c>
      <c r="J50" s="12" t="s">
        <v>701</v>
      </c>
      <c r="K50" s="11">
        <v>-65</v>
      </c>
      <c r="L50" s="12">
        <f>250+SUM(K48:K50)</f>
        <v>125</v>
      </c>
      <c r="M50" s="21">
        <v>48</v>
      </c>
      <c r="N50" s="24" t="s">
        <v>671</v>
      </c>
      <c r="O50" s="23">
        <v>-65</v>
      </c>
      <c r="Q50" s="21">
        <v>48</v>
      </c>
      <c r="R50" s="24" t="s">
        <v>702</v>
      </c>
      <c r="S50" s="23">
        <v>0</v>
      </c>
      <c r="U50" s="6">
        <v>48</v>
      </c>
      <c r="V50" s="13" t="s">
        <v>583</v>
      </c>
      <c r="W50" s="8">
        <v>-65</v>
      </c>
      <c r="Y50" s="9">
        <v>48</v>
      </c>
      <c r="Z50" s="12" t="s">
        <v>653</v>
      </c>
      <c r="AA50" s="11">
        <v>-155</v>
      </c>
      <c r="AB50" s="12">
        <f>636+SUM(AA45:AA50)</f>
        <v>79</v>
      </c>
      <c r="AC50" s="9">
        <v>48</v>
      </c>
      <c r="AD50" s="12" t="s">
        <v>703</v>
      </c>
      <c r="AE50" s="11">
        <v>-155</v>
      </c>
      <c r="AF50" s="12">
        <f>612+SUM(AE45:AE50)</f>
        <v>55</v>
      </c>
      <c r="AG50" s="6">
        <v>48</v>
      </c>
      <c r="AH50" s="13" t="s">
        <v>635</v>
      </c>
      <c r="AI50" s="8">
        <v>-112</v>
      </c>
      <c r="AK50" s="6">
        <v>48</v>
      </c>
      <c r="AL50" s="13" t="s">
        <v>699</v>
      </c>
      <c r="AM50" s="8">
        <v>-65</v>
      </c>
      <c r="AO50" s="9">
        <v>48</v>
      </c>
      <c r="AP50" s="12" t="s">
        <v>653</v>
      </c>
      <c r="AQ50" s="11">
        <v>-60</v>
      </c>
      <c r="AR50" s="12">
        <f>246+SUM(AQ50)</f>
        <v>186</v>
      </c>
      <c r="AS50" s="6">
        <v>48</v>
      </c>
      <c r="AT50" s="13" t="s">
        <v>704</v>
      </c>
      <c r="AU50" s="8">
        <v>0</v>
      </c>
    </row>
    <row r="51" spans="1:48">
      <c r="A51" s="12">
        <v>49</v>
      </c>
      <c r="B51" s="12" t="s">
        <v>619</v>
      </c>
      <c r="C51" s="10">
        <v>-7000</v>
      </c>
      <c r="D51" s="12">
        <f>12250+SUM(C50:C51)</f>
        <v>250</v>
      </c>
      <c r="E51" s="6">
        <v>49</v>
      </c>
      <c r="F51" s="7" t="s">
        <v>705</v>
      </c>
      <c r="G51" s="8">
        <v>0</v>
      </c>
      <c r="I51" s="6">
        <v>49</v>
      </c>
      <c r="J51" s="13" t="s">
        <v>699</v>
      </c>
      <c r="K51" s="8">
        <v>-60</v>
      </c>
      <c r="M51" s="9">
        <v>49</v>
      </c>
      <c r="N51" s="12" t="s">
        <v>619</v>
      </c>
      <c r="O51" s="11">
        <v>0</v>
      </c>
      <c r="Q51" s="21">
        <v>49</v>
      </c>
      <c r="R51" s="24" t="s">
        <v>638</v>
      </c>
      <c r="S51" s="23">
        <v>0</v>
      </c>
      <c r="U51" s="6">
        <v>49</v>
      </c>
      <c r="V51" s="13" t="s">
        <v>706</v>
      </c>
      <c r="W51" s="8">
        <v>-75</v>
      </c>
      <c r="Y51" s="9">
        <v>49</v>
      </c>
      <c r="Z51" s="12" t="s">
        <v>389</v>
      </c>
      <c r="AA51" s="11">
        <v>-60</v>
      </c>
      <c r="AB51" s="12">
        <f>228+AA51</f>
        <v>168</v>
      </c>
      <c r="AC51" s="6">
        <v>49</v>
      </c>
      <c r="AD51" s="13" t="s">
        <v>691</v>
      </c>
      <c r="AE51" s="8">
        <v>0</v>
      </c>
      <c r="AG51" s="6">
        <v>49</v>
      </c>
      <c r="AH51" s="13" t="s">
        <v>707</v>
      </c>
      <c r="AI51" s="8">
        <v>-155</v>
      </c>
      <c r="AK51" s="6">
        <v>49</v>
      </c>
      <c r="AL51" s="13" t="s">
        <v>705</v>
      </c>
      <c r="AM51" s="8">
        <v>-75</v>
      </c>
      <c r="AO51" s="21">
        <v>49</v>
      </c>
      <c r="AP51" s="24" t="s">
        <v>391</v>
      </c>
      <c r="AQ51" s="23">
        <v>-60</v>
      </c>
      <c r="AS51" s="17">
        <v>49</v>
      </c>
      <c r="AT51" s="29" t="s">
        <v>708</v>
      </c>
      <c r="AU51" s="19">
        <v>-600</v>
      </c>
    </row>
    <row r="52" spans="1:48">
      <c r="A52" s="13">
        <v>50</v>
      </c>
      <c r="B52" s="13" t="s">
        <v>709</v>
      </c>
      <c r="C52" s="7">
        <v>-2500</v>
      </c>
      <c r="D52" s="20"/>
      <c r="E52" s="6">
        <v>50</v>
      </c>
      <c r="F52" s="7" t="s">
        <v>705</v>
      </c>
      <c r="G52" s="8">
        <v>0</v>
      </c>
      <c r="I52" s="6">
        <v>50</v>
      </c>
      <c r="J52" s="13" t="s">
        <v>699</v>
      </c>
      <c r="K52" s="8">
        <v>-65</v>
      </c>
      <c r="M52" s="6">
        <v>50</v>
      </c>
      <c r="N52" s="13" t="s">
        <v>710</v>
      </c>
      <c r="O52" s="8">
        <v>-75</v>
      </c>
      <c r="Q52" s="21">
        <v>50</v>
      </c>
      <c r="R52" s="24" t="s">
        <v>413</v>
      </c>
      <c r="S52" s="23">
        <v>0</v>
      </c>
      <c r="U52" s="6">
        <v>50</v>
      </c>
      <c r="V52" s="13" t="s">
        <v>662</v>
      </c>
      <c r="W52" s="8">
        <v>-90</v>
      </c>
      <c r="Y52" s="6">
        <v>50</v>
      </c>
      <c r="Z52" s="13" t="s">
        <v>395</v>
      </c>
      <c r="AA52" s="8">
        <v>0</v>
      </c>
      <c r="AC52" s="6">
        <v>50</v>
      </c>
      <c r="AD52" s="13" t="s">
        <v>688</v>
      </c>
      <c r="AE52" s="8">
        <v>0</v>
      </c>
      <c r="AG52" s="6">
        <v>50</v>
      </c>
      <c r="AH52" s="13" t="s">
        <v>599</v>
      </c>
      <c r="AI52" s="8">
        <v>-215</v>
      </c>
      <c r="AK52" s="6">
        <v>50</v>
      </c>
      <c r="AL52" s="13" t="s">
        <v>705</v>
      </c>
      <c r="AM52" s="8">
        <v>0</v>
      </c>
      <c r="AO52" s="6">
        <v>50</v>
      </c>
      <c r="AP52" s="13" t="s">
        <v>669</v>
      </c>
      <c r="AQ52" s="8">
        <v>-65</v>
      </c>
      <c r="AS52" s="6">
        <v>50</v>
      </c>
      <c r="AT52" s="13" t="s">
        <v>708</v>
      </c>
      <c r="AU52" s="8">
        <v>-650</v>
      </c>
    </row>
    <row r="53" spans="1:48">
      <c r="A53" s="13">
        <v>51</v>
      </c>
      <c r="B53" s="13" t="s">
        <v>605</v>
      </c>
      <c r="C53" s="13">
        <v>-3500</v>
      </c>
      <c r="D53" s="20"/>
      <c r="E53" s="6">
        <v>51</v>
      </c>
      <c r="F53" s="7" t="s">
        <v>404</v>
      </c>
      <c r="G53" s="8">
        <v>-600</v>
      </c>
      <c r="I53" s="6">
        <v>51</v>
      </c>
      <c r="J53" s="13" t="s">
        <v>708</v>
      </c>
      <c r="K53" s="8">
        <v>-75</v>
      </c>
      <c r="M53" s="9">
        <v>51</v>
      </c>
      <c r="N53" s="12" t="s">
        <v>494</v>
      </c>
      <c r="O53" s="11">
        <v>-90</v>
      </c>
      <c r="P53" s="12">
        <f>347+SUM(O49:O53)</f>
        <v>57</v>
      </c>
      <c r="Q53" s="9">
        <v>51</v>
      </c>
      <c r="R53" s="12" t="s">
        <v>495</v>
      </c>
      <c r="S53" s="11">
        <v>0</v>
      </c>
      <c r="T53" s="12"/>
      <c r="U53" s="6">
        <v>51</v>
      </c>
      <c r="V53" s="13" t="s">
        <v>688</v>
      </c>
      <c r="W53" s="8">
        <v>-112</v>
      </c>
      <c r="Y53" s="6">
        <v>51</v>
      </c>
      <c r="Z53" s="13" t="s">
        <v>406</v>
      </c>
      <c r="AA53" s="8">
        <v>0</v>
      </c>
      <c r="AC53" s="9">
        <v>51</v>
      </c>
      <c r="AD53" s="12" t="s">
        <v>399</v>
      </c>
      <c r="AE53" s="11">
        <v>-60</v>
      </c>
      <c r="AF53" s="12">
        <f>237+AE53</f>
        <v>177</v>
      </c>
      <c r="AG53" s="6">
        <v>51</v>
      </c>
      <c r="AH53" s="13" t="s">
        <v>498</v>
      </c>
      <c r="AI53" s="8">
        <v>-298</v>
      </c>
      <c r="AK53" s="6">
        <v>51</v>
      </c>
      <c r="AL53" s="13" t="s">
        <v>410</v>
      </c>
      <c r="AM53" s="8">
        <v>-90</v>
      </c>
      <c r="AO53" s="6">
        <v>51</v>
      </c>
      <c r="AP53" s="13" t="s">
        <v>534</v>
      </c>
      <c r="AQ53" s="8">
        <v>-75</v>
      </c>
      <c r="AS53" s="6">
        <v>51</v>
      </c>
      <c r="AT53" s="13" t="s">
        <v>559</v>
      </c>
      <c r="AU53" s="8">
        <v>-750</v>
      </c>
      <c r="AV53" s="45"/>
    </row>
    <row r="54" spans="1:48">
      <c r="A54" s="13">
        <v>52</v>
      </c>
      <c r="B54" s="13" t="s">
        <v>711</v>
      </c>
      <c r="C54" s="7">
        <v>-2500</v>
      </c>
      <c r="D54" s="20"/>
      <c r="E54" s="6">
        <v>52</v>
      </c>
      <c r="F54" s="7" t="s">
        <v>426</v>
      </c>
      <c r="G54" s="8">
        <v>-650</v>
      </c>
      <c r="I54" s="6">
        <v>52</v>
      </c>
      <c r="J54" s="13" t="s">
        <v>708</v>
      </c>
      <c r="K54" s="8">
        <v>-90</v>
      </c>
      <c r="M54" s="6">
        <v>52</v>
      </c>
      <c r="N54" s="13" t="s">
        <v>411</v>
      </c>
      <c r="O54" s="8">
        <v>0</v>
      </c>
      <c r="Q54" s="6">
        <v>52</v>
      </c>
      <c r="R54" s="13" t="s">
        <v>692</v>
      </c>
      <c r="S54" s="8">
        <v>0</v>
      </c>
      <c r="U54" s="9">
        <v>52</v>
      </c>
      <c r="V54" s="12" t="s">
        <v>652</v>
      </c>
      <c r="W54" s="11">
        <v>0</v>
      </c>
      <c r="X54" s="12">
        <f>SUM(W49:W53)</f>
        <v>-402</v>
      </c>
      <c r="Y54" s="6">
        <v>52</v>
      </c>
      <c r="Z54" s="13" t="s">
        <v>412</v>
      </c>
      <c r="AA54" s="8">
        <v>0</v>
      </c>
      <c r="AC54" s="9">
        <v>52</v>
      </c>
      <c r="AD54" s="12" t="s">
        <v>652</v>
      </c>
      <c r="AE54" s="11">
        <v>0</v>
      </c>
      <c r="AG54" s="6">
        <v>52</v>
      </c>
      <c r="AH54" s="13" t="s">
        <v>398</v>
      </c>
      <c r="AI54" s="8">
        <v>-415</v>
      </c>
      <c r="AK54" s="9">
        <v>52</v>
      </c>
      <c r="AL54" s="12" t="s">
        <v>418</v>
      </c>
      <c r="AM54" s="11">
        <v>-112</v>
      </c>
      <c r="AN54" s="12">
        <v>-402</v>
      </c>
      <c r="AO54" s="6">
        <v>52</v>
      </c>
      <c r="AP54" s="13" t="s">
        <v>663</v>
      </c>
      <c r="AQ54" s="8">
        <v>-90</v>
      </c>
      <c r="AS54" s="6">
        <v>52</v>
      </c>
      <c r="AT54" s="13" t="s">
        <v>712</v>
      </c>
      <c r="AU54" s="8">
        <v>-900</v>
      </c>
    </row>
    <row r="55" spans="1:48">
      <c r="A55" s="13">
        <v>53</v>
      </c>
      <c r="B55" s="13" t="s">
        <v>654</v>
      </c>
      <c r="C55" s="7">
        <v>-3100</v>
      </c>
      <c r="D55" s="20"/>
      <c r="E55" s="6">
        <v>53</v>
      </c>
      <c r="F55" s="7" t="s">
        <v>424</v>
      </c>
      <c r="G55" s="8">
        <v>-750</v>
      </c>
      <c r="I55" s="6">
        <v>53</v>
      </c>
      <c r="J55" s="13" t="s">
        <v>692</v>
      </c>
      <c r="K55" s="8">
        <v>0</v>
      </c>
      <c r="M55" s="6">
        <v>53</v>
      </c>
      <c r="N55" s="13" t="s">
        <v>713</v>
      </c>
      <c r="O55" s="8">
        <v>0</v>
      </c>
      <c r="Q55" s="9">
        <v>53</v>
      </c>
      <c r="R55" s="12" t="s">
        <v>609</v>
      </c>
      <c r="S55" s="11">
        <v>0</v>
      </c>
      <c r="U55" s="6">
        <v>53</v>
      </c>
      <c r="V55" s="13" t="s">
        <v>714</v>
      </c>
      <c r="W55" s="8">
        <v>-155</v>
      </c>
      <c r="Y55" s="6">
        <v>53</v>
      </c>
      <c r="Z55" s="13" t="s">
        <v>409</v>
      </c>
      <c r="AA55" s="8">
        <v>0</v>
      </c>
      <c r="AC55" s="6">
        <v>53</v>
      </c>
      <c r="AD55" s="13" t="s">
        <v>710</v>
      </c>
      <c r="AE55" s="8">
        <v>0</v>
      </c>
      <c r="AG55" s="9">
        <v>53</v>
      </c>
      <c r="AH55" s="12" t="s">
        <v>365</v>
      </c>
      <c r="AI55" s="11">
        <v>-500</v>
      </c>
      <c r="AJ55" s="12">
        <f>1950+SUM(AI45:AI55)</f>
        <v>-35</v>
      </c>
      <c r="AK55" s="9">
        <v>53</v>
      </c>
      <c r="AL55" s="12" t="s">
        <v>609</v>
      </c>
      <c r="AM55" s="11">
        <v>0</v>
      </c>
      <c r="AN55" s="12"/>
      <c r="AO55" s="6">
        <v>53</v>
      </c>
      <c r="AP55" s="13" t="s">
        <v>715</v>
      </c>
      <c r="AQ55" s="8">
        <v>-112</v>
      </c>
      <c r="AS55" s="6">
        <v>53</v>
      </c>
      <c r="AT55" s="13" t="s">
        <v>586</v>
      </c>
      <c r="AU55" s="8">
        <v>-1250</v>
      </c>
    </row>
    <row r="56" spans="1:48">
      <c r="A56" s="12">
        <v>54</v>
      </c>
      <c r="B56" s="12" t="s">
        <v>432</v>
      </c>
      <c r="C56" s="10">
        <v>-4200</v>
      </c>
      <c r="D56" s="12">
        <v>160</v>
      </c>
      <c r="E56" s="6">
        <v>54</v>
      </c>
      <c r="F56" s="7" t="s">
        <v>428</v>
      </c>
      <c r="G56" s="8">
        <v>-900</v>
      </c>
      <c r="I56" s="6">
        <v>54</v>
      </c>
      <c r="J56" s="13" t="s">
        <v>566</v>
      </c>
      <c r="K56" s="8">
        <v>-112</v>
      </c>
      <c r="M56" s="6">
        <v>54</v>
      </c>
      <c r="N56" s="13" t="s">
        <v>431</v>
      </c>
      <c r="O56" s="8">
        <v>0</v>
      </c>
      <c r="Q56" s="9">
        <v>54</v>
      </c>
      <c r="R56" s="12" t="s">
        <v>716</v>
      </c>
      <c r="S56" s="11">
        <v>-600</v>
      </c>
      <c r="T56" s="12">
        <f>2370+S56</f>
        <v>1770</v>
      </c>
      <c r="U56" s="6">
        <v>54</v>
      </c>
      <c r="V56" s="13" t="s">
        <v>559</v>
      </c>
      <c r="W56" s="8">
        <v>-215</v>
      </c>
      <c r="Y56" s="6">
        <v>54</v>
      </c>
      <c r="Z56" s="13" t="s">
        <v>712</v>
      </c>
      <c r="AA56" s="8">
        <v>-600</v>
      </c>
      <c r="AC56" s="6">
        <v>54</v>
      </c>
      <c r="AD56" s="13" t="s">
        <v>654</v>
      </c>
      <c r="AE56" s="8">
        <v>0</v>
      </c>
      <c r="AG56" s="6">
        <v>54</v>
      </c>
      <c r="AH56" s="13" t="s">
        <v>116</v>
      </c>
      <c r="AI56" s="8">
        <v>0</v>
      </c>
      <c r="AK56" s="9">
        <v>54</v>
      </c>
      <c r="AL56" s="12" t="s">
        <v>716</v>
      </c>
      <c r="AM56" s="11">
        <v>-155</v>
      </c>
      <c r="AN56" s="12">
        <f>612+AM56</f>
        <v>457</v>
      </c>
      <c r="AO56" s="6">
        <v>54</v>
      </c>
      <c r="AP56" s="13" t="s">
        <v>717</v>
      </c>
      <c r="AQ56" s="8">
        <v>-155</v>
      </c>
      <c r="AS56" s="6">
        <v>54</v>
      </c>
      <c r="AT56" s="13" t="s">
        <v>712</v>
      </c>
      <c r="AU56" s="8">
        <v>-2105</v>
      </c>
    </row>
    <row r="57" spans="1:48">
      <c r="A57" s="13">
        <v>55</v>
      </c>
      <c r="B57" s="13" t="s">
        <v>681</v>
      </c>
      <c r="C57" s="7">
        <v>-2500</v>
      </c>
      <c r="D57" s="20"/>
      <c r="E57" s="6">
        <v>55</v>
      </c>
      <c r="F57" s="7" t="s">
        <v>665</v>
      </c>
      <c r="G57" s="8">
        <v>-1120</v>
      </c>
      <c r="I57" s="6">
        <v>55</v>
      </c>
      <c r="J57" s="13" t="s">
        <v>427</v>
      </c>
      <c r="K57" s="8">
        <v>-155</v>
      </c>
      <c r="M57" s="6">
        <v>55</v>
      </c>
      <c r="N57" s="13" t="s">
        <v>594</v>
      </c>
      <c r="O57" s="8">
        <v>0</v>
      </c>
      <c r="Q57" s="6">
        <v>55</v>
      </c>
      <c r="R57" s="13" t="s">
        <v>716</v>
      </c>
      <c r="S57" s="8">
        <v>0</v>
      </c>
      <c r="U57" s="6">
        <v>55</v>
      </c>
      <c r="V57" s="13" t="s">
        <v>718</v>
      </c>
      <c r="W57" s="8">
        <v>-298</v>
      </c>
      <c r="Y57" s="6">
        <v>55</v>
      </c>
      <c r="Z57" s="13" t="s">
        <v>422</v>
      </c>
      <c r="AA57" s="8">
        <v>0</v>
      </c>
      <c r="AC57" s="9">
        <v>55</v>
      </c>
      <c r="AD57" s="12" t="s">
        <v>420</v>
      </c>
      <c r="AE57" s="11">
        <v>0</v>
      </c>
      <c r="AG57" s="6">
        <v>55</v>
      </c>
      <c r="AH57" s="13" t="s">
        <v>576</v>
      </c>
      <c r="AI57" s="8">
        <v>-600</v>
      </c>
      <c r="AK57" s="6">
        <v>55</v>
      </c>
      <c r="AL57" s="13" t="s">
        <v>719</v>
      </c>
      <c r="AM57" s="8">
        <v>0</v>
      </c>
      <c r="AO57" s="6">
        <v>55</v>
      </c>
      <c r="AP57" s="13" t="s">
        <v>686</v>
      </c>
      <c r="AQ57" s="8">
        <v>-215</v>
      </c>
      <c r="AS57" s="6">
        <v>55</v>
      </c>
      <c r="AT57" s="13" t="s">
        <v>712</v>
      </c>
      <c r="AU57" s="8">
        <v>-2500</v>
      </c>
    </row>
    <row r="58" spans="1:48">
      <c r="A58" s="13">
        <v>56</v>
      </c>
      <c r="B58" s="13" t="s">
        <v>665</v>
      </c>
      <c r="C58" s="7">
        <v>-2000</v>
      </c>
      <c r="D58" s="20"/>
      <c r="E58" s="6">
        <v>56</v>
      </c>
      <c r="F58" s="7" t="s">
        <v>570</v>
      </c>
      <c r="G58" s="8">
        <v>-1550</v>
      </c>
      <c r="I58" s="6">
        <v>56</v>
      </c>
      <c r="J58" s="13" t="s">
        <v>434</v>
      </c>
      <c r="K58" s="8">
        <v>-215</v>
      </c>
      <c r="M58" s="6">
        <v>56</v>
      </c>
      <c r="N58" s="13" t="s">
        <v>624</v>
      </c>
      <c r="O58" s="8">
        <v>0</v>
      </c>
      <c r="Q58" s="9">
        <v>56</v>
      </c>
      <c r="R58" s="12" t="s">
        <v>720</v>
      </c>
      <c r="S58" s="11">
        <v>-600</v>
      </c>
      <c r="T58" s="12">
        <f>2220+S58</f>
        <v>1620</v>
      </c>
      <c r="U58" s="6">
        <v>56</v>
      </c>
      <c r="V58" s="13" t="s">
        <v>713</v>
      </c>
      <c r="W58" s="8">
        <v>0</v>
      </c>
      <c r="Y58" s="6">
        <v>56</v>
      </c>
      <c r="Z58" s="13" t="s">
        <v>721</v>
      </c>
      <c r="AA58" s="8">
        <v>-650</v>
      </c>
      <c r="AC58" s="6">
        <v>56</v>
      </c>
      <c r="AD58" s="13" t="s">
        <v>429</v>
      </c>
      <c r="AE58" s="8">
        <v>0</v>
      </c>
      <c r="AG58" s="9">
        <v>56</v>
      </c>
      <c r="AH58" s="12" t="s">
        <v>599</v>
      </c>
      <c r="AI58" s="11">
        <v>-650</v>
      </c>
      <c r="AJ58" s="12">
        <f>2600+SUM(AI56:AI58)</f>
        <v>1350</v>
      </c>
      <c r="AK58" s="6">
        <v>56</v>
      </c>
      <c r="AL58" s="13" t="s">
        <v>722</v>
      </c>
      <c r="AM58" s="8">
        <v>0</v>
      </c>
      <c r="AO58" s="9">
        <v>56</v>
      </c>
      <c r="AP58" s="12" t="s">
        <v>460</v>
      </c>
      <c r="AQ58" s="11">
        <v>-298</v>
      </c>
      <c r="AR58" s="12">
        <f>1162+SUM(AQ51:AQ58)</f>
        <v>92</v>
      </c>
      <c r="AS58" s="9">
        <v>56</v>
      </c>
      <c r="AT58" s="12" t="s">
        <v>673</v>
      </c>
      <c r="AU58" s="11">
        <v>-3250</v>
      </c>
      <c r="AV58" s="12">
        <f>12188+SUM(AU50:AU58)</f>
        <v>183</v>
      </c>
    </row>
    <row r="59" spans="1:48">
      <c r="A59" s="13">
        <v>57</v>
      </c>
      <c r="B59" s="13" t="s">
        <v>624</v>
      </c>
      <c r="C59" s="7">
        <v>-2000</v>
      </c>
      <c r="D59" s="20"/>
      <c r="E59" s="6">
        <v>57</v>
      </c>
      <c r="F59" s="7" t="s">
        <v>682</v>
      </c>
      <c r="G59" s="8">
        <v>-2150</v>
      </c>
      <c r="I59" s="6">
        <v>57</v>
      </c>
      <c r="J59" s="13" t="s">
        <v>723</v>
      </c>
      <c r="K59" s="8">
        <v>-298</v>
      </c>
      <c r="M59" s="6">
        <v>57</v>
      </c>
      <c r="N59" s="13" t="s">
        <v>682</v>
      </c>
      <c r="O59" s="8">
        <v>0</v>
      </c>
      <c r="Q59" s="6">
        <v>57</v>
      </c>
      <c r="R59" s="13" t="s">
        <v>720</v>
      </c>
      <c r="S59" s="8">
        <v>-600</v>
      </c>
      <c r="U59" s="6">
        <v>57</v>
      </c>
      <c r="V59" s="13" t="s">
        <v>683</v>
      </c>
      <c r="W59" s="8">
        <v>-415</v>
      </c>
      <c r="Y59" s="6">
        <v>57</v>
      </c>
      <c r="Z59" s="13" t="s">
        <v>721</v>
      </c>
      <c r="AA59" s="8">
        <v>-750</v>
      </c>
      <c r="AC59" s="6">
        <v>57</v>
      </c>
      <c r="AD59" s="13" t="s">
        <v>594</v>
      </c>
      <c r="AE59" s="8">
        <v>0</v>
      </c>
      <c r="AG59" s="6">
        <v>57</v>
      </c>
      <c r="AH59" s="13" t="s">
        <v>570</v>
      </c>
      <c r="AI59" s="8">
        <v>0</v>
      </c>
      <c r="AK59" s="6">
        <v>57</v>
      </c>
      <c r="AL59" s="13" t="s">
        <v>724</v>
      </c>
      <c r="AM59" s="8">
        <v>0</v>
      </c>
      <c r="AO59" s="9">
        <v>57</v>
      </c>
      <c r="AP59" s="12" t="s">
        <v>669</v>
      </c>
      <c r="AQ59" s="11">
        <v>-600</v>
      </c>
      <c r="AR59" s="12">
        <f>2400+AQ59</f>
        <v>1800</v>
      </c>
      <c r="AS59" s="6">
        <v>57</v>
      </c>
      <c r="AT59" s="13" t="s">
        <v>673</v>
      </c>
      <c r="AU59" s="8">
        <v>-600</v>
      </c>
    </row>
    <row r="60" spans="1:48">
      <c r="A60" s="13">
        <v>58</v>
      </c>
      <c r="B60" s="13" t="s">
        <v>687</v>
      </c>
      <c r="C60" s="7">
        <v>-2350</v>
      </c>
      <c r="D60" s="20"/>
      <c r="E60" s="9">
        <v>58</v>
      </c>
      <c r="F60" s="10" t="s">
        <v>592</v>
      </c>
      <c r="G60" s="11">
        <v>-2980</v>
      </c>
      <c r="H60" s="12">
        <f>11622+SUM(G50:G60)</f>
        <v>922</v>
      </c>
      <c r="I60" s="6">
        <v>58</v>
      </c>
      <c r="J60" s="13" t="s">
        <v>687</v>
      </c>
      <c r="K60" s="8">
        <v>-415</v>
      </c>
      <c r="M60" s="9">
        <v>58</v>
      </c>
      <c r="N60" s="12" t="s">
        <v>725</v>
      </c>
      <c r="O60" s="11">
        <v>-600</v>
      </c>
      <c r="P60" s="12">
        <f>1800</f>
        <v>1800</v>
      </c>
      <c r="Q60" s="6">
        <v>58</v>
      </c>
      <c r="R60" s="13" t="s">
        <v>651</v>
      </c>
      <c r="S60" s="8">
        <v>-650</v>
      </c>
      <c r="U60" s="9">
        <v>58</v>
      </c>
      <c r="V60" s="12" t="s">
        <v>726</v>
      </c>
      <c r="W60" s="11">
        <v>-495</v>
      </c>
      <c r="X60" s="12">
        <f>2054+SUM(W55:W60)</f>
        <v>476</v>
      </c>
      <c r="Y60" s="6">
        <v>58</v>
      </c>
      <c r="Z60" s="13" t="s">
        <v>724</v>
      </c>
      <c r="AA60" s="8">
        <v>-900</v>
      </c>
      <c r="AC60" s="6">
        <v>58</v>
      </c>
      <c r="AD60" s="13" t="s">
        <v>703</v>
      </c>
      <c r="AE60" s="8">
        <v>-600</v>
      </c>
      <c r="AG60" s="9">
        <v>58</v>
      </c>
      <c r="AH60" s="12" t="s">
        <v>583</v>
      </c>
      <c r="AI60" s="11">
        <v>0</v>
      </c>
      <c r="AK60" s="9">
        <v>58</v>
      </c>
      <c r="AL60" s="12" t="s">
        <v>519</v>
      </c>
      <c r="AM60" s="11">
        <v>0</v>
      </c>
      <c r="AO60" s="96">
        <v>58</v>
      </c>
      <c r="AP60" s="97" t="s">
        <v>585</v>
      </c>
      <c r="AQ60" s="98">
        <v>-600</v>
      </c>
      <c r="AS60" s="6">
        <v>58</v>
      </c>
      <c r="AT60" s="13" t="s">
        <v>727</v>
      </c>
      <c r="AU60" s="8">
        <v>-650</v>
      </c>
    </row>
    <row r="61" spans="1:48">
      <c r="A61" s="13">
        <v>59</v>
      </c>
      <c r="B61" s="13" t="s">
        <v>709</v>
      </c>
      <c r="C61" s="7">
        <v>-3250</v>
      </c>
      <c r="D61" s="26"/>
      <c r="E61" s="6">
        <v>59</v>
      </c>
      <c r="F61" s="7" t="s">
        <v>728</v>
      </c>
      <c r="G61" s="8">
        <v>0</v>
      </c>
      <c r="I61" s="9">
        <v>59</v>
      </c>
      <c r="J61" s="12" t="s">
        <v>519</v>
      </c>
      <c r="K61" s="11">
        <v>-600</v>
      </c>
      <c r="L61" s="12">
        <f>1675+335+SUM(K51:K61)</f>
        <v>-75</v>
      </c>
      <c r="M61" s="6">
        <v>59</v>
      </c>
      <c r="N61" s="13" t="s">
        <v>725</v>
      </c>
      <c r="O61" s="8">
        <v>0</v>
      </c>
      <c r="Q61" s="6">
        <v>59</v>
      </c>
      <c r="R61" s="13" t="s">
        <v>729</v>
      </c>
      <c r="S61" s="8">
        <v>-1500</v>
      </c>
      <c r="U61" s="9">
        <v>59</v>
      </c>
      <c r="V61" s="12" t="s">
        <v>535</v>
      </c>
      <c r="W61" s="11">
        <v>0</v>
      </c>
      <c r="Y61" s="6">
        <v>59</v>
      </c>
      <c r="Z61" s="13" t="s">
        <v>724</v>
      </c>
      <c r="AA61" s="8">
        <v>-1120</v>
      </c>
      <c r="AC61" s="9">
        <v>59</v>
      </c>
      <c r="AD61" s="12" t="s">
        <v>703</v>
      </c>
      <c r="AE61" s="11">
        <v>-650</v>
      </c>
      <c r="AF61" s="12">
        <f>2535+SUM(AE60:AE61)</f>
        <v>1285</v>
      </c>
      <c r="AG61" s="6">
        <v>59</v>
      </c>
      <c r="AH61" s="13" t="s">
        <v>498</v>
      </c>
      <c r="AI61" s="8">
        <v>0</v>
      </c>
      <c r="AK61" s="9">
        <v>59</v>
      </c>
      <c r="AL61" s="12" t="s">
        <v>725</v>
      </c>
      <c r="AM61" s="11">
        <v>-600</v>
      </c>
      <c r="AN61" s="12">
        <f>1800</f>
        <v>1800</v>
      </c>
      <c r="AO61" s="9">
        <v>59</v>
      </c>
      <c r="AP61" s="12" t="s">
        <v>585</v>
      </c>
      <c r="AQ61" s="11">
        <v>-650</v>
      </c>
      <c r="AR61" s="12">
        <f>2535+SUM(AQ60:AQ61)</f>
        <v>1285</v>
      </c>
      <c r="AS61" s="6">
        <v>59</v>
      </c>
      <c r="AT61" s="13" t="s">
        <v>443</v>
      </c>
      <c r="AU61" s="8">
        <v>-750</v>
      </c>
    </row>
    <row r="62" spans="1:48">
      <c r="A62" s="13">
        <v>60</v>
      </c>
      <c r="B62" s="13" t="s">
        <v>591</v>
      </c>
      <c r="C62" s="7">
        <v>-3600</v>
      </c>
      <c r="D62" s="20"/>
      <c r="E62" s="6">
        <v>60</v>
      </c>
      <c r="F62" s="7" t="s">
        <v>454</v>
      </c>
      <c r="G62" s="8">
        <v>0</v>
      </c>
      <c r="I62" s="6">
        <v>60</v>
      </c>
      <c r="J62" s="13" t="s">
        <v>593</v>
      </c>
      <c r="K62" s="8">
        <v>0</v>
      </c>
      <c r="M62" s="9">
        <v>60</v>
      </c>
      <c r="N62" s="12" t="s">
        <v>453</v>
      </c>
      <c r="O62" s="11">
        <v>0</v>
      </c>
      <c r="Q62" s="6">
        <v>60</v>
      </c>
      <c r="R62" s="13" t="s">
        <v>445</v>
      </c>
      <c r="S62" s="8">
        <v>-1000</v>
      </c>
      <c r="U62" s="6">
        <v>60</v>
      </c>
      <c r="V62" s="13" t="s">
        <v>446</v>
      </c>
      <c r="W62" s="8">
        <v>0</v>
      </c>
      <c r="Y62" s="9">
        <v>60</v>
      </c>
      <c r="Z62" s="12" t="s">
        <v>592</v>
      </c>
      <c r="AA62" s="11">
        <v>-1550</v>
      </c>
      <c r="AB62" s="12">
        <f>6045+SUM(AA52:AA62)</f>
        <v>475</v>
      </c>
      <c r="AC62" s="6">
        <v>60</v>
      </c>
      <c r="AD62" s="13" t="s">
        <v>651</v>
      </c>
      <c r="AE62" s="8">
        <v>0</v>
      </c>
      <c r="AG62" s="6">
        <v>60</v>
      </c>
      <c r="AH62" s="13" t="s">
        <v>452</v>
      </c>
      <c r="AI62" s="8">
        <v>0</v>
      </c>
      <c r="AK62" s="6">
        <v>60</v>
      </c>
      <c r="AL62" s="13" t="s">
        <v>725</v>
      </c>
      <c r="AM62" s="8">
        <v>0</v>
      </c>
      <c r="AO62" s="96">
        <v>60</v>
      </c>
      <c r="AP62" s="97" t="s">
        <v>585</v>
      </c>
      <c r="AQ62" s="98">
        <v>0</v>
      </c>
      <c r="AS62" s="6">
        <v>60</v>
      </c>
      <c r="AT62" s="13" t="s">
        <v>712</v>
      </c>
      <c r="AU62" s="8">
        <v>-900</v>
      </c>
    </row>
    <row r="63" spans="1:48">
      <c r="A63" s="13">
        <v>61</v>
      </c>
      <c r="B63" s="13" t="s">
        <v>498</v>
      </c>
      <c r="C63" s="7">
        <v>-5300</v>
      </c>
      <c r="E63" s="6">
        <v>61</v>
      </c>
      <c r="F63" s="7" t="s">
        <v>493</v>
      </c>
      <c r="G63" s="8">
        <v>0</v>
      </c>
      <c r="I63" s="9">
        <v>61</v>
      </c>
      <c r="J63" s="12" t="s">
        <v>451</v>
      </c>
      <c r="K63" s="11">
        <v>0</v>
      </c>
      <c r="M63" s="6">
        <v>61</v>
      </c>
      <c r="N63" s="13" t="s">
        <v>457</v>
      </c>
      <c r="O63" s="8">
        <v>0</v>
      </c>
      <c r="P63" s="7"/>
      <c r="Q63" s="6">
        <v>61</v>
      </c>
      <c r="R63" s="13" t="s">
        <v>520</v>
      </c>
      <c r="S63" s="8">
        <v>-1500</v>
      </c>
      <c r="U63" s="9">
        <v>61</v>
      </c>
      <c r="V63" s="12" t="s">
        <v>442</v>
      </c>
      <c r="W63" s="11">
        <v>0</v>
      </c>
      <c r="Y63" s="6">
        <v>61</v>
      </c>
      <c r="Z63" s="13" t="s">
        <v>712</v>
      </c>
      <c r="AA63" s="8">
        <v>0</v>
      </c>
      <c r="AC63" s="6">
        <v>61</v>
      </c>
      <c r="AD63" s="13" t="s">
        <v>585</v>
      </c>
      <c r="AE63" s="8">
        <v>0</v>
      </c>
      <c r="AG63" s="6">
        <v>61</v>
      </c>
      <c r="AH63" s="13" t="s">
        <v>498</v>
      </c>
      <c r="AI63" s="8">
        <v>0</v>
      </c>
      <c r="AK63" s="9">
        <v>61</v>
      </c>
      <c r="AL63" s="12" t="s">
        <v>515</v>
      </c>
      <c r="AM63" s="11">
        <v>0</v>
      </c>
      <c r="AO63" s="93">
        <v>61</v>
      </c>
      <c r="AP63" s="94" t="s">
        <v>649</v>
      </c>
      <c r="AQ63" s="95">
        <v>0</v>
      </c>
      <c r="AS63" s="6">
        <v>61</v>
      </c>
      <c r="AT63" s="13" t="s">
        <v>730</v>
      </c>
      <c r="AU63" s="8">
        <v>-1120</v>
      </c>
    </row>
    <row r="64" spans="1:48">
      <c r="A64" s="13">
        <v>62</v>
      </c>
      <c r="B64" s="13" t="s">
        <v>525</v>
      </c>
      <c r="C64" s="13">
        <v>-7500</v>
      </c>
      <c r="E64" s="6">
        <v>62</v>
      </c>
      <c r="F64" s="7" t="s">
        <v>644</v>
      </c>
      <c r="G64" s="8">
        <v>0</v>
      </c>
      <c r="I64" s="9">
        <v>62</v>
      </c>
      <c r="J64" s="12" t="s">
        <v>612</v>
      </c>
      <c r="K64" s="11">
        <v>0</v>
      </c>
      <c r="M64" s="6">
        <v>62</v>
      </c>
      <c r="N64" s="13" t="s">
        <v>731</v>
      </c>
      <c r="O64" s="8">
        <v>0</v>
      </c>
      <c r="Q64" s="6">
        <v>62</v>
      </c>
      <c r="R64" s="13" t="s">
        <v>644</v>
      </c>
      <c r="S64" s="8">
        <v>-1900</v>
      </c>
      <c r="U64" s="6">
        <v>62</v>
      </c>
      <c r="V64" s="13" t="s">
        <v>449</v>
      </c>
      <c r="W64" s="8">
        <v>0</v>
      </c>
      <c r="Y64" s="9">
        <v>62</v>
      </c>
      <c r="Z64" s="12" t="s">
        <v>732</v>
      </c>
      <c r="AA64" s="11">
        <v>0</v>
      </c>
      <c r="AC64" s="9">
        <v>62</v>
      </c>
      <c r="AD64" s="12" t="s">
        <v>515</v>
      </c>
      <c r="AE64" s="11">
        <v>0</v>
      </c>
      <c r="AG64" s="6">
        <v>62</v>
      </c>
      <c r="AH64" s="13" t="s">
        <v>733</v>
      </c>
      <c r="AI64" s="8">
        <f>-1000</f>
        <v>-1000</v>
      </c>
      <c r="AK64" s="6">
        <v>62</v>
      </c>
      <c r="AL64" s="13" t="s">
        <v>733</v>
      </c>
      <c r="AM64" s="8">
        <v>0</v>
      </c>
      <c r="AO64" s="9">
        <v>62</v>
      </c>
      <c r="AP64" s="12" t="s">
        <v>460</v>
      </c>
      <c r="AQ64" s="11">
        <v>0</v>
      </c>
      <c r="AS64" s="6">
        <v>62</v>
      </c>
      <c r="AT64" s="13" t="s">
        <v>528</v>
      </c>
      <c r="AU64" s="8">
        <v>-1550</v>
      </c>
    </row>
    <row r="65" spans="1:48">
      <c r="A65" s="13">
        <v>63</v>
      </c>
      <c r="B65" s="13" t="s">
        <v>663</v>
      </c>
      <c r="C65" s="13">
        <v>-9000</v>
      </c>
      <c r="E65" s="6">
        <v>63</v>
      </c>
      <c r="F65" s="7" t="s">
        <v>556</v>
      </c>
      <c r="G65" s="8">
        <v>0</v>
      </c>
      <c r="I65" s="6">
        <v>63</v>
      </c>
      <c r="J65" s="13" t="s">
        <v>493</v>
      </c>
      <c r="K65" s="8">
        <v>0</v>
      </c>
      <c r="M65" s="6">
        <v>63</v>
      </c>
      <c r="N65" s="13" t="s">
        <v>731</v>
      </c>
      <c r="O65" s="8">
        <v>0</v>
      </c>
      <c r="Q65" s="6">
        <v>63</v>
      </c>
      <c r="R65" s="13" t="s">
        <v>466</v>
      </c>
      <c r="S65" s="8">
        <v>-2500</v>
      </c>
      <c r="U65" s="9">
        <v>63</v>
      </c>
      <c r="V65" s="12" t="s">
        <v>734</v>
      </c>
      <c r="W65" s="11">
        <v>0</v>
      </c>
      <c r="Y65" s="6">
        <v>63</v>
      </c>
      <c r="Z65" s="13" t="s">
        <v>689</v>
      </c>
      <c r="AA65" s="8">
        <v>0</v>
      </c>
      <c r="AC65" s="6">
        <v>63</v>
      </c>
      <c r="AD65" s="13" t="s">
        <v>735</v>
      </c>
      <c r="AE65" s="8">
        <v>0</v>
      </c>
      <c r="AG65" s="6">
        <v>63</v>
      </c>
      <c r="AH65" s="13" t="s">
        <v>733</v>
      </c>
      <c r="AI65" s="8">
        <v>-1200</v>
      </c>
      <c r="AK65" s="6">
        <v>63</v>
      </c>
      <c r="AL65" s="13" t="s">
        <v>736</v>
      </c>
      <c r="AM65" s="8">
        <v>0</v>
      </c>
      <c r="AN65" s="88"/>
      <c r="AO65" s="6">
        <v>63</v>
      </c>
      <c r="AP65" s="13" t="s">
        <v>663</v>
      </c>
      <c r="AQ65" s="8">
        <v>0</v>
      </c>
      <c r="AS65" s="6">
        <v>63</v>
      </c>
      <c r="AT65" s="13" t="s">
        <v>528</v>
      </c>
      <c r="AU65" s="8">
        <v>-2150</v>
      </c>
    </row>
    <row r="66" spans="1:48">
      <c r="A66" s="13">
        <v>64</v>
      </c>
      <c r="B66" s="13" t="s">
        <v>689</v>
      </c>
      <c r="C66" s="13">
        <v>-13000</v>
      </c>
      <c r="E66" s="6">
        <v>64</v>
      </c>
      <c r="F66" s="7" t="s">
        <v>737</v>
      </c>
      <c r="G66" s="8">
        <v>0</v>
      </c>
      <c r="I66" s="9">
        <v>64</v>
      </c>
      <c r="J66" s="12" t="s">
        <v>649</v>
      </c>
      <c r="K66" s="11">
        <v>0</v>
      </c>
      <c r="M66" s="6">
        <v>64</v>
      </c>
      <c r="N66" s="13" t="s">
        <v>738</v>
      </c>
      <c r="O66" s="8">
        <v>0</v>
      </c>
      <c r="Q66" s="6">
        <v>64</v>
      </c>
      <c r="R66" s="13" t="s">
        <v>472</v>
      </c>
      <c r="S66" s="8">
        <v>-3500</v>
      </c>
      <c r="U66" s="6">
        <v>64</v>
      </c>
      <c r="V66" s="13" t="s">
        <v>556</v>
      </c>
      <c r="W66" s="8">
        <v>0</v>
      </c>
      <c r="Y66" s="6">
        <v>64</v>
      </c>
      <c r="Z66" s="13" t="s">
        <v>574</v>
      </c>
      <c r="AA66" s="8">
        <v>0</v>
      </c>
      <c r="AC66" s="6">
        <v>64</v>
      </c>
      <c r="AD66" s="13" t="s">
        <v>462</v>
      </c>
      <c r="AE66" s="8">
        <v>0</v>
      </c>
      <c r="AG66" s="6">
        <v>64</v>
      </c>
      <c r="AH66" s="13" t="s">
        <v>739</v>
      </c>
      <c r="AI66" s="8">
        <v>-1000</v>
      </c>
      <c r="AK66" s="6">
        <v>64</v>
      </c>
      <c r="AL66" s="13" t="s">
        <v>738</v>
      </c>
      <c r="AM66" s="8">
        <v>-7950</v>
      </c>
      <c r="AN66" s="89"/>
      <c r="AO66" s="9">
        <v>64</v>
      </c>
      <c r="AP66" s="12" t="s">
        <v>649</v>
      </c>
      <c r="AQ66" s="11">
        <v>0</v>
      </c>
      <c r="AS66" s="6">
        <v>64</v>
      </c>
      <c r="AT66" s="13" t="s">
        <v>606</v>
      </c>
      <c r="AU66" s="8">
        <v>-2980</v>
      </c>
    </row>
    <row r="67" spans="1:48">
      <c r="A67" s="13">
        <v>65</v>
      </c>
      <c r="B67" s="13" t="s">
        <v>468</v>
      </c>
      <c r="C67" s="13">
        <v>-15000</v>
      </c>
      <c r="E67" s="6">
        <v>65</v>
      </c>
      <c r="F67" s="7" t="s">
        <v>499</v>
      </c>
      <c r="G67" s="8">
        <v>0</v>
      </c>
      <c r="I67" s="6">
        <v>65</v>
      </c>
      <c r="J67" s="13" t="s">
        <v>666</v>
      </c>
      <c r="K67" s="8">
        <v>0</v>
      </c>
      <c r="M67" s="6">
        <v>65</v>
      </c>
      <c r="N67" s="13" t="s">
        <v>738</v>
      </c>
      <c r="O67" s="8">
        <v>0</v>
      </c>
      <c r="Q67" s="9">
        <v>65</v>
      </c>
      <c r="R67" s="12" t="s">
        <v>740</v>
      </c>
      <c r="S67" s="11">
        <v>-5000</v>
      </c>
      <c r="T67" s="12">
        <f>18500+SUM(S59:S67)</f>
        <v>350</v>
      </c>
      <c r="U67" s="6">
        <v>65</v>
      </c>
      <c r="V67" s="13" t="s">
        <v>741</v>
      </c>
      <c r="W67" s="8">
        <v>0</v>
      </c>
      <c r="Y67" s="6">
        <v>65</v>
      </c>
      <c r="Z67" s="13" t="s">
        <v>631</v>
      </c>
      <c r="AA67" s="8">
        <v>0</v>
      </c>
      <c r="AC67" s="6">
        <v>65</v>
      </c>
      <c r="AD67" s="13" t="s">
        <v>666</v>
      </c>
      <c r="AE67" s="8">
        <v>0</v>
      </c>
      <c r="AG67" s="6">
        <v>65</v>
      </c>
      <c r="AH67" s="13" t="s">
        <v>739</v>
      </c>
      <c r="AI67" s="8">
        <v>-1200</v>
      </c>
      <c r="AK67" s="6">
        <v>65</v>
      </c>
      <c r="AL67" s="13" t="s">
        <v>738</v>
      </c>
      <c r="AM67" s="8">
        <v>-2150</v>
      </c>
      <c r="AN67" s="88"/>
      <c r="AO67" s="9">
        <v>65</v>
      </c>
      <c r="AP67" s="12" t="s">
        <v>742</v>
      </c>
      <c r="AQ67" s="11">
        <v>0</v>
      </c>
      <c r="AS67" s="6">
        <v>65</v>
      </c>
      <c r="AT67" s="13" t="s">
        <v>606</v>
      </c>
      <c r="AU67" s="8">
        <v>-3500</v>
      </c>
    </row>
    <row r="68" spans="1:48">
      <c r="A68" s="13">
        <v>66</v>
      </c>
      <c r="B68" s="13" t="s">
        <v>628</v>
      </c>
      <c r="C68" s="13">
        <v>-15000</v>
      </c>
      <c r="E68" s="9">
        <v>66</v>
      </c>
      <c r="F68" s="10" t="s">
        <v>743</v>
      </c>
      <c r="G68" s="11">
        <v>0</v>
      </c>
      <c r="I68" s="9">
        <v>66</v>
      </c>
      <c r="J68" s="12" t="s">
        <v>473</v>
      </c>
      <c r="K68" s="11">
        <v>0</v>
      </c>
      <c r="M68" s="6">
        <v>66</v>
      </c>
      <c r="N68" s="13" t="s">
        <v>713</v>
      </c>
      <c r="O68" s="8">
        <v>0</v>
      </c>
      <c r="Q68" s="6">
        <v>66</v>
      </c>
      <c r="R68" s="13" t="s">
        <v>674</v>
      </c>
      <c r="S68" s="8">
        <v>0</v>
      </c>
      <c r="U68" s="6">
        <v>66</v>
      </c>
      <c r="V68" s="13" t="s">
        <v>509</v>
      </c>
      <c r="W68" s="8">
        <v>0</v>
      </c>
      <c r="Y68" s="6">
        <v>66</v>
      </c>
      <c r="Z68" s="13" t="s">
        <v>679</v>
      </c>
      <c r="AA68" s="8">
        <v>0</v>
      </c>
      <c r="AC68" s="9">
        <v>66</v>
      </c>
      <c r="AD68" s="12" t="s">
        <v>691</v>
      </c>
      <c r="AE68" s="11">
        <v>0</v>
      </c>
      <c r="AG68" s="6">
        <v>66</v>
      </c>
      <c r="AH68" s="13" t="s">
        <v>73</v>
      </c>
      <c r="AI68" s="8">
        <v>-1500</v>
      </c>
      <c r="AK68" s="6">
        <v>66</v>
      </c>
      <c r="AL68" s="13" t="s">
        <v>679</v>
      </c>
      <c r="AM68" s="8">
        <v>-3500</v>
      </c>
      <c r="AN68" s="88"/>
      <c r="AO68" s="96">
        <v>66</v>
      </c>
      <c r="AP68" s="97" t="s">
        <v>475</v>
      </c>
      <c r="AQ68" s="98">
        <v>0</v>
      </c>
      <c r="AS68" s="6">
        <v>66</v>
      </c>
      <c r="AT68" s="13" t="s">
        <v>673</v>
      </c>
      <c r="AU68" s="8">
        <v>-3750</v>
      </c>
    </row>
    <row r="69" spans="1:48">
      <c r="A69" s="13">
        <v>67</v>
      </c>
      <c r="B69" s="13" t="s">
        <v>476</v>
      </c>
      <c r="C69" s="13">
        <v>-15000</v>
      </c>
      <c r="E69" s="9">
        <v>67</v>
      </c>
      <c r="F69" s="10" t="s">
        <v>637</v>
      </c>
      <c r="G69" s="11">
        <v>0</v>
      </c>
      <c r="I69" s="6">
        <v>67</v>
      </c>
      <c r="J69" s="13" t="s">
        <v>615</v>
      </c>
      <c r="K69" s="8">
        <v>0</v>
      </c>
      <c r="M69" s="6">
        <v>67</v>
      </c>
      <c r="N69" s="13" t="s">
        <v>710</v>
      </c>
      <c r="O69" s="8">
        <v>0</v>
      </c>
      <c r="Q69" s="6">
        <v>67</v>
      </c>
      <c r="R69" s="13" t="s">
        <v>615</v>
      </c>
      <c r="S69" s="8">
        <v>0</v>
      </c>
      <c r="U69" s="6">
        <v>67</v>
      </c>
      <c r="V69" s="13" t="s">
        <v>713</v>
      </c>
      <c r="W69" s="8">
        <v>0</v>
      </c>
      <c r="Y69" s="6">
        <v>67</v>
      </c>
      <c r="Z69" s="13" t="s">
        <v>744</v>
      </c>
      <c r="AA69" s="8">
        <v>0</v>
      </c>
      <c r="AC69" s="6">
        <v>67</v>
      </c>
      <c r="AD69" s="13" t="s">
        <v>710</v>
      </c>
      <c r="AE69" s="8">
        <v>0</v>
      </c>
      <c r="AG69" s="9">
        <v>67</v>
      </c>
      <c r="AH69" s="12" t="s">
        <v>745</v>
      </c>
      <c r="AI69" s="11">
        <v>-2000</v>
      </c>
      <c r="AJ69" s="12">
        <f>7800+SUM(AI61:AI69)</f>
        <v>-100</v>
      </c>
      <c r="AK69" s="6">
        <v>67</v>
      </c>
      <c r="AL69" s="13" t="s">
        <v>560</v>
      </c>
      <c r="AM69" s="8">
        <v>-4750</v>
      </c>
      <c r="AO69" s="9">
        <v>67</v>
      </c>
      <c r="AP69" s="12" t="s">
        <v>715</v>
      </c>
      <c r="AQ69" s="11">
        <v>0</v>
      </c>
      <c r="AS69" s="93">
        <v>67</v>
      </c>
      <c r="AT69" s="94" t="s">
        <v>746</v>
      </c>
      <c r="AU69" s="95">
        <v>-4750</v>
      </c>
      <c r="AV69" s="94">
        <f>22800+SUM(AU59:AU69)</f>
        <v>100</v>
      </c>
    </row>
    <row r="70" spans="1:48">
      <c r="A70" s="104">
        <v>68</v>
      </c>
      <c r="B70" s="104" t="s">
        <v>696</v>
      </c>
      <c r="C70" s="104">
        <v>-3000</v>
      </c>
      <c r="D70" s="1">
        <f>SUM(C57:C70)</f>
        <v>-98500</v>
      </c>
      <c r="E70" s="85">
        <v>68</v>
      </c>
      <c r="F70" s="86" t="s">
        <v>592</v>
      </c>
      <c r="G70" s="87">
        <v>0</v>
      </c>
      <c r="I70" s="85">
        <v>68</v>
      </c>
      <c r="J70" s="86" t="s">
        <v>500</v>
      </c>
      <c r="K70" s="87">
        <v>0</v>
      </c>
      <c r="M70" s="85">
        <v>68</v>
      </c>
      <c r="N70" s="86" t="s">
        <v>500</v>
      </c>
      <c r="O70" s="87">
        <v>0</v>
      </c>
      <c r="Q70" s="85">
        <v>68</v>
      </c>
      <c r="R70" s="86" t="s">
        <v>480</v>
      </c>
      <c r="S70" s="87">
        <v>0</v>
      </c>
      <c r="U70" s="28">
        <v>68</v>
      </c>
      <c r="V70" s="29" t="s">
        <v>482</v>
      </c>
      <c r="W70" s="30">
        <v>0</v>
      </c>
      <c r="Y70" s="85">
        <v>68</v>
      </c>
      <c r="Z70" s="86" t="s">
        <v>592</v>
      </c>
      <c r="AA70" s="87">
        <v>0</v>
      </c>
      <c r="AC70" s="85">
        <v>68</v>
      </c>
      <c r="AD70" s="49" t="s">
        <v>483</v>
      </c>
      <c r="AE70" s="87">
        <v>0</v>
      </c>
      <c r="AG70" s="85">
        <v>68</v>
      </c>
      <c r="AH70" s="86" t="s">
        <v>584</v>
      </c>
      <c r="AI70" s="87">
        <v>0</v>
      </c>
      <c r="AK70" s="85">
        <v>68</v>
      </c>
      <c r="AL70" s="49" t="s">
        <v>584</v>
      </c>
      <c r="AM70" s="87">
        <v>-3000</v>
      </c>
      <c r="AO70" s="90">
        <v>68</v>
      </c>
      <c r="AP70" s="91" t="s">
        <v>481</v>
      </c>
      <c r="AQ70" s="92">
        <v>0</v>
      </c>
      <c r="AS70" s="85">
        <v>68</v>
      </c>
      <c r="AT70" s="86" t="s">
        <v>695</v>
      </c>
      <c r="AU70" s="87">
        <v>0</v>
      </c>
    </row>
    <row r="71" spans="1:48">
      <c r="A71" t="s">
        <v>484</v>
      </c>
      <c r="C71" s="1">
        <f>SUM(C3:C70)</f>
        <v>-229362</v>
      </c>
      <c r="D71" s="2">
        <f>SUM(D3:D70)</f>
        <v>-140098</v>
      </c>
      <c r="E71" t="s">
        <v>484</v>
      </c>
      <c r="G71" s="1">
        <f>SUM(G3:G70)</f>
        <v>-14390</v>
      </c>
      <c r="H71" s="2">
        <f>SUM(H3:H70)</f>
        <v>2543</v>
      </c>
      <c r="I71" t="s">
        <v>484</v>
      </c>
      <c r="K71" s="1">
        <f>SUM(K3:K70)</f>
        <v>-5907</v>
      </c>
      <c r="L71" s="2">
        <f>SUM(L3:L70)</f>
        <v>1645</v>
      </c>
      <c r="M71" t="s">
        <v>484</v>
      </c>
      <c r="O71" s="1">
        <f>SUM(O3:O70)</f>
        <v>-4711</v>
      </c>
      <c r="P71" s="2">
        <f>SUM(P3:P70)</f>
        <v>4101</v>
      </c>
      <c r="Q71" t="s">
        <v>484</v>
      </c>
      <c r="S71" s="1">
        <f>SUM(S3:S70)</f>
        <v>-42029</v>
      </c>
      <c r="T71" s="2">
        <f>SUM(T3:T70)</f>
        <v>2543</v>
      </c>
      <c r="U71" t="s">
        <v>484</v>
      </c>
      <c r="W71" s="1">
        <f>SUM(W3:W70)</f>
        <v>-5834</v>
      </c>
      <c r="X71" s="2">
        <f>SUM(X3:X70)</f>
        <v>1573</v>
      </c>
      <c r="Y71" t="s">
        <v>484</v>
      </c>
      <c r="AA71" s="1">
        <f>SUM(AA3:AA70)</f>
        <v>-11101</v>
      </c>
      <c r="AB71" s="2">
        <f>SUM(AB3:AB70)</f>
        <v>4185</v>
      </c>
      <c r="AC71" t="s">
        <v>484</v>
      </c>
      <c r="AE71" s="1">
        <f>SUM(AE3:AE70)</f>
        <v>-5478</v>
      </c>
      <c r="AF71" s="2">
        <f>SUM(AF3:AF70)</f>
        <v>3388</v>
      </c>
      <c r="AG71" t="s">
        <v>484</v>
      </c>
      <c r="AI71" s="1">
        <f>SUM(AI3:AI70)</f>
        <v>-15332</v>
      </c>
      <c r="AJ71" s="2">
        <f>SUM(AJ3:AJ70)</f>
        <v>2615</v>
      </c>
      <c r="AK71" t="s">
        <v>484</v>
      </c>
      <c r="AM71" s="1">
        <f>SUM(AM3:AM70)</f>
        <v>-33779</v>
      </c>
      <c r="AN71" s="2">
        <f>SUM(AN3:AN70)</f>
        <v>4340</v>
      </c>
      <c r="AO71" t="s">
        <v>484</v>
      </c>
      <c r="AQ71" s="1">
        <f>SUM(AQ3:AQ70)</f>
        <v>-11849</v>
      </c>
      <c r="AR71" s="2">
        <f>SUM(AR3:AR70)</f>
        <v>6785</v>
      </c>
      <c r="AS71" t="s">
        <v>484</v>
      </c>
      <c r="AU71" s="1">
        <f>SUM(AU3:AU70)</f>
        <v>-57457</v>
      </c>
      <c r="AV71" s="2">
        <f>SUM(AV3:AV70)</f>
        <v>24746</v>
      </c>
    </row>
    <row r="86" spans="10:15">
      <c r="J86" s="76" t="s">
        <v>747</v>
      </c>
      <c r="K86" s="81">
        <f>SUM(C71,G71,K71,O71,S71,W71,AA71,AE71,AI71,AM71,AQ71,AU71)</f>
        <v>-437229</v>
      </c>
      <c r="N86" s="80" t="s">
        <v>748</v>
      </c>
      <c r="O86" s="83">
        <f>SUM(D71,H71,L71,P71,T71,X71,AB71,AF71,AJ71,AN71,AR71,AV71)</f>
        <v>-81634</v>
      </c>
    </row>
    <row r="87" spans="10:15">
      <c r="J87" s="77"/>
      <c r="K87" s="82"/>
      <c r="N87" s="80"/>
      <c r="O87" s="84"/>
    </row>
    <row r="88" spans="10:15">
      <c r="J88" s="77"/>
      <c r="K88" s="82"/>
      <c r="N88" s="80"/>
      <c r="O88" s="84"/>
    </row>
    <row r="89" spans="10:15">
      <c r="J89" s="78"/>
      <c r="K89" s="82"/>
      <c r="N89" s="80"/>
      <c r="O89" s="84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2024-02-26T13:37:37Z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