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24000" windowHeight="11010"/>
  </bookViews>
  <sheets>
    <sheet name="Восток" sheetId="1" r:id="rId1"/>
    <sheet name="Запад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I59" i="2"/>
  <c r="BV57"/>
  <c r="O60" i="1"/>
  <c r="J60"/>
  <c r="S61" i="2"/>
  <c r="Y60" i="1"/>
  <c r="H26" i="3"/>
  <c r="H25"/>
  <c r="H24"/>
  <c r="H23"/>
  <c r="G23"/>
  <c r="H22"/>
  <c r="G22"/>
  <c r="H21"/>
  <c r="G21"/>
  <c r="H20"/>
  <c r="G20"/>
  <c r="H19"/>
  <c r="G19"/>
  <c r="H18"/>
  <c r="G18"/>
  <c r="H17"/>
  <c r="G17"/>
  <c r="H16"/>
  <c r="G16"/>
  <c r="H15"/>
  <c r="G15"/>
  <c r="H14"/>
  <c r="G14"/>
  <c r="H13"/>
  <c r="G13"/>
  <c r="H12"/>
  <c r="G12"/>
  <c r="H11"/>
  <c r="G11"/>
  <c r="H10"/>
  <c r="G10"/>
  <c r="H9"/>
  <c r="G9"/>
  <c r="H8"/>
  <c r="G8"/>
  <c r="H7"/>
  <c r="G7"/>
  <c r="H6"/>
  <c r="G6"/>
  <c r="H5"/>
  <c r="G5"/>
  <c r="H4"/>
  <c r="G4"/>
  <c r="H3"/>
  <c r="G3"/>
  <c r="CA85" i="2"/>
  <c r="BZ85"/>
  <c r="BV85"/>
  <c r="BU85"/>
  <c r="BQ85"/>
  <c r="BP85"/>
  <c r="BL85"/>
  <c r="BK85"/>
  <c r="BG85"/>
  <c r="BF85"/>
  <c r="BB85"/>
  <c r="BA85"/>
  <c r="AW85"/>
  <c r="AV85"/>
  <c r="AR85"/>
  <c r="AQ85"/>
  <c r="AM85"/>
  <c r="AL85"/>
  <c r="AH85"/>
  <c r="AG85"/>
  <c r="AC85"/>
  <c r="AB85"/>
  <c r="X85"/>
  <c r="W85"/>
  <c r="S85"/>
  <c r="R85"/>
  <c r="N85"/>
  <c r="M85"/>
  <c r="I85"/>
  <c r="H85"/>
  <c r="D85"/>
  <c r="C85"/>
  <c r="BL62"/>
  <c r="S60"/>
  <c r="X59"/>
  <c r="D59"/>
  <c r="CA58"/>
  <c r="AM58"/>
  <c r="AC57"/>
  <c r="CA56"/>
  <c r="BV56"/>
  <c r="BL55"/>
  <c r="AH55"/>
  <c r="BL54"/>
  <c r="AW54"/>
  <c r="AS54"/>
  <c r="AM54"/>
  <c r="S54"/>
  <c r="BB53"/>
  <c r="X52"/>
  <c r="I52"/>
  <c r="D52"/>
  <c r="BL51"/>
  <c r="BQ50"/>
  <c r="BL50"/>
  <c r="BB50"/>
  <c r="AC50"/>
  <c r="D50"/>
  <c r="BB49"/>
  <c r="AS49"/>
  <c r="AM49"/>
  <c r="BV48"/>
  <c r="BG48"/>
  <c r="AC48"/>
  <c r="S48"/>
  <c r="BB47"/>
  <c r="BL46"/>
  <c r="AM46"/>
  <c r="S46"/>
  <c r="N46"/>
  <c r="BQ45"/>
  <c r="D45"/>
  <c r="BL44"/>
  <c r="I44"/>
  <c r="BG43"/>
  <c r="AR43"/>
  <c r="X43"/>
  <c r="AH41"/>
  <c r="X41"/>
  <c r="I41"/>
  <c r="BG40"/>
  <c r="AR40"/>
  <c r="AM40"/>
  <c r="AH40"/>
  <c r="X40"/>
  <c r="CA39"/>
  <c r="AW39"/>
  <c r="AM39"/>
  <c r="AC39"/>
  <c r="AW38"/>
  <c r="AM37"/>
  <c r="X37"/>
  <c r="S37"/>
  <c r="BL36"/>
  <c r="AC36"/>
  <c r="S36"/>
  <c r="I36"/>
  <c r="BV35"/>
  <c r="AM35"/>
  <c r="AH35"/>
  <c r="CA34"/>
  <c r="AC33"/>
  <c r="BV32"/>
  <c r="BQ32"/>
  <c r="BG32"/>
  <c r="AW32"/>
  <c r="BQ31"/>
  <c r="AW31"/>
  <c r="AC31"/>
  <c r="N31"/>
  <c r="CA30"/>
  <c r="BB30"/>
  <c r="AR30"/>
  <c r="BB29"/>
  <c r="AR29"/>
  <c r="AM29"/>
  <c r="Y29"/>
  <c r="BQ28"/>
  <c r="BB28"/>
  <c r="AW27"/>
  <c r="AC27"/>
  <c r="CA26"/>
  <c r="BG26"/>
  <c r="AM26"/>
  <c r="S26"/>
  <c r="D26"/>
  <c r="BQ25"/>
  <c r="BQ24"/>
  <c r="AM24"/>
  <c r="N24"/>
  <c r="I24"/>
  <c r="AW23"/>
  <c r="AH23"/>
  <c r="AC23"/>
  <c r="CA22"/>
  <c r="BQ22"/>
  <c r="BB22"/>
  <c r="CA20"/>
  <c r="BV20"/>
  <c r="BQ20"/>
  <c r="AC20"/>
  <c r="S20"/>
  <c r="N20"/>
  <c r="CA19"/>
  <c r="AR19"/>
  <c r="N19"/>
  <c r="BL18"/>
  <c r="BF18"/>
  <c r="AR18"/>
  <c r="AH17"/>
  <c r="AC17"/>
  <c r="I17"/>
  <c r="CA15"/>
  <c r="AM15"/>
  <c r="N15"/>
  <c r="I14"/>
  <c r="AR13"/>
  <c r="CA12"/>
  <c r="BQ12"/>
  <c r="D12"/>
  <c r="BV11"/>
  <c r="BQ11"/>
  <c r="AI11"/>
  <c r="I11"/>
  <c r="CA10"/>
  <c r="BV10"/>
  <c r="BQ10"/>
  <c r="BL10"/>
  <c r="AW10"/>
  <c r="AR10"/>
  <c r="AM10"/>
  <c r="S10"/>
  <c r="CA9"/>
  <c r="O9"/>
  <c r="D9"/>
  <c r="D8"/>
  <c r="BV7"/>
  <c r="BC7"/>
  <c r="AR7"/>
  <c r="AH7"/>
  <c r="Y7"/>
  <c r="BQ6"/>
  <c r="AC6"/>
  <c r="CA5"/>
  <c r="N5"/>
  <c r="BG4"/>
  <c r="BB4"/>
  <c r="AM4"/>
  <c r="AC4"/>
  <c r="X4"/>
  <c r="BG3"/>
  <c r="AC3"/>
  <c r="I3"/>
  <c r="CB85" i="1"/>
  <c r="CA85"/>
  <c r="BW85"/>
  <c r="BV85"/>
  <c r="BR85"/>
  <c r="BQ85"/>
  <c r="BM85"/>
  <c r="BL85"/>
  <c r="BH85"/>
  <c r="BG85"/>
  <c r="BC85"/>
  <c r="BB85"/>
  <c r="AX85"/>
  <c r="AW85"/>
  <c r="AS85"/>
  <c r="AR85"/>
  <c r="AN85"/>
  <c r="AM85"/>
  <c r="AI85"/>
  <c r="AH85"/>
  <c r="AD85"/>
  <c r="AC85"/>
  <c r="X85"/>
  <c r="T85"/>
  <c r="S85"/>
  <c r="O85"/>
  <c r="N85"/>
  <c r="J85"/>
  <c r="I85"/>
  <c r="E85"/>
  <c r="D85"/>
  <c r="E61"/>
  <c r="AD60"/>
  <c r="E60"/>
  <c r="CB58"/>
  <c r="AD58"/>
  <c r="Y58"/>
  <c r="BC57"/>
  <c r="AX57"/>
  <c r="AS57"/>
  <c r="Y57"/>
  <c r="E57"/>
  <c r="BR56"/>
  <c r="AS56"/>
  <c r="BM55"/>
  <c r="BC55"/>
  <c r="AS55"/>
  <c r="E55"/>
  <c r="BW54"/>
  <c r="AX54"/>
  <c r="CB53"/>
  <c r="Y53"/>
  <c r="O53"/>
  <c r="AX52"/>
  <c r="AN52"/>
  <c r="Y52"/>
  <c r="AS51"/>
  <c r="AI51"/>
  <c r="AD51"/>
  <c r="AD50"/>
  <c r="T50"/>
  <c r="E50"/>
  <c r="CB49"/>
  <c r="BC49"/>
  <c r="AX49"/>
  <c r="BW48"/>
  <c r="BM48"/>
  <c r="BC48"/>
  <c r="AS48"/>
  <c r="BM47"/>
  <c r="AS47"/>
  <c r="AN47"/>
  <c r="BC46"/>
  <c r="AD46"/>
  <c r="Y46"/>
  <c r="T46"/>
  <c r="AD45"/>
  <c r="BR44"/>
  <c r="BH44"/>
  <c r="AI44"/>
  <c r="O44"/>
  <c r="K44"/>
  <c r="BH43"/>
  <c r="AS43"/>
  <c r="AD43"/>
  <c r="Y43"/>
  <c r="T43"/>
  <c r="K43"/>
  <c r="E43"/>
  <c r="BM42"/>
  <c r="T42"/>
  <c r="O42"/>
  <c r="BW41"/>
  <c r="AN41"/>
  <c r="AI41"/>
  <c r="Y41"/>
  <c r="E41"/>
  <c r="BH40"/>
  <c r="AX40"/>
  <c r="T40"/>
  <c r="AS39"/>
  <c r="T39"/>
  <c r="J39"/>
  <c r="BW38"/>
  <c r="Y38"/>
  <c r="T38"/>
  <c r="BR37"/>
  <c r="BH37"/>
  <c r="J37"/>
  <c r="CB36"/>
  <c r="T36"/>
  <c r="BW35"/>
  <c r="BH35"/>
  <c r="AN35"/>
  <c r="Y35"/>
  <c r="O35"/>
  <c r="AX34"/>
  <c r="AS34"/>
  <c r="CB33"/>
  <c r="BM33"/>
  <c r="BH33"/>
  <c r="AI33"/>
  <c r="T33"/>
  <c r="O33"/>
  <c r="AN32"/>
  <c r="O32"/>
  <c r="E32"/>
  <c r="BR31"/>
  <c r="AX31"/>
  <c r="AS31"/>
  <c r="AI31"/>
  <c r="E31"/>
  <c r="CB30"/>
  <c r="BM30"/>
  <c r="BH30"/>
  <c r="J30"/>
  <c r="E30"/>
  <c r="BW29"/>
  <c r="AS29"/>
  <c r="AN29"/>
  <c r="AI29"/>
  <c r="T29"/>
  <c r="E29"/>
  <c r="CB28"/>
  <c r="AS28"/>
  <c r="BW27"/>
  <c r="BH27"/>
  <c r="Y27"/>
  <c r="BM26"/>
  <c r="BH26"/>
  <c r="AS26"/>
  <c r="AI26"/>
  <c r="CB25"/>
  <c r="BM25"/>
  <c r="BH25"/>
  <c r="Y25"/>
  <c r="E25"/>
  <c r="AS24"/>
  <c r="AD24"/>
  <c r="O24"/>
  <c r="BW23"/>
  <c r="BM23"/>
  <c r="BH23"/>
  <c r="AN23"/>
  <c r="BW22"/>
  <c r="AS22"/>
  <c r="BR21"/>
  <c r="J21"/>
  <c r="BW20"/>
  <c r="BW19"/>
  <c r="BH19"/>
  <c r="AS19"/>
  <c r="E19"/>
  <c r="CB18"/>
  <c r="Y18"/>
  <c r="BC17"/>
  <c r="AS17"/>
  <c r="T17"/>
  <c r="BW16"/>
  <c r="BC16"/>
  <c r="AX16"/>
  <c r="AI16"/>
  <c r="Y16"/>
  <c r="E16"/>
  <c r="AI15"/>
  <c r="O15"/>
  <c r="J15"/>
  <c r="BW14"/>
  <c r="BR14"/>
  <c r="BM14"/>
  <c r="AD14"/>
  <c r="T14"/>
  <c r="O14"/>
  <c r="CB13"/>
  <c r="AX13"/>
  <c r="AD13"/>
  <c r="BW12"/>
  <c r="AS12"/>
  <c r="Y12"/>
  <c r="E12"/>
  <c r="BR11"/>
  <c r="AX11"/>
  <c r="AO11"/>
  <c r="AI11"/>
  <c r="E11"/>
  <c r="BW10"/>
  <c r="AX10"/>
  <c r="AS10"/>
  <c r="AI10"/>
  <c r="AD10"/>
  <c r="O10"/>
  <c r="CB9"/>
  <c r="AI9"/>
  <c r="Y9"/>
  <c r="T9"/>
  <c r="E9"/>
  <c r="BR8"/>
  <c r="T8"/>
  <c r="K8"/>
  <c r="BW7"/>
  <c r="BH7"/>
  <c r="T7"/>
  <c r="CB6"/>
  <c r="BR6"/>
  <c r="AN6"/>
  <c r="AI6"/>
  <c r="AS5"/>
  <c r="J5"/>
  <c r="CB4"/>
  <c r="AN4"/>
  <c r="O4"/>
  <c r="BW3"/>
  <c r="AI3"/>
  <c r="H95" i="2" l="1"/>
  <c r="Y85" i="1"/>
  <c r="I92" s="1"/>
</calcChain>
</file>

<file path=xl/comments1.xml><?xml version="1.0" encoding="utf-8"?>
<comments xmlns="http://schemas.openxmlformats.org/spreadsheetml/2006/main">
  <authors>
    <author>Автор</author>
  </authors>
  <commentList>
    <comment ref="E1" authorId="0">
      <text>
        <r>
          <rPr>
            <b/>
            <sz val="9"/>
            <rFont val="Tahoma"/>
            <charset val="204"/>
          </rPr>
          <t xml:space="preserve">Cтандартная раскладка.
1-ый шаг = 60 руб.
Плюсовые первые 4 шага.
 </t>
        </r>
      </text>
    </comment>
  </commentList>
</comments>
</file>

<file path=xl/sharedStrings.xml><?xml version="1.0" encoding="utf-8"?>
<sst xmlns="http://schemas.openxmlformats.org/spreadsheetml/2006/main" count="2431" uniqueCount="1113">
  <si>
    <t>№ Матча</t>
  </si>
  <si>
    <t>Команда</t>
  </si>
  <si>
    <t>Ставка</t>
  </si>
  <si>
    <t>///////////Команда//////////</t>
  </si>
  <si>
    <t>-</t>
  </si>
  <si>
    <t>Бостон</t>
  </si>
  <si>
    <t>Баффало</t>
  </si>
  <si>
    <t>Каролина</t>
  </si>
  <si>
    <t>Коламбус</t>
  </si>
  <si>
    <t>Детройт</t>
  </si>
  <si>
    <t>Флорида</t>
  </si>
  <si>
    <t>Монреаль</t>
  </si>
  <si>
    <t>Нью Джерси</t>
  </si>
  <si>
    <t>Айлендерс</t>
  </si>
  <si>
    <t>Рейнджерс</t>
  </si>
  <si>
    <t>Оттава</t>
  </si>
  <si>
    <t>Филадельфия</t>
  </si>
  <si>
    <t>Питтсбург</t>
  </si>
  <si>
    <t>Тампа</t>
  </si>
  <si>
    <t>Торонто</t>
  </si>
  <si>
    <t>Вашингтон</t>
  </si>
  <si>
    <t>Бостон - Чикаго</t>
  </si>
  <si>
    <t>Баффало - Рейджерс</t>
  </si>
  <si>
    <t>Каролина - Оттава</t>
  </si>
  <si>
    <t>Коламбус - Филадельфия</t>
  </si>
  <si>
    <t>Нью Джерси - Детройт</t>
  </si>
  <si>
    <t xml:space="preserve">Миннесота - Флорида </t>
  </si>
  <si>
    <t>Торонто - Монреаль</t>
  </si>
  <si>
    <t>Айлендерс - Баффало</t>
  </si>
  <si>
    <t>Баффало - Рейнджерс</t>
  </si>
  <si>
    <t>Питтсбург - Чикаго</t>
  </si>
  <si>
    <t>Тампа - Нэшвилл</t>
  </si>
  <si>
    <t xml:space="preserve">Вашингтон - Питтсбург </t>
  </si>
  <si>
    <t>Бостон - Нэшвилл</t>
  </si>
  <si>
    <t>Кингс - Каролина</t>
  </si>
  <si>
    <t>Коламбус - Рейнджерс</t>
  </si>
  <si>
    <t>Детройт - Тампа</t>
  </si>
  <si>
    <t xml:space="preserve">Виннипег - Флорида </t>
  </si>
  <si>
    <t xml:space="preserve">Монреаль - Чикаго </t>
  </si>
  <si>
    <t>Нью Джерси - Аризона</t>
  </si>
  <si>
    <t>Айлендерс - Аризона</t>
  </si>
  <si>
    <t>Оттава - Филадельфия</t>
  </si>
  <si>
    <t>Вашингтон - Питтсбург</t>
  </si>
  <si>
    <t>Торонто - Миннесота</t>
  </si>
  <si>
    <t>Вашингтон - Калгари</t>
  </si>
  <si>
    <t>Сан-Хосе - Бостон</t>
  </si>
  <si>
    <t xml:space="preserve"> Баффало - Тампа</t>
  </si>
  <si>
    <t>Анахайм - Каролина</t>
  </si>
  <si>
    <t>Коламбус - Детройт</t>
  </si>
  <si>
    <t>Нью Джерси - Флорида</t>
  </si>
  <si>
    <t>Монреаль - Миннесота</t>
  </si>
  <si>
    <t>Айлендерс - Нью Джерси</t>
  </si>
  <si>
    <t>Рейнджерс - Аризона</t>
  </si>
  <si>
    <t>Оттава - Тампа</t>
  </si>
  <si>
    <t>Филадельфия - Ванкувер</t>
  </si>
  <si>
    <t>Питтсбург - Калгари</t>
  </si>
  <si>
    <t>Торонто - Чикаго</t>
  </si>
  <si>
    <t>Оттава - Вашингтон</t>
  </si>
  <si>
    <t>Кингс - Бостон</t>
  </si>
  <si>
    <t>Баффало - Калгари</t>
  </si>
  <si>
    <t>Сан Хосе - Каролина</t>
  </si>
  <si>
    <t>Коламбус - Калгари</t>
  </si>
  <si>
    <t>Детройт - Питтсбург</t>
  </si>
  <si>
    <t>Флорида - Торонто</t>
  </si>
  <si>
    <t>Монреаль - Вашингтон</t>
  </si>
  <si>
    <t xml:space="preserve">Баффало - Айлендерс </t>
  </si>
  <si>
    <t>Рейнджерс - Нэшвилл</t>
  </si>
  <si>
    <t>Филадельфия - Эдмонтон</t>
  </si>
  <si>
    <t>Баффало - Тампа</t>
  </si>
  <si>
    <t>Анахайм - Бостон</t>
  </si>
  <si>
    <t xml:space="preserve"> Баффало - Айлендерс</t>
  </si>
  <si>
    <t>Сиэтл - Каролина</t>
  </si>
  <si>
    <t>Миннесота - Коламбус</t>
  </si>
  <si>
    <t>Оттава - Детройт</t>
  </si>
  <si>
    <t>Флорида - Ванкувер</t>
  </si>
  <si>
    <t>Баффало - Монреаль</t>
  </si>
  <si>
    <t>Монреаль - Нью Джерси</t>
  </si>
  <si>
    <t>Айлендерс - Колорадо</t>
  </si>
  <si>
    <t>Сиэтл - Рейнджерс</t>
  </si>
  <si>
    <t>Даллас - Филадельфия</t>
  </si>
  <si>
    <t>Сент Луис - Питтсбург</t>
  </si>
  <si>
    <t>Тампа - Ванкувер</t>
  </si>
  <si>
    <t>Тампа - Торонто</t>
  </si>
  <si>
    <t>Вашингтон - Торонто</t>
  </si>
  <si>
    <t>Чикаго - Бостон</t>
  </si>
  <si>
    <t>Колорадо - Каролина</t>
  </si>
  <si>
    <t>Коламбус - Анахайм</t>
  </si>
  <si>
    <t>Детройт - Калгари</t>
  </si>
  <si>
    <t>Флорида - Сан Хосе</t>
  </si>
  <si>
    <t>Монреаль  - Нью Джерси</t>
  </si>
  <si>
    <t>Нью Джерси - Вашингтон</t>
  </si>
  <si>
    <t>Айлендерс - Оттава</t>
  </si>
  <si>
    <t>Калгари - Рейнджерс</t>
  </si>
  <si>
    <t>Оттава - Баффало</t>
  </si>
  <si>
    <t>Вегас - Филадельфия</t>
  </si>
  <si>
    <t>Питтсбург - Даллас</t>
  </si>
  <si>
    <t>Бостон - Анахайм</t>
  </si>
  <si>
    <t>Тампа - Каролина</t>
  </si>
  <si>
    <t>Монреаль  - Коламбус</t>
  </si>
  <si>
    <t>Детройт - Сиэтл</t>
  </si>
  <si>
    <t>Флорида - Сиэтл</t>
  </si>
  <si>
    <t>Монреаль - Коламбус</t>
  </si>
  <si>
    <t xml:space="preserve">Нью Джерси  - Баффало </t>
  </si>
  <si>
    <t>Коламбус - Айлендерс</t>
  </si>
  <si>
    <t>Эдмонтон - Рейнджерс</t>
  </si>
  <si>
    <t>Филадельфия - Миннесота</t>
  </si>
  <si>
    <t>Питтсбург - Колорадо</t>
  </si>
  <si>
    <t>Даллас - Торонто</t>
  </si>
  <si>
    <t>Вашингтон - Миннесота</t>
  </si>
  <si>
    <t>Бостон - Детройт</t>
  </si>
  <si>
    <t>Нью Джерси - Баффало</t>
  </si>
  <si>
    <t>Каролина - Сиэтл</t>
  </si>
  <si>
    <t>Детройт - Виннипег</t>
  </si>
  <si>
    <t>Бостон - Флорида</t>
  </si>
  <si>
    <t>Монреаль - Виннипег</t>
  </si>
  <si>
    <t>Нью Джерси - Миннесота</t>
  </si>
  <si>
    <t>Айлендерс - Детройт</t>
  </si>
  <si>
    <t>Ванкувер - Рейнджерс</t>
  </si>
  <si>
    <t>Питтсбург - Оттава</t>
  </si>
  <si>
    <t>Филадельфия - Анахайм</t>
  </si>
  <si>
    <t>Тампа - Сан Хосе</t>
  </si>
  <si>
    <t>Нэшвилл - Торонто</t>
  </si>
  <si>
    <t>Вашингтон - Сан Хосе</t>
  </si>
  <si>
    <t>Баффало - Колорадо</t>
  </si>
  <si>
    <t>Каролина - Сан Хосе</t>
  </si>
  <si>
    <t>Даллас - Коламбус</t>
  </si>
  <si>
    <t>Детройт - Флорида</t>
  </si>
  <si>
    <t>Вегас - Монреаль</t>
  </si>
  <si>
    <t>Миннесота - Нью Джерси</t>
  </si>
  <si>
    <t>Вашингтон - Айлендерс</t>
  </si>
  <si>
    <t>Виннипег - Рейнджерс</t>
  </si>
  <si>
    <t>Оттава - Кингс</t>
  </si>
  <si>
    <t>Филадельфия - Каролина</t>
  </si>
  <si>
    <t>Питтсбург -Анахайм</t>
  </si>
  <si>
    <t>Тампа - Сиэтл</t>
  </si>
  <si>
    <t>Торонто - Кингс</t>
  </si>
  <si>
    <t>Бостон - Торонто</t>
  </si>
  <si>
    <t>Филадельфия - Баффало</t>
  </si>
  <si>
    <t xml:space="preserve">Филадельфия - Каролина </t>
  </si>
  <si>
    <t>Коламбус - Тампа</t>
  </si>
  <si>
    <t xml:space="preserve">Чикаго - Флорида </t>
  </si>
  <si>
    <t>Аризона - Монреаль</t>
  </si>
  <si>
    <t>Сент Луис - Нью Джерси</t>
  </si>
  <si>
    <t>Айлендерс - Каролина</t>
  </si>
  <si>
    <t>Рейнджерс - Каролина</t>
  </si>
  <si>
    <t>Сан Хосе - Питтсбург</t>
  </si>
  <si>
    <t>Вашингтон - Коламбус</t>
  </si>
  <si>
    <t>Детройт - Бостон</t>
  </si>
  <si>
    <t>Баффало - Филадельфия</t>
  </si>
  <si>
    <t>Флорида - Коламбус</t>
  </si>
  <si>
    <t>Сент Луис - Монреаль</t>
  </si>
  <si>
    <t>Чикаго - Нью Джерси</t>
  </si>
  <si>
    <t>Айлендерс - Миннесота</t>
  </si>
  <si>
    <t>Миннесота - Рейнджерс</t>
  </si>
  <si>
    <t>Торонто - Оттава</t>
  </si>
  <si>
    <t>Анахайм - Питтсбург</t>
  </si>
  <si>
    <t>Торонто -Баффало</t>
  </si>
  <si>
    <t>Вашингтон - Флорида</t>
  </si>
  <si>
    <t>Даллас - Бостон</t>
  </si>
  <si>
    <t>Торонто - Баффало</t>
  </si>
  <si>
    <t>Монреаль - Тампа</t>
  </si>
  <si>
    <t>Колорадо - Нью Джерси</t>
  </si>
  <si>
    <t>Бостон - Айлендерс</t>
  </si>
  <si>
    <t>Рейнджерс - Детройт</t>
  </si>
  <si>
    <t>Оттава - Ванкувер</t>
  </si>
  <si>
    <t>Филадельфия - Кингс</t>
  </si>
  <si>
    <t>Кингс - Питтсбург</t>
  </si>
  <si>
    <t>Торонто - Тампа</t>
  </si>
  <si>
    <t xml:space="preserve">Каролина - Баффало </t>
  </si>
  <si>
    <t>Коламбус - Даллас</t>
  </si>
  <si>
    <t xml:space="preserve">Флорида - Каролина </t>
  </si>
  <si>
    <t>Детройт - Монреаль</t>
  </si>
  <si>
    <t>Айлендерс - Вашингтон</t>
  </si>
  <si>
    <t>Рейнджерс - Миннесота</t>
  </si>
  <si>
    <t>Оттава - Калгари</t>
  </si>
  <si>
    <t>Сан Хосе - Филадельфия</t>
  </si>
  <si>
    <t>Питтсбург - Баффало</t>
  </si>
  <si>
    <t>Монреаль - Бостон</t>
  </si>
  <si>
    <t>Баффало - Миннесота</t>
  </si>
  <si>
    <t>Детройт - Коламбус</t>
  </si>
  <si>
    <t>Флорида - Чикаго</t>
  </si>
  <si>
    <t xml:space="preserve">Монреаль - Бостон </t>
  </si>
  <si>
    <t>Виннипег - Нью Джерси</t>
  </si>
  <si>
    <t>Эдмонтон - Айлендерс</t>
  </si>
  <si>
    <t>Рейнджерс - Коламбус</t>
  </si>
  <si>
    <t>Анахайм - Филадельфия</t>
  </si>
  <si>
    <t>Коламбус - Питтсбург</t>
  </si>
  <si>
    <t>Тампа - Чикаго</t>
  </si>
  <si>
    <t>Торонто - Калгари</t>
  </si>
  <si>
    <t>Вашингтон - Вегас</t>
  </si>
  <si>
    <t>Баффало - Бостон</t>
  </si>
  <si>
    <t xml:space="preserve">Питтсбург - Баффало </t>
  </si>
  <si>
    <t>Сан Хосе - Флорида</t>
  </si>
  <si>
    <t>Монреаль - Ванкувер</t>
  </si>
  <si>
    <t>Питтсбург - Нью Джерси</t>
  </si>
  <si>
    <t>Ванкувер - Айлендерс</t>
  </si>
  <si>
    <t>Нью Джерс - Рейнджерс</t>
  </si>
  <si>
    <t>Оттава - Миннесота</t>
  </si>
  <si>
    <t>Кингс - Филадельфия</t>
  </si>
  <si>
    <t>Торонто -Ванкувер</t>
  </si>
  <si>
    <t>Бостон - Монреаль</t>
  </si>
  <si>
    <t>Каролина - Филадельфия</t>
  </si>
  <si>
    <t xml:space="preserve">Кингс - Флорида </t>
  </si>
  <si>
    <t>Монрель - Калгари</t>
  </si>
  <si>
    <t>Нью Джерси - Рейнджерс</t>
  </si>
  <si>
    <t>Сиэтл - Айлендерс</t>
  </si>
  <si>
    <t>Даллас - Рейнджерс</t>
  </si>
  <si>
    <t>Оттава - Айлендерс</t>
  </si>
  <si>
    <t>Каролина - Питтсбург</t>
  </si>
  <si>
    <t>Сент Луис - Тампа</t>
  </si>
  <si>
    <t>Детройт - Торонто</t>
  </si>
  <si>
    <t>Вашингтон - Баффало</t>
  </si>
  <si>
    <t>Тампа - Бостон</t>
  </si>
  <si>
    <t>Виннипег - Баффало</t>
  </si>
  <si>
    <t xml:space="preserve">Коламбус - Аризона </t>
  </si>
  <si>
    <t>Анахайм - Флорида</t>
  </si>
  <si>
    <t>Монреаль - Вегас</t>
  </si>
  <si>
    <t>Детройт - Нью Джерси</t>
  </si>
  <si>
    <t>Калгари - Айлендерс</t>
  </si>
  <si>
    <t>Питтсбург - Рейнджерс</t>
  </si>
  <si>
    <t>Оттава - Флорида</t>
  </si>
  <si>
    <t>Филадельфия - Вегас</t>
  </si>
  <si>
    <t>Питтсбург - Вегас</t>
  </si>
  <si>
    <t>Чикаго - Тампа</t>
  </si>
  <si>
    <t>Миннесота - Торонто</t>
  </si>
  <si>
    <t>Вашингтон - Эдмонтон</t>
  </si>
  <si>
    <t>Флорида - Бостон</t>
  </si>
  <si>
    <t>Чикаго - Баффало</t>
  </si>
  <si>
    <t>Каролина - Эдмонтон</t>
  </si>
  <si>
    <t>Флорида - Эдмонтон</t>
  </si>
  <si>
    <t>Нью Джерси - Коламбус</t>
  </si>
  <si>
    <t>Айлендерс - Филадельфия</t>
  </si>
  <si>
    <t>Филадельфия - Рейнджерс</t>
  </si>
  <si>
    <t>Коламбус - Оттава</t>
  </si>
  <si>
    <t>Филадельфия - Коламбус</t>
  </si>
  <si>
    <t>Тампа - Эдмонтон</t>
  </si>
  <si>
    <t>Чикаго -Торонто</t>
  </si>
  <si>
    <t>Сан Хосе - Вашингтон</t>
  </si>
  <si>
    <t xml:space="preserve">Вашингтон - Баффало </t>
  </si>
  <si>
    <t>Каролина - Тампа</t>
  </si>
  <si>
    <t>Филаделфия - Коламбус</t>
  </si>
  <si>
    <t>Анахайм - Монреаль</t>
  </si>
  <si>
    <t xml:space="preserve">Нью Джерси - Баффало </t>
  </si>
  <si>
    <t>Рейнджерс - Бостон</t>
  </si>
  <si>
    <t>Оттава - Сиэтл</t>
  </si>
  <si>
    <t>Баффало - Питтсбург</t>
  </si>
  <si>
    <t>Питтсбург - Торонто</t>
  </si>
  <si>
    <t>Кингс - Вашингтон</t>
  </si>
  <si>
    <t>Каролина  - Коламбус</t>
  </si>
  <si>
    <t>Коламбус - Чикаго</t>
  </si>
  <si>
    <t>Детройт - Миннесота</t>
  </si>
  <si>
    <t>Флорида - Виннипег</t>
  </si>
  <si>
    <t>Сан Хосе - Монреаль</t>
  </si>
  <si>
    <t>Нью Джерси - Айлендерс</t>
  </si>
  <si>
    <t>Рейнджерс - Баффало</t>
  </si>
  <si>
    <t>Оттава  - Рейнджерс</t>
  </si>
  <si>
    <t>Тампа - Виннипег</t>
  </si>
  <si>
    <t>Торонто -Флорида</t>
  </si>
  <si>
    <t>Анахайм - Вашингтон</t>
  </si>
  <si>
    <t>Коламбус - Бостон</t>
  </si>
  <si>
    <t xml:space="preserve">Оттава - Флорида </t>
  </si>
  <si>
    <t>Кингс - Монреаль</t>
  </si>
  <si>
    <t>Филадельфи - Нью Джерси</t>
  </si>
  <si>
    <t>Оттава - Торонто</t>
  </si>
  <si>
    <t>Нэшвилл - Питтсбург</t>
  </si>
  <si>
    <t>Торонто - Сиэтл</t>
  </si>
  <si>
    <t>Вегас - Вашингтон</t>
  </si>
  <si>
    <t>Бостон - Сан-Хосе</t>
  </si>
  <si>
    <t xml:space="preserve">Рейнджерс - Баффало </t>
  </si>
  <si>
    <t>Каролина - Айлендерс</t>
  </si>
  <si>
    <t>Каролина - Коламбус</t>
  </si>
  <si>
    <t>Детройт  -  Чикаго</t>
  </si>
  <si>
    <t>Торонто - Флорида</t>
  </si>
  <si>
    <t>Коламбус -Монреаль</t>
  </si>
  <si>
    <t>Нью Джерси - Сан Хосе</t>
  </si>
  <si>
    <t>Нэшвилл - Рейнджерс</t>
  </si>
  <si>
    <t>Детрой - Оттава</t>
  </si>
  <si>
    <t>Тампа - Питтсбург</t>
  </si>
  <si>
    <t>Колорадо - Тампа</t>
  </si>
  <si>
    <t>Торонто - Бостон</t>
  </si>
  <si>
    <t>Аризона - Вашингтон</t>
  </si>
  <si>
    <t xml:space="preserve">Сент Луис - Баффало </t>
  </si>
  <si>
    <t>Монреаль - Детройт</t>
  </si>
  <si>
    <t>Монреаль  - Флорида</t>
  </si>
  <si>
    <t>Монреаль - Флорида</t>
  </si>
  <si>
    <t>Ванкуверр - Нью Джерси</t>
  </si>
  <si>
    <t>Флорида - Айлендерс</t>
  </si>
  <si>
    <t>Рейнджерс - Сан Хосе</t>
  </si>
  <si>
    <t>Оттава - Каролина</t>
  </si>
  <si>
    <t>Филадельфия - Нью Джерси</t>
  </si>
  <si>
    <t>Питтсбург - Филадельфия</t>
  </si>
  <si>
    <t>Аризона - Тампа</t>
  </si>
  <si>
    <t>Вашингто - Даллас</t>
  </si>
  <si>
    <t>Бостон - Коламбус</t>
  </si>
  <si>
    <t>Виннипег - Каролина</t>
  </si>
  <si>
    <t>Коламбус - Монреаль</t>
  </si>
  <si>
    <t>Баффало - Детройт</t>
  </si>
  <si>
    <t>Сиэтл - Нью Джерси</t>
  </si>
  <si>
    <t>Айлендерс - Сан Хосе</t>
  </si>
  <si>
    <t>Оттава - Рейнджерс</t>
  </si>
  <si>
    <t>Сент Луис - Оттава</t>
  </si>
  <si>
    <t>Филадельфия - Питтсбург</t>
  </si>
  <si>
    <t>Торонто - Нэшвилл</t>
  </si>
  <si>
    <t>Вашингтон - Рейнджерс</t>
  </si>
  <si>
    <t>Бостон - Баффало</t>
  </si>
  <si>
    <t>Баффало - Нэшвилл</t>
  </si>
  <si>
    <t>Эдмонтон - Каролина</t>
  </si>
  <si>
    <t>Детройт - Сан Хосе</t>
  </si>
  <si>
    <t>Флорида - Даллас</t>
  </si>
  <si>
    <t>Монреаль - Сиэтл</t>
  </si>
  <si>
    <t>Калгари - Нью Джерси</t>
  </si>
  <si>
    <t>Айлендерс - Коламбус</t>
  </si>
  <si>
    <t>Даллас - Оттава</t>
  </si>
  <si>
    <t>Даллас - Тампа</t>
  </si>
  <si>
    <t>Айлендерс - Торонто</t>
  </si>
  <si>
    <t>Чикаго - Вашингтон</t>
  </si>
  <si>
    <t>Бостон - Аризона</t>
  </si>
  <si>
    <t xml:space="preserve">Баффало - Детройт </t>
  </si>
  <si>
    <t xml:space="preserve">Калгари - Каролина </t>
  </si>
  <si>
    <t>Детройт - Оттава</t>
  </si>
  <si>
    <t>Флорида - Питтсбург</t>
  </si>
  <si>
    <t>Монреаль - Кингс</t>
  </si>
  <si>
    <t>Эдмонтон - Нью Джерси</t>
  </si>
  <si>
    <t>Айлендерс - Кингс</t>
  </si>
  <si>
    <t>Рейнджерс - Кингс</t>
  </si>
  <si>
    <t>Вегас - Оттава</t>
  </si>
  <si>
    <t>Аризона - Филадельфия</t>
  </si>
  <si>
    <t>Тампа - Даллас</t>
  </si>
  <si>
    <t>Рейнджерс - Торонто</t>
  </si>
  <si>
    <t>Филадельфия - Вашингтон</t>
  </si>
  <si>
    <t>Нью Джерси - Бостон</t>
  </si>
  <si>
    <t xml:space="preserve">Бостон - Баффало </t>
  </si>
  <si>
    <t>Ванкувер - Каролина</t>
  </si>
  <si>
    <t>Коламбус - Кингс</t>
  </si>
  <si>
    <t>Даллас - Детройт</t>
  </si>
  <si>
    <t>Коламбус - Флорида</t>
  </si>
  <si>
    <t>Аризона - Оттава</t>
  </si>
  <si>
    <t>Колорадо - Филадельфия</t>
  </si>
  <si>
    <t>Питтсбург - Аризона</t>
  </si>
  <si>
    <t>Торонто - Коламбус</t>
  </si>
  <si>
    <t>Нэшвилл - Вашингтон</t>
  </si>
  <si>
    <t>Айлендерс - Бостон</t>
  </si>
  <si>
    <t>Сент Луис - Детройт</t>
  </si>
  <si>
    <t>Сиэтл - Флорида</t>
  </si>
  <si>
    <t>Монреаль - Нэшвилл</t>
  </si>
  <si>
    <t>Коламбус - Нью Джерси</t>
  </si>
  <si>
    <t>Айлендерс - Анахайм</t>
  </si>
  <si>
    <t>Рейнджерс - Анахайм</t>
  </si>
  <si>
    <t>Колорадо - Оттава</t>
  </si>
  <si>
    <t>Нэшвилл - Филадельфия</t>
  </si>
  <si>
    <t>Монреаль - Питтсбург</t>
  </si>
  <si>
    <t>Нэшвилл - Тампа</t>
  </si>
  <si>
    <t>Торонто - Питтсбург</t>
  </si>
  <si>
    <t>Каролина - Вашингтон</t>
  </si>
  <si>
    <t>Бостон - Рейнджерс</t>
  </si>
  <si>
    <t>Баффало - Аризона</t>
  </si>
  <si>
    <t>Детройт - Каролина</t>
  </si>
  <si>
    <t>Коламбус - Сент Луис</t>
  </si>
  <si>
    <t>Ванкувер - Флорида</t>
  </si>
  <si>
    <t>Нью Джерси - Анахайм</t>
  </si>
  <si>
    <t>Оттава - Питтсбург</t>
  </si>
  <si>
    <t>Сиэтл - Тампа</t>
  </si>
  <si>
    <t>Торонто - Рейнджерс</t>
  </si>
  <si>
    <t>Бостон - Миннесота</t>
  </si>
  <si>
    <t>Колорадо - Баффало</t>
  </si>
  <si>
    <t>Каролина - Нэшвилл</t>
  </si>
  <si>
    <t>Филадельфия - Детройт</t>
  </si>
  <si>
    <t>Эдмонтон - Флорида</t>
  </si>
  <si>
    <t>Монреаль - Айлендерс</t>
  </si>
  <si>
    <t>Нью Джерси - Филадельфия</t>
  </si>
  <si>
    <t>Питтсбург - Миннесота</t>
  </si>
  <si>
    <t>Ванкувер - Тампа</t>
  </si>
  <si>
    <t>Баффало - Торонто</t>
  </si>
  <si>
    <t>Коламбус - Вашингтон</t>
  </si>
  <si>
    <t>Виннипег - Бостон</t>
  </si>
  <si>
    <t xml:space="preserve">Вегас - Баффало </t>
  </si>
  <si>
    <t>Детройт - Анахайм</t>
  </si>
  <si>
    <t>Калгари - Флорида</t>
  </si>
  <si>
    <t>Виннипег - Монреаль</t>
  </si>
  <si>
    <t>Нью Джерси - Эдмонтон</t>
  </si>
  <si>
    <t>Айлендерс - Эдмонтон</t>
  </si>
  <si>
    <t>Рейнджерс - Эдмонтон</t>
  </si>
  <si>
    <t>Оттава - Нью Джерси</t>
  </si>
  <si>
    <t>Питтсбург - Каролина</t>
  </si>
  <si>
    <t>Эдмонтон - Тампа</t>
  </si>
  <si>
    <t>Коламбус - Торонто</t>
  </si>
  <si>
    <t>Вашингтон - Тампа</t>
  </si>
  <si>
    <t>Миннесота - Бостон</t>
  </si>
  <si>
    <t>Аризона - Баффало</t>
  </si>
  <si>
    <t>Каролина - Вегас</t>
  </si>
  <si>
    <t>Виннипег - Детройт</t>
  </si>
  <si>
    <t>Флорида - Сент Луис</t>
  </si>
  <si>
    <t>Миннесота - Монреаль</t>
  </si>
  <si>
    <t>Нью Джерси  - Детройт</t>
  </si>
  <si>
    <t>Рейнджерс  - Баффало</t>
  </si>
  <si>
    <t>Филадельфия - Нэшвилл</t>
  </si>
  <si>
    <t>Калгари - Тампа</t>
  </si>
  <si>
    <t>Рейнджерс - Вашингтон</t>
  </si>
  <si>
    <t>Баффало - Коламбус</t>
  </si>
  <si>
    <t xml:space="preserve">Питтсбург - Каролина </t>
  </si>
  <si>
    <t>Детройт - Филадельфия</t>
  </si>
  <si>
    <t>Флорида - Вегас</t>
  </si>
  <si>
    <t>Чикаго - Монреаль</t>
  </si>
  <si>
    <t>Айлендерс - Питтсбург</t>
  </si>
  <si>
    <t>Тампа - Сент Луис</t>
  </si>
  <si>
    <t>Бостон - Нью Джерси</t>
  </si>
  <si>
    <t>Каролина  - Айлендерс</t>
  </si>
  <si>
    <t>Тампа - Флорида</t>
  </si>
  <si>
    <t>Каролина - Монреаль</t>
  </si>
  <si>
    <t>Флорида - Рейнджерс</t>
  </si>
  <si>
    <t>Ванкувер - Филадельфия</t>
  </si>
  <si>
    <t>Питтсбург - Сент Луис</t>
  </si>
  <si>
    <t>Тампа - Вегас</t>
  </si>
  <si>
    <t>Торонто - Каролина</t>
  </si>
  <si>
    <t>Вашингтон - Нэшвилл</t>
  </si>
  <si>
    <t>Нэшвилл - Каролина</t>
  </si>
  <si>
    <t>Миннесота - Детройт</t>
  </si>
  <si>
    <t>Флорида - Монреаль</t>
  </si>
  <si>
    <t>Тампа - Рейнджерс</t>
  </si>
  <si>
    <t>Эдмонтон - Оттава</t>
  </si>
  <si>
    <t>Сиэтл - Филоадельфия</t>
  </si>
  <si>
    <t>Питтсбург - Айлендерс</t>
  </si>
  <si>
    <t>Детройт - Нэшвилл</t>
  </si>
  <si>
    <t>Тампа - Монреаль</t>
  </si>
  <si>
    <t>Калгари - Оттава</t>
  </si>
  <si>
    <t>Калгари - Филадеьфия</t>
  </si>
  <si>
    <t>Тампа -Флорида</t>
  </si>
  <si>
    <t>Анахайм - Торонто</t>
  </si>
  <si>
    <t>Вашингтон - Нью Джерси</t>
  </si>
  <si>
    <t>Бостон - Питтсбург</t>
  </si>
  <si>
    <t>Аризона - Флорида</t>
  </si>
  <si>
    <t>Даллас - Монреаль</t>
  </si>
  <si>
    <t>Нью Джерси - Чикаго</t>
  </si>
  <si>
    <t>Рейнджерс - Чикаго</t>
  </si>
  <si>
    <t>Баффало - Оттава</t>
  </si>
  <si>
    <t>Тампа -  Рейнджерс</t>
  </si>
  <si>
    <t>Сан Хосе - Торонто</t>
  </si>
  <si>
    <t>Вашингтон - Каролина</t>
  </si>
  <si>
    <t>Бостон - Тампа</t>
  </si>
  <si>
    <t>Сан Хосе - Детройт</t>
  </si>
  <si>
    <t>Вегас - Флорида</t>
  </si>
  <si>
    <t>Монреаль - Баффало</t>
  </si>
  <si>
    <t>Нью Джерси - Ванкувер</t>
  </si>
  <si>
    <t>Монреаль - Рейнджерс</t>
  </si>
  <si>
    <t>Оттава - Сан Хосе</t>
  </si>
  <si>
    <t>Вашингтон - Кингс</t>
  </si>
  <si>
    <t>Колорадо - Бостон</t>
  </si>
  <si>
    <t xml:space="preserve">Монреаль - Баффало </t>
  </si>
  <si>
    <t>Кингс - Детройт</t>
  </si>
  <si>
    <t>Колорадо - Флорида</t>
  </si>
  <si>
    <t>Тампа - Нью Джерси</t>
  </si>
  <si>
    <t>Вегас - Айлендерс</t>
  </si>
  <si>
    <t>Рейнджерс - Ванкувер</t>
  </si>
  <si>
    <t xml:space="preserve">Оттава - Колорадо </t>
  </si>
  <si>
    <t>Филадельфия - Калгари</t>
  </si>
  <si>
    <t>Вашингтон - Сиэтл</t>
  </si>
  <si>
    <t>Аризона - Бостон</t>
  </si>
  <si>
    <t>Каролина - Сент Луис</t>
  </si>
  <si>
    <t>Анахайм - Детройт</t>
  </si>
  <si>
    <t>Сент Луис - Флорида</t>
  </si>
  <si>
    <t>Филадельфия - Монреаль</t>
  </si>
  <si>
    <t>Айлендерс - Ванкувер</t>
  </si>
  <si>
    <t>Сент Луис - Рейнджерс</t>
  </si>
  <si>
    <t>Оттава - Монреаль</t>
  </si>
  <si>
    <t>Питтсбург - Ванкувер</t>
  </si>
  <si>
    <t>Миннесота - Тампа</t>
  </si>
  <si>
    <t>Торонто - Колорадо</t>
  </si>
  <si>
    <t>Вегас - Бостон</t>
  </si>
  <si>
    <t>Баффало - Сиэтл</t>
  </si>
  <si>
    <t>Каролина - Анахайм</t>
  </si>
  <si>
    <t>Коламбус - Миннесота</t>
  </si>
  <si>
    <t>Детройт - Эдмонтон</t>
  </si>
  <si>
    <t>Флорида - Кингс</t>
  </si>
  <si>
    <t>Монреаль - Сан Хосе</t>
  </si>
  <si>
    <t>Оттава - Виннипег</t>
  </si>
  <si>
    <t>Торонто - Детройт</t>
  </si>
  <si>
    <t>Сент Луис - Бостон</t>
  </si>
  <si>
    <t>Виннипег - Коламбус</t>
  </si>
  <si>
    <t>Детройт - Кингс</t>
  </si>
  <si>
    <t>Флорида - Нью Джерси</t>
  </si>
  <si>
    <t>Монреаль - Эдмонтон</t>
  </si>
  <si>
    <t>Нэшвилл - Айлендерс</t>
  </si>
  <si>
    <t>Филадельфия - Оттава</t>
  </si>
  <si>
    <t>Питтсбург - Сиэтл</t>
  </si>
  <si>
    <t>Тампа - Кингс</t>
  </si>
  <si>
    <t>Эдмонтон - Торонто</t>
  </si>
  <si>
    <t>Вашингтон - Анахайм</t>
  </si>
  <si>
    <t>Баффало - Ванкувер</t>
  </si>
  <si>
    <t>Каролина - Кингс</t>
  </si>
  <si>
    <t>Коламбус - Сиэтл</t>
  </si>
  <si>
    <t>Флорида  - Анахайм</t>
  </si>
  <si>
    <t>Монрель - Колорадо</t>
  </si>
  <si>
    <t>Миннесота - Айлендерс</t>
  </si>
  <si>
    <t>Рейнджерс - Сиэтл</t>
  </si>
  <si>
    <t>Монреаль - Оттава</t>
  </si>
  <si>
    <t>Виннипег - Филадельфия</t>
  </si>
  <si>
    <t>Вегас - Питтсбург</t>
  </si>
  <si>
    <t>Калгари - Торонто</t>
  </si>
  <si>
    <t>Вашингтон - Сент Луис</t>
  </si>
  <si>
    <t>Бостон - Колорадо</t>
  </si>
  <si>
    <t>Баффало - Сан Хосе</t>
  </si>
  <si>
    <t>Каролина - Детройт</t>
  </si>
  <si>
    <t>Коламбус - Ванкувер</t>
  </si>
  <si>
    <t>Флорида - Детройт</t>
  </si>
  <si>
    <t>Нью Джерси - Даллас</t>
  </si>
  <si>
    <t>Виннипег - Айлендерс</t>
  </si>
  <si>
    <t>Вегас - Рейнджерс</t>
  </si>
  <si>
    <t>Оттава  - Бостон</t>
  </si>
  <si>
    <t>Сент Луис - Филадеьфия</t>
  </si>
  <si>
    <t>Аризона - Питтсбург</t>
  </si>
  <si>
    <t>Тампа - Анахайм</t>
  </si>
  <si>
    <t xml:space="preserve">Ванкувер - Торонто </t>
  </si>
  <si>
    <t>Баффало - Чикаго</t>
  </si>
  <si>
    <t>Каролина - Миннесота</t>
  </si>
  <si>
    <t>Флорида - Миннесота</t>
  </si>
  <si>
    <t>Нью Джерси - Вегас</t>
  </si>
  <si>
    <t>Чикаго - Айлендерс</t>
  </si>
  <si>
    <t>Кингс - Рейнджерс</t>
  </si>
  <si>
    <t>Филадельфия - Даллас</t>
  </si>
  <si>
    <t>Питтсбург - Флорида</t>
  </si>
  <si>
    <t>Тампа - Миннесота</t>
  </si>
  <si>
    <t>Миннесота - Вашингтон</t>
  </si>
  <si>
    <t>Бостон - Виннипег</t>
  </si>
  <si>
    <t>Бостон - Каролина</t>
  </si>
  <si>
    <t>Эдмонтон - Коламбус</t>
  </si>
  <si>
    <t>Нэшвилл - Флорида</t>
  </si>
  <si>
    <t>Каролина - Нью Джерси</t>
  </si>
  <si>
    <t>Айлендерс - Даллас</t>
  </si>
  <si>
    <t>Оттава - Нэшвилл</t>
  </si>
  <si>
    <t>Филадельфия - Колорадо</t>
  </si>
  <si>
    <t>Питтсбург - Монреаль</t>
  </si>
  <si>
    <t>Торонто - Виннипег</t>
  </si>
  <si>
    <t>Колорадо - Вашингтон</t>
  </si>
  <si>
    <t xml:space="preserve">Анахайм - Баффало </t>
  </si>
  <si>
    <t>Калгари - Коламбус</t>
  </si>
  <si>
    <t>Детройт - Даллас</t>
  </si>
  <si>
    <t>Флорида - Аризона</t>
  </si>
  <si>
    <t>Айлендерс - Вегас</t>
  </si>
  <si>
    <t>Сан Хосе - Рейнджерс</t>
  </si>
  <si>
    <t>Питтсбург - Виннипег</t>
  </si>
  <si>
    <t>Виннипег - Торонто</t>
  </si>
  <si>
    <t>Даллас - Вашингтон</t>
  </si>
  <si>
    <t>Кингс - Баффало</t>
  </si>
  <si>
    <t>Каролина - Аризона</t>
  </si>
  <si>
    <t>Ванкувер - Коламбус</t>
  </si>
  <si>
    <t>Рейнджерс - Вегас</t>
  </si>
  <si>
    <t>Филадельфия - Тампа</t>
  </si>
  <si>
    <t>Миннесота - Питтсбург</t>
  </si>
  <si>
    <t>Торонто - Айлендерс</t>
  </si>
  <si>
    <t>Вашингтон - Монреаль</t>
  </si>
  <si>
    <t>Филадельфия - Бостон</t>
  </si>
  <si>
    <t>Сан Хосе - Баффало</t>
  </si>
  <si>
    <t>Каролина - Ванкувер</t>
  </si>
  <si>
    <t>Сиэтл - Коламбус</t>
  </si>
  <si>
    <t>Детройт - Вегас</t>
  </si>
  <si>
    <t>Айлендерс - Флорида</t>
  </si>
  <si>
    <t>Нью Джерси - Калгари</t>
  </si>
  <si>
    <t>Оттава - Коламбус</t>
  </si>
  <si>
    <t>Виннипег - Питтсбург</t>
  </si>
  <si>
    <t>Тампа - Аризона</t>
  </si>
  <si>
    <t>Торонто - Даллас</t>
  </si>
  <si>
    <t>Флорида - Вашингтон</t>
  </si>
  <si>
    <t>Бостон - Калгари</t>
  </si>
  <si>
    <t>Баффало - Даллас</t>
  </si>
  <si>
    <t>Каролина - Колорадо</t>
  </si>
  <si>
    <t>Сент Луис - Коламбус</t>
  </si>
  <si>
    <t>Филадельфия - Флорида</t>
  </si>
  <si>
    <t>Рейнджерс - Колорадо</t>
  </si>
  <si>
    <t>Оттава - Анахайм</t>
  </si>
  <si>
    <t>Бостон  - Вашингтон</t>
  </si>
  <si>
    <t>Бостон - Ванкувер</t>
  </si>
  <si>
    <t>Баффало - Сент Луис</t>
  </si>
  <si>
    <t>Детройт - Ванкувер</t>
  </si>
  <si>
    <t>Нью Джерси - Сиэтл</t>
  </si>
  <si>
    <t>Айлендерс - Тампа</t>
  </si>
  <si>
    <t>Рейнджерс - Тампа</t>
  </si>
  <si>
    <t>Чикаго - Оттава</t>
  </si>
  <si>
    <t>Флорида - Филадельфия</t>
  </si>
  <si>
    <t>Торонто - Сент Луис</t>
  </si>
  <si>
    <t>Вашингтон - Ванкувер</t>
  </si>
  <si>
    <t>Бостон - Вашингтон</t>
  </si>
  <si>
    <t>Баффало - Кингс</t>
  </si>
  <si>
    <t>Даллас - Каролина</t>
  </si>
  <si>
    <t>Эдмонтон - Детройт</t>
  </si>
  <si>
    <t>Флорида - Колорадо</t>
  </si>
  <si>
    <t>Нэшвилл - Нью Джерси</t>
  </si>
  <si>
    <t>Айлендерс - Калгари</t>
  </si>
  <si>
    <t>Чикаго - Рейнджерс</t>
  </si>
  <si>
    <t>Филадельфия - Виннипег</t>
  </si>
  <si>
    <t>Питтсбург - Кингс</t>
  </si>
  <si>
    <t>Торонто - Филадельфия</t>
  </si>
  <si>
    <t>Вашингтон - Колорадо</t>
  </si>
  <si>
    <t>Баффало - Флорида</t>
  </si>
  <si>
    <t>Аризона - Каролина</t>
  </si>
  <si>
    <t>Сан Хосе  - Коламбус</t>
  </si>
  <si>
    <t>Нью Джерси - Кингс</t>
  </si>
  <si>
    <t>Айлендерс - Сиэтл</t>
  </si>
  <si>
    <t>Рейнджерс - Калгари</t>
  </si>
  <si>
    <t>Флорида - Оттава</t>
  </si>
  <si>
    <t>Питтсбург  - Айлендерс</t>
  </si>
  <si>
    <t>Торонто - Анахайм</t>
  </si>
  <si>
    <t>Бостон - Сиэтл</t>
  </si>
  <si>
    <t>Миннесота - Баффало</t>
  </si>
  <si>
    <t>Вегас - Каролина</t>
  </si>
  <si>
    <t>Кингс - Коламбус</t>
  </si>
  <si>
    <t>Калгари - Детройт</t>
  </si>
  <si>
    <t>Рейнджерс - Монреаль</t>
  </si>
  <si>
    <t>Айлендерс - Рейнджерс</t>
  </si>
  <si>
    <t>Оттава - Даллас</t>
  </si>
  <si>
    <t>Филадельфия - Аризона</t>
  </si>
  <si>
    <t>Сент Луис - Торонто</t>
  </si>
  <si>
    <t>Бостон - Кингс</t>
  </si>
  <si>
    <t>Баффало - Анахайм</t>
  </si>
  <si>
    <t>Каролина - Чикаго</t>
  </si>
  <si>
    <t>Анахайм - Коламбус</t>
  </si>
  <si>
    <t>Флорида - Тампа</t>
  </si>
  <si>
    <t>Оттава - Вегас</t>
  </si>
  <si>
    <t>Аризона - Торонто</t>
  </si>
  <si>
    <t>Тампа - Вашингтон</t>
  </si>
  <si>
    <t>Бостон - Даллас</t>
  </si>
  <si>
    <t>Каролина - Фдорида</t>
  </si>
  <si>
    <t>Коламбус - Баффало</t>
  </si>
  <si>
    <t>Детройт - Колорадо</t>
  </si>
  <si>
    <t>Сент Луис - Айлендерс</t>
  </si>
  <si>
    <t>Рейнджерс - Даллас</t>
  </si>
  <si>
    <t>Вегас - Торонто</t>
  </si>
  <si>
    <t>Эдмонтон - Бостон</t>
  </si>
  <si>
    <t xml:space="preserve">Коламбус - Баффало </t>
  </si>
  <si>
    <t>Каролина - Даллас</t>
  </si>
  <si>
    <t>Детройт - Сент Луис</t>
  </si>
  <si>
    <t>Нью Джерси - Монреаль</t>
  </si>
  <si>
    <t>Чикаго - Филадельфия</t>
  </si>
  <si>
    <t>Колорадо - Торонто</t>
  </si>
  <si>
    <t>Вашингтон - Оттава</t>
  </si>
  <si>
    <t>Калгари - Бостон</t>
  </si>
  <si>
    <t>Баффало - Каролина</t>
  </si>
  <si>
    <t>Чикаго - Детройт</t>
  </si>
  <si>
    <t>Нью Джерси - Тампа</t>
  </si>
  <si>
    <t>Далллас - Айлендерс</t>
  </si>
  <si>
    <t>Торонто - Вегас</t>
  </si>
  <si>
    <t>Детройт - Вашингтон</t>
  </si>
  <si>
    <t>Ванкувер - Бостон</t>
  </si>
  <si>
    <t xml:space="preserve">Флорида - Баффало </t>
  </si>
  <si>
    <t>Миннесота - Каролина</t>
  </si>
  <si>
    <t>Детройт - Айлендерс</t>
  </si>
  <si>
    <t>Торонто - Аризона</t>
  </si>
  <si>
    <t>Вашингтон - Филадельфия</t>
  </si>
  <si>
    <t>Сиэтл - Бостон</t>
  </si>
  <si>
    <t>Тампа - Баффало</t>
  </si>
  <si>
    <t>Коламбус - Каролина</t>
  </si>
  <si>
    <t>Вашингтон - Аризона</t>
  </si>
  <si>
    <t>Бостон - Вегас</t>
  </si>
  <si>
    <t>Баффало - Вегас</t>
  </si>
  <si>
    <t>Каролина - Виннипег</t>
  </si>
  <si>
    <t>Айлендерс - Сент Луис</t>
  </si>
  <si>
    <t>Питтсбург - Вашингтон</t>
  </si>
  <si>
    <t>Баффало - Виннипег</t>
  </si>
  <si>
    <t>Нэшвилл - Монреаль</t>
  </si>
  <si>
    <t>Сан Хосе - Айлендерс</t>
  </si>
  <si>
    <t>Рейнджерс - Флорида</t>
  </si>
  <si>
    <t>Вашингтон - Чикаго</t>
  </si>
  <si>
    <t>Нью Джерси - Каролина</t>
  </si>
  <si>
    <t>Анахайм - Айлендерс</t>
  </si>
  <si>
    <t>Рейнджерс - Сент Луис</t>
  </si>
  <si>
    <t>Виннипег - Вашингтон</t>
  </si>
  <si>
    <t>Бостон - Эдмонтон</t>
  </si>
  <si>
    <t>Нэшвилл - Баффало</t>
  </si>
  <si>
    <t>Каролина - Калгари</t>
  </si>
  <si>
    <t>Кингс - Айлендерс</t>
  </si>
  <si>
    <t>Рейнджерс - Нью Джерси</t>
  </si>
  <si>
    <t>Монреаль - Торонто</t>
  </si>
  <si>
    <t>Эдмонтон - Вашингтон</t>
  </si>
  <si>
    <t>Баффало - Эдмонтон</t>
  </si>
  <si>
    <t>Каролина - Рейнджерс</t>
  </si>
  <si>
    <t>Филадельфия - Торонто</t>
  </si>
  <si>
    <t>Сиэтл - Вашингтон</t>
  </si>
  <si>
    <t>Каролина - Флорида</t>
  </si>
  <si>
    <t>Ванкувер - Вашингтон</t>
  </si>
  <si>
    <t>Бостон - Сент Луис</t>
  </si>
  <si>
    <t>Баффало - Айлендерс</t>
  </si>
  <si>
    <t>Калгари - Монреаль</t>
  </si>
  <si>
    <t>Рейнджерс - Айлендерс</t>
  </si>
  <si>
    <t>Калгари - Вашингтон</t>
  </si>
  <si>
    <t xml:space="preserve">Детройт - Баффало </t>
  </si>
  <si>
    <t>Эдмонтон - Монреаль</t>
  </si>
  <si>
    <t>Вегас - Тампа</t>
  </si>
  <si>
    <t>Бостон - Филадельфия</t>
  </si>
  <si>
    <t>Сиэтл - Баффало</t>
  </si>
  <si>
    <t>Ванкувер - Монреаль</t>
  </si>
  <si>
    <t>Рейнджерс - Виннипег</t>
  </si>
  <si>
    <t>Сан Хосе - Тампа</t>
  </si>
  <si>
    <t>Торонто - Эдмонтон</t>
  </si>
  <si>
    <t>Бостон - Оттава</t>
  </si>
  <si>
    <t>Ванкувер - Баффало</t>
  </si>
  <si>
    <t>Сиэтл - Монреаль</t>
  </si>
  <si>
    <t>Айлендерс - Виннипег</t>
  </si>
  <si>
    <t>Кингс - Тампа</t>
  </si>
  <si>
    <t>Каролина - Торонто</t>
  </si>
  <si>
    <t xml:space="preserve">Эдмонтон - Баффало </t>
  </si>
  <si>
    <t>Колорадо - Монреаль</t>
  </si>
  <si>
    <t>Анахайм - Тампа</t>
  </si>
  <si>
    <t>Торонто - Нью Джерси</t>
  </si>
  <si>
    <t xml:space="preserve">Калгари - Баффало </t>
  </si>
  <si>
    <t>Рейнджерс - Филадельфия</t>
  </si>
  <si>
    <t>Торонто - Вашингтон</t>
  </si>
  <si>
    <t>Тампа - Айлендерс</t>
  </si>
  <si>
    <t>Колорадо - Рейнджерс</t>
  </si>
  <si>
    <t>Баффало - Нью Джерси</t>
  </si>
  <si>
    <t>Филадельфия - Айлендерс</t>
  </si>
  <si>
    <t>Аризона - Рейнджерс</t>
  </si>
  <si>
    <t>Баффало - Вашингтон</t>
  </si>
  <si>
    <t>Вашингтон - Бостон</t>
  </si>
  <si>
    <t>Монреаль - Каролина</t>
  </si>
  <si>
    <t>Айлендерс - Чикаго</t>
  </si>
  <si>
    <t>Рейнджерс - Питтсбург</t>
  </si>
  <si>
    <t>Нэшвилл - Бостон</t>
  </si>
  <si>
    <t>Каролина - Бостон</t>
  </si>
  <si>
    <t>Айлендерс - Нэшвилл</t>
  </si>
  <si>
    <t>Детройт - Рейнджерс</t>
  </si>
  <si>
    <t>Питтсбург - Тампа</t>
  </si>
  <si>
    <t>Нью Джерси - Торонто</t>
  </si>
  <si>
    <t xml:space="preserve">Даллас - Баффало </t>
  </si>
  <si>
    <t>Айлендерс - Монреаль</t>
  </si>
  <si>
    <t>Питтсбург - Бостон</t>
  </si>
  <si>
    <t>Сент Луис - Каролина</t>
  </si>
  <si>
    <t>Чикаго - Каролина</t>
  </si>
  <si>
    <t>Рейнджерс - Оттава</t>
  </si>
  <si>
    <t>Итого</t>
  </si>
  <si>
    <t>ПРИБЫЛЬ</t>
  </si>
  <si>
    <t>Анахайм</t>
  </si>
  <si>
    <t>Аризона</t>
  </si>
  <si>
    <t>Калгари</t>
  </si>
  <si>
    <t>Чикаго</t>
  </si>
  <si>
    <t>Колорадо</t>
  </si>
  <si>
    <t>Даллас</t>
  </si>
  <si>
    <t>Эдмонтон</t>
  </si>
  <si>
    <t>Кингс</t>
  </si>
  <si>
    <t>Миннесота</t>
  </si>
  <si>
    <t>Нэшвилл</t>
  </si>
  <si>
    <t>Сан Хосе</t>
  </si>
  <si>
    <t>Сент Луис</t>
  </si>
  <si>
    <t>Ванкувер</t>
  </si>
  <si>
    <t>Вегас</t>
  </si>
  <si>
    <t>Виннипег</t>
  </si>
  <si>
    <t>Сиэтл</t>
  </si>
  <si>
    <t>Вегас - Анахайм</t>
  </si>
  <si>
    <t>Калгари - Виннипег</t>
  </si>
  <si>
    <t>Кингс - Колорадо</t>
  </si>
  <si>
    <t>Даллас - Сент Луис</t>
  </si>
  <si>
    <t xml:space="preserve">Ванкувер - Эдмонтон </t>
  </si>
  <si>
    <t>Миннесота - Флорида</t>
  </si>
  <si>
    <t xml:space="preserve">Тампа - Нэшвилл </t>
  </si>
  <si>
    <t>Сан Хосе - Вегас</t>
  </si>
  <si>
    <t>Ванкувер - Эдмонтон</t>
  </si>
  <si>
    <t>Вегас - Сиэтл</t>
  </si>
  <si>
    <t>Сан Хосе - Колорадо</t>
  </si>
  <si>
    <t>Вегас - Даллас</t>
  </si>
  <si>
    <t>Эдмонтон - Ванкувер</t>
  </si>
  <si>
    <t>Нэшвилл - Сиэтл</t>
  </si>
  <si>
    <t>Сент Луис - Сиэтл</t>
  </si>
  <si>
    <t>Виннипег - Флорида</t>
  </si>
  <si>
    <t>Анахайм - Даллас</t>
  </si>
  <si>
    <t>Монреаль - Чикаго</t>
  </si>
  <si>
    <t>Сиэтл - Колорадо</t>
  </si>
  <si>
    <t>Нэшвилл - Эдмонтон</t>
  </si>
  <si>
    <t>Виннипег - Кингс</t>
  </si>
  <si>
    <t>Сан Хосе -  Каролина</t>
  </si>
  <si>
    <t>Сент Луис - Аризона</t>
  </si>
  <si>
    <t>Аризона - Анахайм</t>
  </si>
  <si>
    <t>Колорадо - Чикаго</t>
  </si>
  <si>
    <t>Миннесота - Кингс</t>
  </si>
  <si>
    <t>Сан Хосе - Бостон</t>
  </si>
  <si>
    <t xml:space="preserve">Сент Луис - Питтсбург </t>
  </si>
  <si>
    <t>Виннипег - Вегас</t>
  </si>
  <si>
    <t>Эдмонтон - Виннипег</t>
  </si>
  <si>
    <t xml:space="preserve">Кингс - Бостон </t>
  </si>
  <si>
    <t>Нэшвилл - Сан Хосе</t>
  </si>
  <si>
    <t>Виннипег  - Сент Луис</t>
  </si>
  <si>
    <t>Кингс - Аризона</t>
  </si>
  <si>
    <t>Чикаго - Вегас</t>
  </si>
  <si>
    <t>Миннесота - Эдмонтон</t>
  </si>
  <si>
    <t>Калгари - Сент Луис</t>
  </si>
  <si>
    <t>Нэшвилл - Ванкувер</t>
  </si>
  <si>
    <t>Виннипег - Сент Луис</t>
  </si>
  <si>
    <t>Аризона -Кингс</t>
  </si>
  <si>
    <t>Аризона - Кингс</t>
  </si>
  <si>
    <t>Филадельфия  - Миннесота</t>
  </si>
  <si>
    <t>Ванкувер - Сент Луис</t>
  </si>
  <si>
    <t>Ванкувер  - Сент Луис</t>
  </si>
  <si>
    <t xml:space="preserve">Детройт - Виннипег </t>
  </si>
  <si>
    <t>Аризона - Чикаго</t>
  </si>
  <si>
    <t>Вегас - Чикаго</t>
  </si>
  <si>
    <t>Калгари - Даллас</t>
  </si>
  <si>
    <t>Эдмонтон - Калгари</t>
  </si>
  <si>
    <t>Кингс - Вегас</t>
  </si>
  <si>
    <t>Колорадо - Сент Луис</t>
  </si>
  <si>
    <t>Ванкувер  -  Рейнджерс</t>
  </si>
  <si>
    <t>Питтсбург - Анахайм</t>
  </si>
  <si>
    <t>Анахайм - Аризона</t>
  </si>
  <si>
    <t>Эдмонтон - Даллас</t>
  </si>
  <si>
    <t>Ванкувер - Нэшвилл</t>
  </si>
  <si>
    <t>Ванкувер  - Нэшвилл</t>
  </si>
  <si>
    <t>Чикаго - Флорида</t>
  </si>
  <si>
    <t>Вегас - Колорадо</t>
  </si>
  <si>
    <t>Ванкувер - Даллас</t>
  </si>
  <si>
    <t>Эдмонтон - Нэшвилл</t>
  </si>
  <si>
    <t>Сиэтл - Нэшвилл</t>
  </si>
  <si>
    <t>Сан Хосе - Ванкувер</t>
  </si>
  <si>
    <t>Вегас - Виннипег</t>
  </si>
  <si>
    <t xml:space="preserve">Анахайм - Вегас </t>
  </si>
  <si>
    <t>Аризона - Виннипег</t>
  </si>
  <si>
    <t>Сиэтл - Калгари</t>
  </si>
  <si>
    <t>Сент Луис - Виннепег</t>
  </si>
  <si>
    <t>Ванкувер -  Даллас</t>
  </si>
  <si>
    <t>Аризона - Сиэтл</t>
  </si>
  <si>
    <t>Калгари - Нэшвилл</t>
  </si>
  <si>
    <t>Колорадо - Сиэтл</t>
  </si>
  <si>
    <t>Сан Хосе - Эдмонтон</t>
  </si>
  <si>
    <t>Вегас - Кингс</t>
  </si>
  <si>
    <t xml:space="preserve">Сент Луис  - Аризона </t>
  </si>
  <si>
    <t>Сент Луис - Виннипег</t>
  </si>
  <si>
    <t xml:space="preserve">Сиэтл - Калгари </t>
  </si>
  <si>
    <t>Виннипег  - Даллас</t>
  </si>
  <si>
    <t>Сиэтл - Эдмонтон</t>
  </si>
  <si>
    <t>Виннипег - Нэшвилл</t>
  </si>
  <si>
    <t>Анахайм - Вегас</t>
  </si>
  <si>
    <t>Анахайм - Сан Хосе</t>
  </si>
  <si>
    <t>Нэшвилл - Аризона</t>
  </si>
  <si>
    <t>Миннесота - Даллас</t>
  </si>
  <si>
    <t>Вегас  - Сан Хосе</t>
  </si>
  <si>
    <t>Торонто - Ванкувер</t>
  </si>
  <si>
    <t>Виннипег - Даллас</t>
  </si>
  <si>
    <t>Нэшвилл - Анахайм</t>
  </si>
  <si>
    <t>Даллас - Аризона</t>
  </si>
  <si>
    <t>Монреаль - Калгари</t>
  </si>
  <si>
    <t>Нэшвилл - Чикаго</t>
  </si>
  <si>
    <t>Колорадо - Анахайм</t>
  </si>
  <si>
    <t>Эдмонтон - Сиэтл</t>
  </si>
  <si>
    <t>Кингс - Флорида</t>
  </si>
  <si>
    <t>Сан Хосе - Сент Луис</t>
  </si>
  <si>
    <t>Вегас - Сан Хосе</t>
  </si>
  <si>
    <t>Калгари - Ванкувер</t>
  </si>
  <si>
    <t>Даллас -Колорадо</t>
  </si>
  <si>
    <t>Даллас - Колорадо</t>
  </si>
  <si>
    <t>Кингс - Сент Луис</t>
  </si>
  <si>
    <t xml:space="preserve">Виннипег - Аризона </t>
  </si>
  <si>
    <t>Нэшвилл - Колорадо</t>
  </si>
  <si>
    <t>Анахайм - Сент Луис</t>
  </si>
  <si>
    <t>Виннипег - Аризона</t>
  </si>
  <si>
    <t>Колорадо - Ванкувер</t>
  </si>
  <si>
    <t>Даллас - Вегас</t>
  </si>
  <si>
    <t>Анахайм - Кингс</t>
  </si>
  <si>
    <t>Миннесота - Колорадо</t>
  </si>
  <si>
    <t>Нэшвилл - Калгари</t>
  </si>
  <si>
    <t>Ванкувер - Сан Хосе</t>
  </si>
  <si>
    <t>Аризона - Сент Луис</t>
  </si>
  <si>
    <t>Ванкувер - Сиэтл</t>
  </si>
  <si>
    <t>Чикаго -Сент Луис</t>
  </si>
  <si>
    <t>Даллас - Калгари</t>
  </si>
  <si>
    <t>Вашингтон  - Эдмонтон</t>
  </si>
  <si>
    <t>Кингс  - Монреаль</t>
  </si>
  <si>
    <t>Сент Луис - Нэшвилл</t>
  </si>
  <si>
    <t>Сиэтл - Сан Хосе</t>
  </si>
  <si>
    <t>Ванкувер  - Сан Хосе</t>
  </si>
  <si>
    <t>Вегас - Аризона</t>
  </si>
  <si>
    <t>Чикаго - Сиэтл</t>
  </si>
  <si>
    <t>Колорадо - Калгари</t>
  </si>
  <si>
    <t>Эдмонтон - Анахайм</t>
  </si>
  <si>
    <t>Кингс  - Вашингтон</t>
  </si>
  <si>
    <t>Миннесота - Сент Луис</t>
  </si>
  <si>
    <t>Нэшвилл - Виннипег</t>
  </si>
  <si>
    <t>Чикаго - Сент Луис</t>
  </si>
  <si>
    <t>Детрой - Чикаго</t>
  </si>
  <si>
    <t>Эдмонтон - Вегас</t>
  </si>
  <si>
    <t>Кингс  - Колорадо</t>
  </si>
  <si>
    <t>Нэшвилл - Миннесота</t>
  </si>
  <si>
    <t>Сан  Хосе  - Ванкувер</t>
  </si>
  <si>
    <t>Сиэтл - Ванкувер</t>
  </si>
  <si>
    <t>Ванкувер - Анахайм</t>
  </si>
  <si>
    <t>Аризона - Колорадо</t>
  </si>
  <si>
    <t>Калгари - Вегас</t>
  </si>
  <si>
    <t>Виннипег - Чикаго</t>
  </si>
  <si>
    <t xml:space="preserve">Аризона - Колорадо </t>
  </si>
  <si>
    <t>Виннипег - Эдмонтон</t>
  </si>
  <si>
    <t>Миннесота -Чикаго</t>
  </si>
  <si>
    <t>Сент Луис - Баффало</t>
  </si>
  <si>
    <t>Миннесота - Чикаго</t>
  </si>
  <si>
    <t>Анахайм - Колорадо</t>
  </si>
  <si>
    <t>Калгари - Миннесота</t>
  </si>
  <si>
    <t>Бостон - Сан Хосе</t>
  </si>
  <si>
    <t>Чикаго - Нэшвилл</t>
  </si>
  <si>
    <t>Эдмонтон - Миннесота</t>
  </si>
  <si>
    <t>Ванкувер - Миннесота</t>
  </si>
  <si>
    <t>Вегас - Сент Луис</t>
  </si>
  <si>
    <t>Ванкувер - Вегас</t>
  </si>
  <si>
    <t xml:space="preserve">Торонто - Сиэтл </t>
  </si>
  <si>
    <t>Чикаго - Анахайм</t>
  </si>
  <si>
    <t>Колорадо  - Анахайм</t>
  </si>
  <si>
    <t>Вашингтон - Даллас</t>
  </si>
  <si>
    <t>Эдмонто - Миннесота</t>
  </si>
  <si>
    <t>Сент Луис - Вегас</t>
  </si>
  <si>
    <t>Колорадо - Виннипег</t>
  </si>
  <si>
    <t>Калгари - Каролина</t>
  </si>
  <si>
    <t>Эдмонтон - Чикаго</t>
  </si>
  <si>
    <t>Кингс - Виннипег</t>
  </si>
  <si>
    <t>Сиэтл  - Миннесота</t>
  </si>
  <si>
    <t>Ванкувер - Нью Джерси</t>
  </si>
  <si>
    <t>Анахайм - Виннипег</t>
  </si>
  <si>
    <t>Сиэтл - Кингс</t>
  </si>
  <si>
    <t>Миннесота - Калгари</t>
  </si>
  <si>
    <t>Сан Хосе - Виннипег</t>
  </si>
  <si>
    <t>Колорадо -Калгари</t>
  </si>
  <si>
    <t xml:space="preserve">Сан Хосе - Кингс </t>
  </si>
  <si>
    <t>Миннесота - Ванкувер</t>
  </si>
  <si>
    <t>Аризона - Сан Хосе</t>
  </si>
  <si>
    <t>Вегас - Калгари</t>
  </si>
  <si>
    <t>Сиэтл - Чикаго</t>
  </si>
  <si>
    <t>Колорадо  - Баффало</t>
  </si>
  <si>
    <t>Сент Луис - Даллас</t>
  </si>
  <si>
    <t>Айлендерс  - Эдмонтон</t>
  </si>
  <si>
    <t>Кингс - Сиэтл</t>
  </si>
  <si>
    <t>Виннипег - Колорадо</t>
  </si>
  <si>
    <t>Сиэтл - Миннесота</t>
  </si>
  <si>
    <t xml:space="preserve">Аризона - Баффало </t>
  </si>
  <si>
    <t>Чикаго - Ванкувер</t>
  </si>
  <si>
    <t>Даллас - Сиэтл</t>
  </si>
  <si>
    <t>Кингс - Калгари</t>
  </si>
  <si>
    <t>Аризона - Сан   Хосе</t>
  </si>
  <si>
    <t>Чикаго - Колорадо</t>
  </si>
  <si>
    <t>Колорадо - Сан Хосе</t>
  </si>
  <si>
    <t>Даллас - Ванкувер</t>
  </si>
  <si>
    <t>Кингс - Сан Хосе</t>
  </si>
  <si>
    <t>Вегас - Баффало</t>
  </si>
  <si>
    <t>Анахайм - Калгари</t>
  </si>
  <si>
    <t>Сан Хосе - Аризона</t>
  </si>
  <si>
    <t>Нэшвилл - Даллас</t>
  </si>
  <si>
    <t>Сан Хосе - Кингс</t>
  </si>
  <si>
    <t>Анахайм - Сиэтл</t>
  </si>
  <si>
    <t>Колорадо - Аризона</t>
  </si>
  <si>
    <t>Сент Луис - Чикаго</t>
  </si>
  <si>
    <t>Кингс - Эдмонтон</t>
  </si>
  <si>
    <t xml:space="preserve">Сан Хосе - Аризона </t>
  </si>
  <si>
    <t>Каролина -Вегас</t>
  </si>
  <si>
    <t>Чикаго - Виннипег</t>
  </si>
  <si>
    <t>Даллас - Чикаго</t>
  </si>
  <si>
    <t>Виннипег - Миннисота</t>
  </si>
  <si>
    <t>Виннипег - Миннесота</t>
  </si>
  <si>
    <t>Кингс  - Сиэтл</t>
  </si>
  <si>
    <t>Калгари - Сиэтл</t>
  </si>
  <si>
    <t>Даллас- Чикаго</t>
  </si>
  <si>
    <t>Миннистота - Виннипег</t>
  </si>
  <si>
    <t xml:space="preserve">Кингс - Сан Хосе </t>
  </si>
  <si>
    <t>Сент Луис - Колорадо</t>
  </si>
  <si>
    <t>Миннесота - Виннипег</t>
  </si>
  <si>
    <t>Анахайм - Эдмонтон</t>
  </si>
  <si>
    <t>Калгари - Филадельфия</t>
  </si>
  <si>
    <t>Виннипег - Тампа</t>
  </si>
  <si>
    <t>Аризона - Айлендерс</t>
  </si>
  <si>
    <t>Сент Луис - Ванкувер</t>
  </si>
  <si>
    <t>Сиэтл -  Филадельфия</t>
  </si>
  <si>
    <t>Колорадо - Айлендерс</t>
  </si>
  <si>
    <t>Даллас - Нэшвилл</t>
  </si>
  <si>
    <t>Каролин - Сент Луис</t>
  </si>
  <si>
    <t>Сиэтл - Вегас</t>
  </si>
  <si>
    <t>Аризона - Калгари</t>
  </si>
  <si>
    <t>Чикаго - Калгари</t>
  </si>
  <si>
    <t>Даллас - Миннесота</t>
  </si>
  <si>
    <t>Коламбус - Виннипег</t>
  </si>
  <si>
    <t>Сиэтл - Оттава</t>
  </si>
  <si>
    <t>Миннесота - Аризона</t>
  </si>
  <si>
    <t>Чикаго - Эдмонтон</t>
  </si>
  <si>
    <t>Даллас - Кингс</t>
  </si>
  <si>
    <t>Миннесота -  Филадельфия</t>
  </si>
  <si>
    <t>Калгари - Аризона</t>
  </si>
  <si>
    <t>Колорадо - Вегас</t>
  </si>
  <si>
    <t>Калгари - Эдмонтон</t>
  </si>
  <si>
    <t>Кингс - Нэшвилл</t>
  </si>
  <si>
    <t>Сент Луис - Филадельфия</t>
  </si>
  <si>
    <t>Флорида - Анахайм</t>
  </si>
  <si>
    <t xml:space="preserve">Ванкувер - Аризона </t>
  </si>
  <si>
    <t>Чикаго - Даллас</t>
  </si>
  <si>
    <t xml:space="preserve">Торонто - Колорадо </t>
  </si>
  <si>
    <t>Миннесота  - Айлендерс</t>
  </si>
  <si>
    <t>Аризона - Нэшвилл</t>
  </si>
  <si>
    <t>Чикаго - Сан Хосе</t>
  </si>
  <si>
    <t>Монреаль  - Колорадо</t>
  </si>
  <si>
    <t>Вегас - Нэшвилл</t>
  </si>
  <si>
    <t>Коламбус  - Ванкувер</t>
  </si>
  <si>
    <t>Вегас - калгари</t>
  </si>
  <si>
    <t>Сан Хосе - Анахайм</t>
  </si>
  <si>
    <t>Нэшвилл - Кингс</t>
  </si>
  <si>
    <t>Ванкувер  - Аризона</t>
  </si>
  <si>
    <t>Анахайм - Рейнджерс</t>
  </si>
  <si>
    <t>Вегас - Эдмонтон</t>
  </si>
  <si>
    <t>Колорадо - Кингс</t>
  </si>
  <si>
    <t>Ванкувер - Торонто</t>
  </si>
  <si>
    <t>Торонто -Виннипег</t>
  </si>
  <si>
    <t>Анахайм - Баффало</t>
  </si>
  <si>
    <t>Ванкувер - Чикаго</t>
  </si>
  <si>
    <t>Филадельфия  - Колорадо</t>
  </si>
  <si>
    <t>Сент Луис - Кингс</t>
  </si>
  <si>
    <t>Сиэтл - Сент Луис</t>
  </si>
  <si>
    <t>Сиэтл - Торонто</t>
  </si>
  <si>
    <t>Даллас - Анахайм</t>
  </si>
  <si>
    <t>Миннесота - Нэшвилл</t>
  </si>
  <si>
    <t>Ванкувер -Сент Луис</t>
  </si>
  <si>
    <t>Миннесота - Анахайм</t>
  </si>
  <si>
    <t>Аризона - Вегас</t>
  </si>
  <si>
    <t>Калгари - Чикаго</t>
  </si>
  <si>
    <t>Эдмонтон -Детройт</t>
  </si>
  <si>
    <t>Кингс  - Эдмонтон</t>
  </si>
  <si>
    <t>Анхайм - Сан Хосе</t>
  </si>
  <si>
    <t>Бостон - Калграри</t>
  </si>
  <si>
    <t xml:space="preserve">Рейнджерс - Колорадо </t>
  </si>
  <si>
    <t>Сент Луис - Эдмонтон</t>
  </si>
  <si>
    <t>Чикаго - Миннесота</t>
  </si>
  <si>
    <t>Сан Хосе - Сиэтл</t>
  </si>
  <si>
    <t>Виннипег - Сан Хосе</t>
  </si>
  <si>
    <t>Нью Джерси - Колорадо</t>
  </si>
  <si>
    <t>Даллас - Эдмонтон</t>
  </si>
  <si>
    <t>Монреаль - Сент Луис</t>
  </si>
  <si>
    <t>Ванкувер - Виннипег</t>
  </si>
  <si>
    <t>Монреаль - Анахайм</t>
  </si>
  <si>
    <t>Аризона - Миннесота</t>
  </si>
  <si>
    <t>Каролина  - Колорадо</t>
  </si>
  <si>
    <t>Монреаль - Даллас</t>
  </si>
  <si>
    <t>Аризона - Эдмонтон</t>
  </si>
  <si>
    <t>Бостон  - Кингс</t>
  </si>
  <si>
    <t>Вегас - Миннесота</t>
  </si>
  <si>
    <t>Филадельфия - Сиэтл</t>
  </si>
  <si>
    <t>Аризона -Миннесота</t>
  </si>
  <si>
    <t>Калгари - Сан Хосе</t>
  </si>
  <si>
    <t>Виннипег - тМиннесота</t>
  </si>
  <si>
    <t>Чикаго - Питтсбург</t>
  </si>
  <si>
    <t xml:space="preserve">Тампа - Колорадо </t>
  </si>
  <si>
    <t>Сан Хосе - Коламбус</t>
  </si>
  <si>
    <t>Сент Луис  - Нэшвилл</t>
  </si>
  <si>
    <t>Кингс - Анахайм</t>
  </si>
  <si>
    <t>Сан Хосе - Нэшвилл</t>
  </si>
  <si>
    <t>Чикаго- Филадельфия</t>
  </si>
  <si>
    <t xml:space="preserve">Детройт - Колорадо </t>
  </si>
  <si>
    <t>Анахайм - Нэшвилл</t>
  </si>
  <si>
    <t>Монреаль - Аризона</t>
  </si>
  <si>
    <t>Калгари -Кингс</t>
  </si>
  <si>
    <t>Колорадо - Даллас</t>
  </si>
  <si>
    <t>Оттав - Вегас</t>
  </si>
  <si>
    <t>Анахайм - Нью Джерси</t>
  </si>
  <si>
    <t>Оттава - Аризона</t>
  </si>
  <si>
    <t>Калгари - Питтсбург</t>
  </si>
  <si>
    <t>Даллас - Айлендерс</t>
  </si>
  <si>
    <t>Вакувер - Бостон</t>
  </si>
  <si>
    <t>Анахайм - Ванкувер</t>
  </si>
  <si>
    <t>Чикаго - Коламбус</t>
  </si>
  <si>
    <t>Сент Луис - Миннесота</t>
  </si>
  <si>
    <t>Анахайм - Оттава</t>
  </si>
  <si>
    <t>Тампа - Калгари</t>
  </si>
  <si>
    <t>Даллас - Виннипег</t>
  </si>
  <si>
    <t>Сан Хосе - Миннесота</t>
  </si>
  <si>
    <t>Флорида - Калгари</t>
  </si>
  <si>
    <t>Даллас - Сан Хосе</t>
  </si>
  <si>
    <t>Аризона - Детройт</t>
  </si>
  <si>
    <t>Каролина - Калгори</t>
  </si>
  <si>
    <t>Колорадо - Детройт</t>
  </si>
  <si>
    <t>Сан Хосе - Даллас</t>
  </si>
  <si>
    <t>Колорадо - Миннесота</t>
  </si>
  <si>
    <t>Чикаго - Аризона</t>
  </si>
  <si>
    <t>Калгари - Колорадо</t>
  </si>
  <si>
    <t xml:space="preserve">Калгари - Колорадо </t>
  </si>
  <si>
    <t>Кингс - Даллас</t>
  </si>
  <si>
    <t>Виннипег - Анахайм</t>
  </si>
  <si>
    <t>Детройт - Аризона</t>
  </si>
  <si>
    <t>Чикаго - Кингс</t>
  </si>
  <si>
    <t>Ванкувер - Колорадо</t>
  </si>
  <si>
    <t>Даллас  - Флорида</t>
  </si>
  <si>
    <t>Анахайм - Миннесота</t>
  </si>
  <si>
    <t>Сент Луис - Анахайм</t>
  </si>
  <si>
    <t>Аризона - Нью Джерси</t>
  </si>
  <si>
    <t>Чикаго- Сан Хосе</t>
  </si>
  <si>
    <t xml:space="preserve">Эдмонтон - Колорадо </t>
  </si>
  <si>
    <t>Даллас - Нью Джерси</t>
  </si>
  <si>
    <t>Ванкувер - Калгари</t>
  </si>
  <si>
    <t>Кингс - Чикаго</t>
  </si>
  <si>
    <t>Анахайм - Чикаго</t>
  </si>
  <si>
    <t>Калгари - Баффало</t>
  </si>
  <si>
    <t>Колорадо - Коламбус</t>
  </si>
  <si>
    <t>Кингс - Миннисота</t>
  </si>
  <si>
    <t>Аризона - Даллас</t>
  </si>
  <si>
    <t>Сан Хосе - Чикаго</t>
  </si>
  <si>
    <t>Колорадо - Питтсбург</t>
  </si>
  <si>
    <t>Даллас  - Питтсбург</t>
  </si>
  <si>
    <t>Сиэтл - Анахайм</t>
  </si>
  <si>
    <t>Аризона - Коламбус</t>
  </si>
  <si>
    <t>Сент Луис - Калгари</t>
  </si>
  <si>
    <t>Калгари - Кингс</t>
  </si>
  <si>
    <t>Оттава - Чикаго</t>
  </si>
  <si>
    <t xml:space="preserve">Колорадо - Рейнджерс  </t>
  </si>
  <si>
    <t>Калгари - Анахайм</t>
  </si>
  <si>
    <t>Филадельфия - Чикаго</t>
  </si>
  <si>
    <t>Колорадо - Нэшвилл</t>
  </si>
  <si>
    <t>Аризона - Ванкувер</t>
  </si>
  <si>
    <t>Виннипег - Калгари</t>
  </si>
  <si>
    <t xml:space="preserve">Коламбус - Колорадо </t>
  </si>
  <si>
    <t>Сиэтл - Даллас</t>
  </si>
  <si>
    <t>Сан Хосе - Калгари</t>
  </si>
  <si>
    <t>Сиэтл - Аризона</t>
  </si>
  <si>
    <t>Даллас - Баффало</t>
  </si>
  <si>
    <t>Эдмонтон - Аризона</t>
  </si>
  <si>
    <t>Колорадо - Эдмонтон</t>
  </si>
  <si>
    <t>кэф=3,6</t>
  </si>
  <si>
    <t>№</t>
  </si>
  <si>
    <t>Выигрыш</t>
  </si>
  <si>
    <t>Итог</t>
  </si>
  <si>
    <t>Эдмонтон - Кингс</t>
  </si>
</sst>
</file>

<file path=xl/styles.xml><?xml version="1.0" encoding="utf-8"?>
<styleSheet xmlns="http://schemas.openxmlformats.org/spreadsheetml/2006/main">
  <fonts count="19">
    <font>
      <sz val="11"/>
      <color theme="1"/>
      <name val="Calibri"/>
      <charset val="204"/>
      <scheme val="minor"/>
    </font>
    <font>
      <sz val="12"/>
      <color theme="1"/>
      <name val="Arial"/>
      <charset val="204"/>
    </font>
    <font>
      <b/>
      <sz val="11"/>
      <color theme="0"/>
      <name val="Calibri"/>
      <charset val="204"/>
      <scheme val="minor"/>
    </font>
    <font>
      <b/>
      <sz val="11"/>
      <color theme="1"/>
      <name val="Calibri"/>
      <charset val="204"/>
      <scheme val="minor"/>
    </font>
    <font>
      <sz val="12"/>
      <color rgb="FF9C0006"/>
      <name val="Arial"/>
      <charset val="204"/>
    </font>
    <font>
      <sz val="12"/>
      <color rgb="FF006100"/>
      <name val="Arial"/>
      <charset val="204"/>
    </font>
    <font>
      <b/>
      <sz val="11"/>
      <name val="Calibri"/>
      <charset val="204"/>
      <scheme val="minor"/>
    </font>
    <font>
      <sz val="11"/>
      <color theme="0"/>
      <name val="Calibri"/>
      <charset val="204"/>
      <scheme val="minor"/>
    </font>
    <font>
      <b/>
      <sz val="11"/>
      <color theme="3" tint="-0.249977111117893"/>
      <name val="Calibri"/>
      <charset val="204"/>
      <scheme val="minor"/>
    </font>
    <font>
      <b/>
      <sz val="11"/>
      <color rgb="FFFFFF00"/>
      <name val="Calibri"/>
      <charset val="204"/>
      <scheme val="minor"/>
    </font>
    <font>
      <sz val="24"/>
      <color theme="1"/>
      <name val="Calibri"/>
      <charset val="204"/>
      <scheme val="minor"/>
    </font>
    <font>
      <sz val="11"/>
      <color rgb="FFFFFF00"/>
      <name val="Calibri"/>
      <charset val="204"/>
      <scheme val="minor"/>
    </font>
    <font>
      <sz val="11"/>
      <color rgb="FFFF0000"/>
      <name val="Calibri"/>
      <charset val="204"/>
      <scheme val="minor"/>
    </font>
    <font>
      <b/>
      <sz val="11"/>
      <color rgb="FF00B050"/>
      <name val="Calibri"/>
      <charset val="204"/>
      <scheme val="minor"/>
    </font>
    <font>
      <sz val="11"/>
      <color rgb="FFFF9933"/>
      <name val="Calibri"/>
      <charset val="204"/>
      <scheme val="minor"/>
    </font>
    <font>
      <b/>
      <sz val="9"/>
      <name val="Tahoma"/>
      <charset val="204"/>
    </font>
    <font>
      <b/>
      <sz val="11"/>
      <color rgb="FFFF000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41">
    <fill>
      <patternFill patternType="none"/>
    </fill>
    <fill>
      <patternFill patternType="gray125"/>
    </fill>
    <fill>
      <patternFill patternType="solid">
        <fgColor theme="7" tint="0.79955442976165048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5F7A9"/>
        <bgColor indexed="64"/>
      </patternFill>
    </fill>
    <fill>
      <patternFill patternType="solid">
        <fgColor theme="1" tint="0.1494491409039582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42625202185128"/>
        <bgColor indexed="64"/>
      </patternFill>
    </fill>
    <fill>
      <patternFill patternType="solid">
        <fgColor theme="5" tint="0.39942625202185128"/>
        <bgColor indexed="64"/>
      </patternFill>
    </fill>
    <fill>
      <patternFill patternType="solid">
        <fgColor theme="4" tint="0.39942625202185128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39942625202185128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9900"/>
        <bgColor indexed="64"/>
      </patternFill>
    </fill>
    <fill>
      <patternFill patternType="solid">
        <fgColor rgb="FF009999"/>
        <bgColor indexed="64"/>
      </patternFill>
    </fill>
    <fill>
      <patternFill patternType="solid">
        <fgColor theme="3" tint="0.39945677053132728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3" tint="0.7994323557237464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D69A9A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43235572374649"/>
        <bgColor indexed="64"/>
      </patternFill>
    </fill>
    <fill>
      <patternFill patternType="solid">
        <fgColor theme="6" tint="0.39942625202185128"/>
        <bgColor indexed="64"/>
      </patternFill>
    </fill>
    <fill>
      <patternFill patternType="solid">
        <fgColor rgb="FF340ED8"/>
        <bgColor indexed="64"/>
      </patternFill>
    </fill>
    <fill>
      <patternFill patternType="solid">
        <fgColor rgb="FFF6404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theme="4" tint="0.59999389629810485"/>
        <bgColor indexed="64"/>
      </patternFill>
    </fill>
  </fills>
  <borders count="6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theme="9" tint="-0.249977111117893"/>
      </left>
      <right style="thick">
        <color theme="9" tint="-0.249977111117893"/>
      </right>
      <top style="thick">
        <color theme="9" tint="-0.249977111117893"/>
      </top>
      <bottom style="thick">
        <color theme="9" tint="-0.249977111117893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rgb="FFFFFF00"/>
      </left>
      <right style="thick">
        <color rgb="FFFFFF00"/>
      </right>
      <top style="thick">
        <color rgb="FFFFFF00"/>
      </top>
      <bottom style="thick">
        <color rgb="FFFFFF0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ck">
        <color rgb="FFFF9933"/>
      </left>
      <right style="thick">
        <color rgb="FFFF9933"/>
      </right>
      <top style="thick">
        <color rgb="FFFF9933"/>
      </top>
      <bottom style="thick">
        <color rgb="FFFF9933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ck">
        <color theme="0"/>
      </top>
      <bottom/>
      <diagonal/>
    </border>
    <border>
      <left style="thick">
        <color theme="3" tint="-0.249977111117893"/>
      </left>
      <right style="thick">
        <color theme="0"/>
      </right>
      <top style="thick">
        <color theme="0"/>
      </top>
      <bottom style="thick">
        <color theme="3" tint="-0.249977111117893"/>
      </bottom>
      <diagonal/>
    </border>
    <border>
      <left/>
      <right style="thick">
        <color theme="3" tint="-0.249977111117893"/>
      </right>
      <top style="thick">
        <color theme="3" tint="-0.249977111117893"/>
      </top>
      <bottom style="thick">
        <color theme="0"/>
      </bottom>
      <diagonal/>
    </border>
    <border>
      <left style="thick">
        <color theme="3" tint="-0.249977111117893"/>
      </left>
      <right style="thick">
        <color theme="0"/>
      </right>
      <top style="thick">
        <color theme="3" tint="-0.249977111117893"/>
      </top>
      <bottom style="thick">
        <color theme="0"/>
      </bottom>
      <diagonal/>
    </border>
    <border>
      <left/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/>
      <right style="medium">
        <color rgb="FFFFFF00"/>
      </right>
      <top style="thick">
        <color rgb="FFFFFF00"/>
      </top>
      <bottom style="medium">
        <color rgb="FFFFFF00"/>
      </bottom>
      <diagonal/>
    </border>
    <border>
      <left/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  <border>
      <left/>
      <right style="medium">
        <color rgb="FFFFFF00"/>
      </right>
      <top style="medium">
        <color rgb="FFFFFF00"/>
      </top>
      <bottom style="thick">
        <color rgb="FFFFFF00"/>
      </bottom>
      <diagonal/>
    </border>
    <border>
      <left style="medium">
        <color rgb="FFFFFF00"/>
      </left>
      <right style="thin">
        <color rgb="FFFFFF00"/>
      </right>
      <top style="thick">
        <color rgb="FFFFFF00"/>
      </top>
      <bottom style="medium">
        <color rgb="FFFFFF00"/>
      </bottom>
      <diagonal/>
    </border>
    <border>
      <left style="medium">
        <color rgb="FFFFFF00"/>
      </left>
      <right style="thick">
        <color rgb="FFFFFF00"/>
      </right>
      <top style="thick">
        <color rgb="FFFFFF00"/>
      </top>
      <bottom style="medium">
        <color rgb="FFFFFF00"/>
      </bottom>
      <diagonal/>
    </border>
    <border>
      <left/>
      <right/>
      <top style="medium">
        <color rgb="FFFFFF00"/>
      </top>
      <bottom style="medium">
        <color rgb="FFFFFF00"/>
      </bottom>
      <diagonal/>
    </border>
    <border>
      <left style="thick">
        <color rgb="FF00B050"/>
      </left>
      <right style="thick">
        <color rgb="FF00B050"/>
      </right>
      <top style="thick">
        <color rgb="FF00B050"/>
      </top>
      <bottom style="thick">
        <color rgb="FF00B050"/>
      </bottom>
      <diagonal/>
    </border>
    <border>
      <left style="medium">
        <color rgb="FFFFFF00"/>
      </left>
      <right style="thin">
        <color rgb="FFFFFF00"/>
      </right>
      <top style="medium">
        <color rgb="FFFFFF00"/>
      </top>
      <bottom style="thick">
        <color rgb="FFFFFF00"/>
      </bottom>
      <diagonal/>
    </border>
    <border>
      <left style="medium">
        <color rgb="FFFFFF00"/>
      </left>
      <right style="thick">
        <color rgb="FFFFFF00"/>
      </right>
      <top style="medium">
        <color rgb="FFFFFF00"/>
      </top>
      <bottom style="thick">
        <color rgb="FFFFFF00"/>
      </bottom>
      <diagonal/>
    </border>
    <border>
      <left/>
      <right/>
      <top style="medium">
        <color rgb="FFFFFF00"/>
      </top>
      <bottom style="thick">
        <color rgb="FFFFFF00"/>
      </bottom>
      <diagonal/>
    </border>
    <border>
      <left style="thick">
        <color rgb="FF00B050"/>
      </left>
      <right/>
      <top style="thick">
        <color rgb="FF00B050"/>
      </top>
      <bottom style="thick">
        <color rgb="FF00B050"/>
      </bottom>
      <diagonal/>
    </border>
    <border>
      <left style="thick">
        <color rgb="FF996600"/>
      </left>
      <right style="thick">
        <color rgb="FF996600"/>
      </right>
      <top style="thick">
        <color rgb="FF996600"/>
      </top>
      <bottom style="thick">
        <color rgb="FF996600"/>
      </bottom>
      <diagonal/>
    </border>
    <border>
      <left style="thick">
        <color rgb="FF996600"/>
      </left>
      <right/>
      <top style="thick">
        <color rgb="FF996600"/>
      </top>
      <bottom style="thick">
        <color rgb="FF996600"/>
      </bottom>
      <diagonal/>
    </border>
    <border>
      <left style="thick">
        <color theme="4" tint="0.39951780755027927"/>
      </left>
      <right style="thick">
        <color theme="4" tint="0.39951780755027927"/>
      </right>
      <top style="thick">
        <color theme="4" tint="0.39951780755027927"/>
      </top>
      <bottom style="thick">
        <color theme="4" tint="0.39951780755027927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ck">
        <color theme="1"/>
      </left>
      <right style="thick">
        <color theme="1"/>
      </right>
      <top style="thick">
        <color theme="1"/>
      </top>
      <bottom style="thick">
        <color theme="1"/>
      </bottom>
      <diagonal/>
    </border>
    <border>
      <left style="thick">
        <color theme="1"/>
      </left>
      <right/>
      <top style="thick">
        <color theme="1"/>
      </top>
      <bottom style="thick">
        <color theme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ck">
        <color rgb="FFFF0000"/>
      </left>
      <right/>
      <top style="thick">
        <color rgb="FFFF0000"/>
      </top>
      <bottom style="thick">
        <color rgb="FFFF0000"/>
      </bottom>
      <diagonal/>
    </border>
    <border>
      <left/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/>
      <top style="thick">
        <color rgb="FFFF0000"/>
      </top>
      <bottom/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/>
      <right style="thick">
        <color theme="3" tint="-0.249977111117893"/>
      </right>
      <top style="thick">
        <color theme="3" tint="-0.249977111117893"/>
      </top>
      <bottom style="thick">
        <color theme="3" tint="-0.249977111117893"/>
      </bottom>
      <diagonal/>
    </border>
    <border>
      <left style="thick">
        <color theme="3" tint="-0.249977111117893"/>
      </left>
      <right style="thick">
        <color theme="3" tint="-0.249977111117893"/>
      </right>
      <top style="thick">
        <color theme="3" tint="-0.249977111117893"/>
      </top>
      <bottom style="thick">
        <color theme="3" tint="-0.249977111117893"/>
      </bottom>
      <diagonal/>
    </border>
    <border>
      <left/>
      <right style="thick">
        <color rgb="FF00B050"/>
      </right>
      <top style="thick">
        <color rgb="FF00B050"/>
      </top>
      <bottom style="thick">
        <color rgb="FF00B050"/>
      </bottom>
      <diagonal/>
    </border>
    <border>
      <left/>
      <right style="thick">
        <color theme="9" tint="-0.249977111117893"/>
      </right>
      <top style="thick">
        <color theme="9" tint="-0.249977111117893"/>
      </top>
      <bottom style="thick">
        <color theme="9" tint="-0.249977111117893"/>
      </bottom>
      <diagonal/>
    </border>
    <border>
      <left/>
      <right style="thick">
        <color theme="9" tint="-0.249977111117893"/>
      </right>
      <top style="thick">
        <color theme="9" tint="-0.249977111117893"/>
      </top>
      <bottom/>
      <diagonal/>
    </border>
    <border>
      <left style="thick">
        <color theme="9" tint="-0.249977111117893"/>
      </left>
      <right style="thick">
        <color theme="9" tint="-0.249977111117893"/>
      </right>
      <top style="thick">
        <color theme="9" tint="-0.249977111117893"/>
      </top>
      <bottom/>
      <diagonal/>
    </border>
    <border>
      <left/>
      <right style="thick">
        <color rgb="FFFFFF00"/>
      </right>
      <top style="thick">
        <color rgb="FFFFFF00"/>
      </top>
      <bottom style="thick">
        <color rgb="FFFFFF00"/>
      </bottom>
      <diagonal/>
    </border>
  </borders>
  <cellStyleXfs count="4">
    <xf numFmtId="0" fontId="0" fillId="0" borderId="0"/>
    <xf numFmtId="0" fontId="5" fillId="8" borderId="0" applyNumberFormat="0" applyBorder="0" applyAlignment="0" applyProtection="0"/>
    <xf numFmtId="0" fontId="4" fillId="7" borderId="0" applyNumberFormat="0" applyBorder="0" applyAlignment="0" applyProtection="0"/>
    <xf numFmtId="0" fontId="1" fillId="2" borderId="0" applyNumberFormat="0" applyBorder="0" applyAlignment="0" applyProtection="0"/>
  </cellStyleXfs>
  <cellXfs count="224">
    <xf numFmtId="0" fontId="0" fillId="0" borderId="0" xfId="0"/>
    <xf numFmtId="0" fontId="1" fillId="2" borderId="1" xfId="3" applyFont="1" applyBorder="1" applyAlignment="1">
      <alignment horizontal="center"/>
    </xf>
    <xf numFmtId="0" fontId="1" fillId="2" borderId="1" xfId="3" applyFont="1" applyBorder="1"/>
    <xf numFmtId="0" fontId="0" fillId="3" borderId="1" xfId="0" applyFill="1" applyBorder="1"/>
    <xf numFmtId="0" fontId="0" fillId="4" borderId="1" xfId="0" applyFill="1" applyBorder="1"/>
    <xf numFmtId="0" fontId="2" fillId="5" borderId="2" xfId="0" applyFont="1" applyFill="1" applyBorder="1"/>
    <xf numFmtId="0" fontId="2" fillId="5" borderId="2" xfId="0" applyFont="1" applyFill="1" applyBorder="1" applyAlignment="1">
      <alignment horizontal="center"/>
    </xf>
    <xf numFmtId="0" fontId="3" fillId="5" borderId="2" xfId="0" applyFont="1" applyFill="1" applyBorder="1"/>
    <xf numFmtId="0" fontId="2" fillId="6" borderId="3" xfId="0" applyFont="1" applyFill="1" applyBorder="1"/>
    <xf numFmtId="0" fontId="2" fillId="6" borderId="1" xfId="0" applyFont="1" applyFill="1" applyBorder="1" applyAlignment="1">
      <alignment horizontal="center"/>
    </xf>
    <xf numFmtId="0" fontId="2" fillId="6" borderId="1" xfId="0" applyFont="1" applyFill="1" applyBorder="1"/>
    <xf numFmtId="0" fontId="2" fillId="5" borderId="2" xfId="0" applyFont="1" applyFill="1" applyBorder="1" applyAlignment="1">
      <alignment horizontal="right"/>
    </xf>
    <xf numFmtId="0" fontId="2" fillId="6" borderId="4" xfId="0" applyFont="1" applyFill="1" applyBorder="1" applyAlignment="1">
      <alignment horizontal="right"/>
    </xf>
    <xf numFmtId="0" fontId="2" fillId="6" borderId="5" xfId="0" applyFont="1" applyFill="1" applyBorder="1" applyAlignment="1">
      <alignment horizontal="center"/>
    </xf>
    <xf numFmtId="0" fontId="2" fillId="6" borderId="5" xfId="0" applyFont="1" applyFill="1" applyBorder="1"/>
    <xf numFmtId="0" fontId="4" fillId="7" borderId="6" xfId="2" applyBorder="1"/>
    <xf numFmtId="0" fontId="5" fillId="8" borderId="7" xfId="1" applyBorder="1"/>
    <xf numFmtId="0" fontId="4" fillId="7" borderId="7" xfId="2" applyBorder="1"/>
    <xf numFmtId="0" fontId="4" fillId="7" borderId="7" xfId="2" applyFont="1" applyBorder="1"/>
    <xf numFmtId="0" fontId="0" fillId="10" borderId="7" xfId="0" applyFill="1" applyBorder="1"/>
    <xf numFmtId="0" fontId="0" fillId="11" borderId="7" xfId="0" applyFill="1" applyBorder="1"/>
    <xf numFmtId="0" fontId="2" fillId="6" borderId="8" xfId="0" applyFont="1" applyFill="1" applyBorder="1"/>
    <xf numFmtId="0" fontId="6" fillId="12" borderId="9" xfId="0" applyFont="1" applyFill="1" applyBorder="1"/>
    <xf numFmtId="0" fontId="6" fillId="12" borderId="9" xfId="0" applyFont="1" applyFill="1" applyBorder="1" applyAlignment="1">
      <alignment horizontal="center"/>
    </xf>
    <xf numFmtId="0" fontId="3" fillId="13" borderId="10" xfId="0" applyFont="1" applyFill="1" applyBorder="1"/>
    <xf numFmtId="0" fontId="2" fillId="6" borderId="11" xfId="0" applyFont="1" applyFill="1" applyBorder="1"/>
    <xf numFmtId="0" fontId="6" fillId="12" borderId="9" xfId="0" applyFont="1" applyFill="1" applyBorder="1" applyAlignment="1">
      <alignment horizontal="right"/>
    </xf>
    <xf numFmtId="0" fontId="3" fillId="13" borderId="10" xfId="0" applyFont="1" applyFill="1" applyBorder="1" applyAlignment="1">
      <alignment horizontal="right"/>
    </xf>
    <xf numFmtId="0" fontId="5" fillId="8" borderId="12" xfId="1" applyBorder="1"/>
    <xf numFmtId="0" fontId="4" fillId="7" borderId="13" xfId="2" applyBorder="1"/>
    <xf numFmtId="0" fontId="4" fillId="7" borderId="14" xfId="2" applyBorder="1"/>
    <xf numFmtId="0" fontId="4" fillId="7" borderId="12" xfId="2" applyBorder="1"/>
    <xf numFmtId="0" fontId="4" fillId="7" borderId="15" xfId="2" applyBorder="1"/>
    <xf numFmtId="0" fontId="4" fillId="7" borderId="12" xfId="2" applyFont="1" applyBorder="1"/>
    <xf numFmtId="0" fontId="5" fillId="8" borderId="15" xfId="1" applyBorder="1"/>
    <xf numFmtId="0" fontId="4" fillId="7" borderId="15" xfId="2" applyFont="1" applyBorder="1"/>
    <xf numFmtId="0" fontId="0" fillId="10" borderId="12" xfId="0" applyFill="1" applyBorder="1"/>
    <xf numFmtId="0" fontId="0" fillId="14" borderId="7" xfId="0" applyFill="1" applyBorder="1"/>
    <xf numFmtId="0" fontId="0" fillId="14" borderId="12" xfId="0" applyFill="1" applyBorder="1"/>
    <xf numFmtId="0" fontId="0" fillId="15" borderId="15" xfId="0" applyFill="1" applyBorder="1"/>
    <xf numFmtId="0" fontId="3" fillId="13" borderId="16" xfId="0" applyFont="1" applyFill="1" applyBorder="1" applyAlignment="1">
      <alignment horizontal="center"/>
    </xf>
    <xf numFmtId="0" fontId="3" fillId="13" borderId="16" xfId="0" applyFont="1" applyFill="1" applyBorder="1"/>
    <xf numFmtId="0" fontId="0" fillId="16" borderId="17" xfId="0" applyFill="1" applyBorder="1"/>
    <xf numFmtId="0" fontId="0" fillId="16" borderId="7" xfId="0" applyFill="1" applyBorder="1" applyAlignment="1">
      <alignment horizontal="center"/>
    </xf>
    <xf numFmtId="0" fontId="0" fillId="16" borderId="7" xfId="0" applyFill="1" applyBorder="1"/>
    <xf numFmtId="0" fontId="0" fillId="16" borderId="17" xfId="0" applyFill="1" applyBorder="1" applyAlignment="1">
      <alignment horizontal="right"/>
    </xf>
    <xf numFmtId="0" fontId="4" fillId="7" borderId="17" xfId="2" applyBorder="1"/>
    <xf numFmtId="0" fontId="5" fillId="8" borderId="17" xfId="1" applyBorder="1"/>
    <xf numFmtId="0" fontId="4" fillId="7" borderId="17" xfId="2" applyFont="1" applyBorder="1"/>
    <xf numFmtId="0" fontId="2" fillId="17" borderId="7" xfId="0" applyFont="1" applyFill="1" applyBorder="1"/>
    <xf numFmtId="0" fontId="2" fillId="17" borderId="7" xfId="0" applyFont="1" applyFill="1" applyBorder="1" applyAlignment="1">
      <alignment horizontal="center"/>
    </xf>
    <xf numFmtId="0" fontId="2" fillId="17" borderId="12" xfId="0" applyFont="1" applyFill="1" applyBorder="1"/>
    <xf numFmtId="0" fontId="2" fillId="18" borderId="18" xfId="0" applyFont="1" applyFill="1" applyBorder="1"/>
    <xf numFmtId="0" fontId="2" fillId="18" borderId="18" xfId="0" applyFont="1" applyFill="1" applyBorder="1" applyAlignment="1">
      <alignment horizontal="center"/>
    </xf>
    <xf numFmtId="0" fontId="2" fillId="17" borderId="7" xfId="0" applyFont="1" applyFill="1" applyBorder="1" applyAlignment="1">
      <alignment horizontal="right"/>
    </xf>
    <xf numFmtId="0" fontId="2" fillId="18" borderId="18" xfId="0" applyFont="1" applyFill="1" applyBorder="1" applyAlignment="1">
      <alignment horizontal="right"/>
    </xf>
    <xf numFmtId="0" fontId="4" fillId="7" borderId="19" xfId="2" applyBorder="1"/>
    <xf numFmtId="0" fontId="0" fillId="19" borderId="7" xfId="0" applyFill="1" applyBorder="1"/>
    <xf numFmtId="0" fontId="0" fillId="17" borderId="7" xfId="0" applyFont="1" applyFill="1" applyBorder="1"/>
    <xf numFmtId="0" fontId="2" fillId="20" borderId="17" xfId="0" applyFont="1" applyFill="1" applyBorder="1"/>
    <xf numFmtId="0" fontId="2" fillId="20" borderId="7" xfId="0" applyFont="1" applyFill="1" applyBorder="1" applyAlignment="1">
      <alignment horizontal="center"/>
    </xf>
    <xf numFmtId="0" fontId="2" fillId="20" borderId="7" xfId="0" applyFont="1" applyFill="1" applyBorder="1"/>
    <xf numFmtId="0" fontId="2" fillId="20" borderId="12" xfId="0" applyFont="1" applyFill="1" applyBorder="1"/>
    <xf numFmtId="0" fontId="2" fillId="20" borderId="17" xfId="0" applyFont="1" applyFill="1" applyBorder="1" applyAlignment="1">
      <alignment horizontal="right"/>
    </xf>
    <xf numFmtId="0" fontId="7" fillId="20" borderId="7" xfId="0" applyFont="1" applyFill="1" applyBorder="1"/>
    <xf numFmtId="0" fontId="2" fillId="21" borderId="9" xfId="0" applyFont="1" applyFill="1" applyBorder="1"/>
    <xf numFmtId="0" fontId="2" fillId="21" borderId="9" xfId="0" applyFont="1" applyFill="1" applyBorder="1" applyAlignment="1">
      <alignment horizontal="center"/>
    </xf>
    <xf numFmtId="0" fontId="8" fillId="9" borderId="20" xfId="0" applyFont="1" applyFill="1" applyBorder="1"/>
    <xf numFmtId="0" fontId="8" fillId="9" borderId="21" xfId="0" applyFont="1" applyFill="1" applyBorder="1" applyAlignment="1">
      <alignment horizontal="center"/>
    </xf>
    <xf numFmtId="0" fontId="8" fillId="9" borderId="16" xfId="0" applyFont="1" applyFill="1" applyBorder="1"/>
    <xf numFmtId="0" fontId="2" fillId="21" borderId="9" xfId="0" applyFont="1" applyFill="1" applyBorder="1" applyAlignment="1">
      <alignment horizontal="right"/>
    </xf>
    <xf numFmtId="0" fontId="8" fillId="9" borderId="22" xfId="0" applyFont="1" applyFill="1" applyBorder="1" applyAlignment="1">
      <alignment horizontal="right"/>
    </xf>
    <xf numFmtId="0" fontId="8" fillId="9" borderId="23" xfId="0" applyFont="1" applyFill="1" applyBorder="1" applyAlignment="1">
      <alignment horizontal="center"/>
    </xf>
    <xf numFmtId="0" fontId="8" fillId="18" borderId="16" xfId="0" applyFont="1" applyFill="1" applyBorder="1"/>
    <xf numFmtId="0" fontId="4" fillId="7" borderId="1" xfId="2" applyBorder="1"/>
    <xf numFmtId="0" fontId="5" fillId="8" borderId="0" xfId="1"/>
    <xf numFmtId="0" fontId="0" fillId="21" borderId="7" xfId="0" applyFill="1" applyBorder="1"/>
    <xf numFmtId="0" fontId="0" fillId="21" borderId="7" xfId="0" applyFont="1" applyFill="1" applyBorder="1"/>
    <xf numFmtId="0" fontId="2" fillId="22" borderId="24" xfId="0" applyFont="1" applyFill="1" applyBorder="1"/>
    <xf numFmtId="0" fontId="2" fillId="22" borderId="25" xfId="0" applyFont="1" applyFill="1" applyBorder="1" applyAlignment="1">
      <alignment horizontal="center"/>
    </xf>
    <xf numFmtId="0" fontId="2" fillId="22" borderId="25" xfId="0" applyFont="1" applyFill="1" applyBorder="1"/>
    <xf numFmtId="0" fontId="2" fillId="22" borderId="26" xfId="0" applyFont="1" applyFill="1" applyBorder="1"/>
    <xf numFmtId="0" fontId="9" fillId="23" borderId="27" xfId="0" applyFont="1" applyFill="1" applyBorder="1"/>
    <xf numFmtId="0" fontId="2" fillId="22" borderId="28" xfId="0" applyFont="1" applyFill="1" applyBorder="1" applyAlignment="1">
      <alignment horizontal="right"/>
    </xf>
    <xf numFmtId="0" fontId="2" fillId="22" borderId="29" xfId="0" applyFont="1" applyFill="1" applyBorder="1" applyAlignment="1">
      <alignment horizontal="center"/>
    </xf>
    <xf numFmtId="0" fontId="2" fillId="22" borderId="29" xfId="0" applyFont="1" applyFill="1" applyBorder="1"/>
    <xf numFmtId="0" fontId="2" fillId="22" borderId="30" xfId="0" applyFont="1" applyFill="1" applyBorder="1"/>
    <xf numFmtId="0" fontId="9" fillId="23" borderId="31" xfId="0" applyFont="1" applyFill="1" applyBorder="1" applyAlignment="1">
      <alignment horizontal="right"/>
    </xf>
    <xf numFmtId="0" fontId="5" fillId="8" borderId="6" xfId="1" applyBorder="1"/>
    <xf numFmtId="0" fontId="0" fillId="22" borderId="7" xfId="0" applyFill="1" applyBorder="1"/>
    <xf numFmtId="0" fontId="0" fillId="24" borderId="7" xfId="0" applyFill="1" applyBorder="1"/>
    <xf numFmtId="0" fontId="9" fillId="23" borderId="32" xfId="0" applyFont="1" applyFill="1" applyBorder="1" applyAlignment="1">
      <alignment horizontal="center"/>
    </xf>
    <xf numFmtId="0" fontId="9" fillId="23" borderId="33" xfId="0" applyFont="1" applyFill="1" applyBorder="1"/>
    <xf numFmtId="0" fontId="9" fillId="23" borderId="34" xfId="0" applyFont="1" applyFill="1" applyBorder="1"/>
    <xf numFmtId="0" fontId="2" fillId="18" borderId="35" xfId="0" applyFont="1" applyFill="1" applyBorder="1"/>
    <xf numFmtId="0" fontId="2" fillId="18" borderId="35" xfId="0" applyFont="1" applyFill="1" applyBorder="1" applyAlignment="1">
      <alignment horizontal="center"/>
    </xf>
    <xf numFmtId="0" fontId="9" fillId="23" borderId="36" xfId="0" applyFont="1" applyFill="1" applyBorder="1" applyAlignment="1">
      <alignment horizontal="center"/>
    </xf>
    <xf numFmtId="0" fontId="9" fillId="23" borderId="31" xfId="0" applyFont="1" applyFill="1" applyBorder="1"/>
    <xf numFmtId="0" fontId="9" fillId="23" borderId="37" xfId="0" applyFont="1" applyFill="1" applyBorder="1"/>
    <xf numFmtId="0" fontId="9" fillId="23" borderId="38" xfId="0" applyFont="1" applyFill="1" applyBorder="1"/>
    <xf numFmtId="0" fontId="2" fillId="18" borderId="35" xfId="0" applyFont="1" applyFill="1" applyBorder="1" applyAlignment="1">
      <alignment horizontal="right"/>
    </xf>
    <xf numFmtId="0" fontId="0" fillId="0" borderId="7" xfId="0" applyBorder="1"/>
    <xf numFmtId="0" fontId="2" fillId="18" borderId="39" xfId="0" applyFont="1" applyFill="1" applyBorder="1"/>
    <xf numFmtId="0" fontId="9" fillId="25" borderId="40" xfId="0" applyFont="1" applyFill="1" applyBorder="1"/>
    <xf numFmtId="0" fontId="9" fillId="25" borderId="40" xfId="0" applyFont="1" applyFill="1" applyBorder="1" applyAlignment="1">
      <alignment horizontal="center"/>
    </xf>
    <xf numFmtId="0" fontId="9" fillId="25" borderId="41" xfId="0" applyFont="1" applyFill="1" applyBorder="1"/>
    <xf numFmtId="0" fontId="2" fillId="18" borderId="42" xfId="0" applyFont="1" applyFill="1" applyBorder="1"/>
    <xf numFmtId="0" fontId="2" fillId="18" borderId="42" xfId="0" applyFont="1" applyFill="1" applyBorder="1" applyAlignment="1">
      <alignment horizontal="center"/>
    </xf>
    <xf numFmtId="0" fontId="9" fillId="25" borderId="40" xfId="0" applyFont="1" applyFill="1" applyBorder="1" applyAlignment="1">
      <alignment horizontal="right"/>
    </xf>
    <xf numFmtId="0" fontId="2" fillId="18" borderId="42" xfId="0" applyFont="1" applyFill="1" applyBorder="1" applyAlignment="1">
      <alignment horizontal="right"/>
    </xf>
    <xf numFmtId="0" fontId="5" fillId="8" borderId="7" xfId="1" applyFont="1" applyBorder="1"/>
    <xf numFmtId="0" fontId="0" fillId="26" borderId="7" xfId="0" applyFill="1" applyBorder="1"/>
    <xf numFmtId="0" fontId="0" fillId="27" borderId="7" xfId="0" applyFill="1" applyBorder="1"/>
    <xf numFmtId="0" fontId="0" fillId="28" borderId="7" xfId="0" applyFill="1" applyBorder="1"/>
    <xf numFmtId="0" fontId="0" fillId="22" borderId="17" xfId="0" applyFill="1" applyBorder="1"/>
    <xf numFmtId="0" fontId="0" fillId="22" borderId="7" xfId="0" applyFill="1" applyBorder="1" applyAlignment="1">
      <alignment horizontal="center"/>
    </xf>
    <xf numFmtId="0" fontId="0" fillId="22" borderId="17" xfId="0" applyFill="1" applyBorder="1" applyAlignment="1">
      <alignment horizontal="right"/>
    </xf>
    <xf numFmtId="0" fontId="0" fillId="11" borderId="43" xfId="0" applyFill="1" applyBorder="1"/>
    <xf numFmtId="0" fontId="0" fillId="21" borderId="1" xfId="0" applyFont="1" applyFill="1" applyBorder="1" applyAlignment="1">
      <alignment horizontal="right"/>
    </xf>
    <xf numFmtId="0" fontId="0" fillId="21" borderId="1" xfId="0" applyFill="1" applyBorder="1"/>
    <xf numFmtId="0" fontId="0" fillId="9" borderId="1" xfId="0" applyFill="1" applyBorder="1"/>
    <xf numFmtId="0" fontId="3" fillId="9" borderId="44" xfId="0" applyFont="1" applyFill="1" applyBorder="1"/>
    <xf numFmtId="0" fontId="3" fillId="9" borderId="44" xfId="0" applyFont="1" applyFill="1" applyBorder="1" applyAlignment="1">
      <alignment horizontal="center"/>
    </xf>
    <xf numFmtId="0" fontId="0" fillId="9" borderId="44" xfId="0" applyFill="1" applyBorder="1"/>
    <xf numFmtId="0" fontId="0" fillId="9" borderId="45" xfId="0" applyFill="1" applyBorder="1"/>
    <xf numFmtId="0" fontId="9" fillId="18" borderId="16" xfId="0" applyFont="1" applyFill="1" applyBorder="1"/>
    <xf numFmtId="0" fontId="9" fillId="18" borderId="16" xfId="0" applyFont="1" applyFill="1" applyBorder="1" applyAlignment="1">
      <alignment horizontal="center"/>
    </xf>
    <xf numFmtId="0" fontId="3" fillId="9" borderId="44" xfId="0" applyFont="1" applyFill="1" applyBorder="1" applyAlignment="1">
      <alignment horizontal="right"/>
    </xf>
    <xf numFmtId="0" fontId="9" fillId="18" borderId="16" xfId="0" applyFont="1" applyFill="1" applyBorder="1" applyAlignment="1">
      <alignment horizontal="right"/>
    </xf>
    <xf numFmtId="0" fontId="4" fillId="7" borderId="46" xfId="2" applyBorder="1"/>
    <xf numFmtId="0" fontId="4" fillId="7" borderId="46" xfId="2" applyBorder="1" applyAlignment="1">
      <alignment horizontal="left"/>
    </xf>
    <xf numFmtId="0" fontId="5" fillId="8" borderId="1" xfId="1" applyFont="1" applyBorder="1"/>
    <xf numFmtId="0" fontId="5" fillId="8" borderId="1" xfId="1" applyBorder="1"/>
    <xf numFmtId="0" fontId="4" fillId="7" borderId="1" xfId="2" applyFont="1" applyBorder="1"/>
    <xf numFmtId="0" fontId="0" fillId="29" borderId="1" xfId="0" applyFill="1" applyBorder="1"/>
    <xf numFmtId="0" fontId="0" fillId="30" borderId="1" xfId="0" applyFill="1" applyBorder="1"/>
    <xf numFmtId="0" fontId="11" fillId="18" borderId="16" xfId="0" applyFont="1" applyFill="1" applyBorder="1"/>
    <xf numFmtId="0" fontId="2" fillId="13" borderId="16" xfId="0" applyFont="1" applyFill="1" applyBorder="1"/>
    <xf numFmtId="0" fontId="2" fillId="13" borderId="16" xfId="0" applyFont="1" applyFill="1" applyBorder="1" applyAlignment="1">
      <alignment horizontal="center"/>
    </xf>
    <xf numFmtId="0" fontId="4" fillId="7" borderId="47" xfId="2" applyBorder="1"/>
    <xf numFmtId="0" fontId="5" fillId="8" borderId="8" xfId="1" applyBorder="1"/>
    <xf numFmtId="0" fontId="4" fillId="7" borderId="8" xfId="2" applyBorder="1"/>
    <xf numFmtId="0" fontId="0" fillId="31" borderId="1" xfId="0" applyFill="1" applyBorder="1"/>
    <xf numFmtId="0" fontId="0" fillId="31" borderId="8" xfId="0" applyFill="1" applyBorder="1"/>
    <xf numFmtId="0" fontId="7" fillId="32" borderId="48" xfId="0" applyFont="1" applyFill="1" applyBorder="1"/>
    <xf numFmtId="0" fontId="7" fillId="32" borderId="49" xfId="0" applyFont="1" applyFill="1" applyBorder="1" applyAlignment="1">
      <alignment horizontal="center"/>
    </xf>
    <xf numFmtId="0" fontId="7" fillId="32" borderId="49" xfId="0" applyFont="1" applyFill="1" applyBorder="1"/>
    <xf numFmtId="0" fontId="7" fillId="32" borderId="50" xfId="0" applyFont="1" applyFill="1" applyBorder="1"/>
    <xf numFmtId="0" fontId="7" fillId="32" borderId="51" xfId="0" applyFont="1" applyFill="1" applyBorder="1" applyAlignment="1">
      <alignment horizontal="right"/>
    </xf>
    <xf numFmtId="0" fontId="7" fillId="32" borderId="52" xfId="0" applyFont="1" applyFill="1" applyBorder="1" applyAlignment="1">
      <alignment horizontal="center"/>
    </xf>
    <xf numFmtId="0" fontId="7" fillId="32" borderId="52" xfId="0" applyFont="1" applyFill="1" applyBorder="1"/>
    <xf numFmtId="0" fontId="7" fillId="32" borderId="53" xfId="0" applyFont="1" applyFill="1" applyBorder="1"/>
    <xf numFmtId="0" fontId="2" fillId="13" borderId="16" xfId="0" applyFont="1" applyFill="1" applyBorder="1" applyAlignment="1">
      <alignment horizontal="right"/>
    </xf>
    <xf numFmtId="0" fontId="4" fillId="7" borderId="19" xfId="2" applyBorder="1" applyAlignment="1"/>
    <xf numFmtId="0" fontId="0" fillId="33" borderId="1" xfId="0" applyFill="1" applyBorder="1"/>
    <xf numFmtId="0" fontId="0" fillId="34" borderId="1" xfId="0" applyFill="1" applyBorder="1"/>
    <xf numFmtId="0" fontId="2" fillId="13" borderId="54" xfId="0" applyFont="1" applyFill="1" applyBorder="1"/>
    <xf numFmtId="0" fontId="12" fillId="10" borderId="9" xfId="0" applyFont="1" applyFill="1" applyBorder="1"/>
    <xf numFmtId="0" fontId="12" fillId="10" borderId="9" xfId="0" applyFont="1" applyFill="1" applyBorder="1" applyAlignment="1">
      <alignment horizontal="center"/>
    </xf>
    <xf numFmtId="0" fontId="2" fillId="6" borderId="55" xfId="0" applyFont="1" applyFill="1" applyBorder="1"/>
    <xf numFmtId="0" fontId="12" fillId="10" borderId="9" xfId="0" applyFont="1" applyFill="1" applyBorder="1" applyAlignment="1">
      <alignment horizontal="right"/>
    </xf>
    <xf numFmtId="0" fontId="2" fillId="6" borderId="55" xfId="0" applyFont="1" applyFill="1" applyBorder="1" applyAlignment="1">
      <alignment horizontal="right"/>
    </xf>
    <xf numFmtId="0" fontId="5" fillId="8" borderId="46" xfId="1" applyBorder="1"/>
    <xf numFmtId="0" fontId="0" fillId="35" borderId="1" xfId="0" applyFill="1" applyBorder="1"/>
    <xf numFmtId="0" fontId="0" fillId="36" borderId="1" xfId="0" applyFill="1" applyBorder="1"/>
    <xf numFmtId="0" fontId="2" fillId="6" borderId="56" xfId="0" applyFont="1" applyFill="1" applyBorder="1" applyAlignment="1">
      <alignment horizontal="center"/>
    </xf>
    <xf numFmtId="0" fontId="2" fillId="6" borderId="56" xfId="0" applyFont="1" applyFill="1" applyBorder="1"/>
    <xf numFmtId="0" fontId="2" fillId="13" borderId="57" xfId="0" applyFont="1" applyFill="1" applyBorder="1"/>
    <xf numFmtId="0" fontId="13" fillId="13" borderId="35" xfId="0" applyFont="1" applyFill="1" applyBorder="1" applyAlignment="1">
      <alignment horizontal="center"/>
    </xf>
    <xf numFmtId="0" fontId="2" fillId="13" borderId="35" xfId="0" applyFont="1" applyFill="1" applyBorder="1"/>
    <xf numFmtId="0" fontId="0" fillId="13" borderId="35" xfId="0" applyFill="1" applyBorder="1"/>
    <xf numFmtId="0" fontId="0" fillId="13" borderId="57" xfId="0" applyFill="1" applyBorder="1" applyAlignment="1">
      <alignment horizontal="right"/>
    </xf>
    <xf numFmtId="0" fontId="2" fillId="13" borderId="35" xfId="0" applyFont="1" applyFill="1" applyBorder="1" applyAlignment="1">
      <alignment horizontal="center"/>
    </xf>
    <xf numFmtId="0" fontId="14" fillId="37" borderId="58" xfId="0" applyFont="1" applyFill="1" applyBorder="1"/>
    <xf numFmtId="0" fontId="14" fillId="37" borderId="2" xfId="0" applyFont="1" applyFill="1" applyBorder="1" applyAlignment="1">
      <alignment horizontal="center"/>
    </xf>
    <xf numFmtId="0" fontId="14" fillId="37" borderId="2" xfId="0" applyFont="1" applyFill="1" applyBorder="1"/>
    <xf numFmtId="0" fontId="7" fillId="19" borderId="48" xfId="0" applyFont="1" applyFill="1" applyBorder="1"/>
    <xf numFmtId="0" fontId="7" fillId="19" borderId="49" xfId="0" applyFont="1" applyFill="1" applyBorder="1" applyAlignment="1">
      <alignment horizontal="center"/>
    </xf>
    <xf numFmtId="0" fontId="14" fillId="37" borderId="59" xfId="0" applyFont="1" applyFill="1" applyBorder="1" applyAlignment="1">
      <alignment horizontal="right"/>
    </xf>
    <xf numFmtId="0" fontId="14" fillId="37" borderId="60" xfId="0" applyFont="1" applyFill="1" applyBorder="1" applyAlignment="1">
      <alignment horizontal="center"/>
    </xf>
    <xf numFmtId="0" fontId="14" fillId="37" borderId="60" xfId="0" applyFont="1" applyFill="1" applyBorder="1"/>
    <xf numFmtId="0" fontId="7" fillId="19" borderId="51" xfId="0" applyFont="1" applyFill="1" applyBorder="1" applyAlignment="1">
      <alignment horizontal="right"/>
    </xf>
    <xf numFmtId="0" fontId="7" fillId="19" borderId="52" xfId="0" applyFont="1" applyFill="1" applyBorder="1" applyAlignment="1">
      <alignment horizontal="center"/>
    </xf>
    <xf numFmtId="0" fontId="0" fillId="14" borderId="1" xfId="0" applyFill="1" applyBorder="1"/>
    <xf numFmtId="0" fontId="0" fillId="19" borderId="1" xfId="0" applyFill="1" applyBorder="1"/>
    <xf numFmtId="0" fontId="7" fillId="19" borderId="49" xfId="0" applyFont="1" applyFill="1" applyBorder="1"/>
    <xf numFmtId="0" fontId="7" fillId="19" borderId="50" xfId="0" applyFont="1" applyFill="1" applyBorder="1"/>
    <xf numFmtId="0" fontId="3" fillId="38" borderId="16" xfId="0" applyFont="1" applyFill="1" applyBorder="1"/>
    <xf numFmtId="0" fontId="3" fillId="38" borderId="16" xfId="0" applyFont="1" applyFill="1" applyBorder="1" applyAlignment="1">
      <alignment horizontal="center"/>
    </xf>
    <xf numFmtId="0" fontId="7" fillId="19" borderId="52" xfId="0" applyFont="1" applyFill="1" applyBorder="1"/>
    <xf numFmtId="0" fontId="7" fillId="19" borderId="53" xfId="0" applyFont="1" applyFill="1" applyBorder="1"/>
    <xf numFmtId="0" fontId="3" fillId="38" borderId="16" xfId="0" applyFont="1" applyFill="1" applyBorder="1" applyAlignment="1">
      <alignment horizontal="right"/>
    </xf>
    <xf numFmtId="0" fontId="0" fillId="10" borderId="1" xfId="0" applyFill="1" applyBorder="1"/>
    <xf numFmtId="0" fontId="3" fillId="39" borderId="16" xfId="0" applyFont="1" applyFill="1" applyBorder="1"/>
    <xf numFmtId="0" fontId="3" fillId="39" borderId="16" xfId="0" applyFont="1" applyFill="1" applyBorder="1" applyAlignment="1">
      <alignment horizontal="center"/>
    </xf>
    <xf numFmtId="0" fontId="2" fillId="25" borderId="61" xfId="0" applyFont="1" applyFill="1" applyBorder="1"/>
    <xf numFmtId="0" fontId="2" fillId="25" borderId="9" xfId="0" applyFont="1" applyFill="1" applyBorder="1" applyAlignment="1">
      <alignment horizontal="center"/>
    </xf>
    <xf numFmtId="0" fontId="2" fillId="25" borderId="9" xfId="0" applyFont="1" applyFill="1" applyBorder="1"/>
    <xf numFmtId="0" fontId="3" fillId="39" borderId="16" xfId="0" applyFont="1" applyFill="1" applyBorder="1" applyAlignment="1">
      <alignment horizontal="right"/>
    </xf>
    <xf numFmtId="0" fontId="2" fillId="25" borderId="61" xfId="0" applyFont="1" applyFill="1" applyBorder="1" applyAlignment="1">
      <alignment horizontal="right"/>
    </xf>
    <xf numFmtId="0" fontId="0" fillId="0" borderId="1" xfId="0" applyFill="1" applyBorder="1"/>
    <xf numFmtId="0" fontId="0" fillId="39" borderId="1" xfId="0" applyFill="1" applyBorder="1"/>
    <xf numFmtId="0" fontId="2" fillId="32" borderId="10" xfId="0" applyFont="1" applyFill="1" applyBorder="1"/>
    <xf numFmtId="0" fontId="2" fillId="32" borderId="16" xfId="0" applyFont="1" applyFill="1" applyBorder="1" applyAlignment="1">
      <alignment horizontal="center"/>
    </xf>
    <xf numFmtId="0" fontId="2" fillId="32" borderId="16" xfId="0" applyFont="1" applyFill="1" applyBorder="1"/>
    <xf numFmtId="0" fontId="2" fillId="32" borderId="10" xfId="0" applyFont="1" applyFill="1" applyBorder="1" applyAlignment="1">
      <alignment horizontal="right"/>
    </xf>
    <xf numFmtId="0" fontId="0" fillId="40" borderId="1" xfId="0" applyFill="1" applyBorder="1"/>
    <xf numFmtId="0" fontId="0" fillId="33" borderId="1" xfId="0" applyFont="1" applyFill="1" applyBorder="1"/>
    <xf numFmtId="0" fontId="2" fillId="32" borderId="54" xfId="0" applyFont="1" applyFill="1" applyBorder="1"/>
    <xf numFmtId="0" fontId="8" fillId="38" borderId="16" xfId="0" applyFont="1" applyFill="1" applyBorder="1"/>
    <xf numFmtId="0" fontId="8" fillId="38" borderId="16" xfId="0" applyFont="1" applyFill="1" applyBorder="1" applyAlignment="1">
      <alignment horizontal="center"/>
    </xf>
    <xf numFmtId="0" fontId="8" fillId="38" borderId="16" xfId="0" applyFont="1" applyFill="1" applyBorder="1" applyAlignment="1">
      <alignment horizontal="right"/>
    </xf>
    <xf numFmtId="0" fontId="0" fillId="38" borderId="1" xfId="0" applyFill="1" applyBorder="1"/>
    <xf numFmtId="0" fontId="0" fillId="38" borderId="1" xfId="0" applyFont="1" applyFill="1" applyBorder="1"/>
    <xf numFmtId="0" fontId="0" fillId="30" borderId="5" xfId="0" applyFill="1" applyBorder="1"/>
    <xf numFmtId="0" fontId="0" fillId="17" borderId="1" xfId="0" applyFont="1" applyFill="1" applyBorder="1" applyAlignment="1">
      <alignment horizontal="right"/>
    </xf>
    <xf numFmtId="0" fontId="0" fillId="17" borderId="1" xfId="0" applyFill="1" applyBorder="1"/>
    <xf numFmtId="0" fontId="10" fillId="9" borderId="1" xfId="0" applyFont="1" applyFill="1" applyBorder="1" applyAlignment="1">
      <alignment horizontal="center"/>
    </xf>
    <xf numFmtId="0" fontId="1" fillId="2" borderId="1" xfId="3" applyFont="1" applyBorder="1" applyAlignment="1">
      <alignment horizontal="center"/>
    </xf>
    <xf numFmtId="0" fontId="0" fillId="26" borderId="1" xfId="0" applyFill="1" applyBorder="1"/>
    <xf numFmtId="0" fontId="0" fillId="26" borderId="1" xfId="0" applyFont="1" applyFill="1" applyBorder="1"/>
    <xf numFmtId="0" fontId="16" fillId="26" borderId="7" xfId="0" applyFont="1" applyFill="1" applyBorder="1"/>
    <xf numFmtId="0" fontId="17" fillId="26" borderId="7" xfId="0" applyFont="1" applyFill="1" applyBorder="1"/>
    <xf numFmtId="0" fontId="18" fillId="26" borderId="7" xfId="0" applyFont="1" applyFill="1" applyBorder="1"/>
  </cellXfs>
  <cellStyles count="4">
    <cellStyle name="20% - Акцент4" xfId="3" builtinId="42"/>
    <cellStyle name="Обычный" xfId="0" builtinId="0"/>
    <cellStyle name="Плохой" xfId="2" builtinId="27"/>
    <cellStyle name="Хороший" xfId="1" builtinId="26"/>
  </cellStyles>
  <dxfs count="0"/>
  <tableStyles count="0" defaultTableStyle="TableStyleMedium9" defaultPivotStyle="PivotStyleLight16"/>
  <colors>
    <mruColors>
      <color rgb="FFFF3300"/>
      <color rgb="FFF64040"/>
      <color rgb="FFF7C263"/>
      <color rgb="FF996600"/>
      <color rgb="FF009900"/>
      <color rgb="FFFF9933"/>
      <color rgb="FFFAB860"/>
      <color rgb="FFFFFF99"/>
      <color rgb="FF009999"/>
      <color rgb="FF3399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C95"/>
  <sheetViews>
    <sheetView tabSelected="1" topLeftCell="A34" zoomScale="85" zoomScaleNormal="85" workbookViewId="0">
      <selection activeCell="B62" sqref="B62:F62"/>
    </sheetView>
  </sheetViews>
  <sheetFormatPr defaultColWidth="9" defaultRowHeight="15"/>
  <cols>
    <col min="2" max="2" width="8.85546875" customWidth="1"/>
    <col min="3" max="3" width="23.7109375" customWidth="1"/>
    <col min="8" max="8" width="30.5703125" bestFit="1" customWidth="1"/>
    <col min="13" max="13" width="24.7109375" customWidth="1"/>
    <col min="18" max="18" width="29.28515625" customWidth="1"/>
    <col min="23" max="23" width="35.140625" customWidth="1"/>
    <col min="28" max="28" width="31.42578125" customWidth="1"/>
    <col min="33" max="33" width="30.28515625" customWidth="1"/>
    <col min="38" max="38" width="29.28515625" customWidth="1"/>
    <col min="43" max="43" width="29.42578125" customWidth="1"/>
    <col min="48" max="48" width="38.42578125" customWidth="1"/>
    <col min="53" max="53" width="38.5703125" customWidth="1"/>
    <col min="58" max="58" width="30.5703125" customWidth="1"/>
    <col min="63" max="63" width="29.85546875" customWidth="1"/>
    <col min="68" max="68" width="27.85546875" customWidth="1"/>
    <col min="73" max="73" width="27.85546875" customWidth="1"/>
    <col min="78" max="78" width="27.42578125" customWidth="1"/>
  </cols>
  <sheetData>
    <row r="1" spans="2:81" ht="17.25" customHeight="1">
      <c r="B1" s="121" t="s">
        <v>0</v>
      </c>
      <c r="C1" s="122" t="s">
        <v>1</v>
      </c>
      <c r="D1" s="121" t="s">
        <v>2</v>
      </c>
      <c r="E1" s="123"/>
      <c r="F1" s="124"/>
      <c r="G1" s="125" t="s">
        <v>0</v>
      </c>
      <c r="H1" s="126" t="s">
        <v>1</v>
      </c>
      <c r="I1" s="125" t="s">
        <v>2</v>
      </c>
      <c r="J1" s="136"/>
      <c r="K1" s="136"/>
      <c r="L1" s="137" t="s">
        <v>0</v>
      </c>
      <c r="M1" s="138" t="s">
        <v>1</v>
      </c>
      <c r="N1" s="137" t="s">
        <v>2</v>
      </c>
      <c r="O1" s="137"/>
      <c r="P1" s="137"/>
      <c r="Q1" s="144" t="s">
        <v>0</v>
      </c>
      <c r="R1" s="145" t="s">
        <v>1</v>
      </c>
      <c r="S1" s="146" t="s">
        <v>2</v>
      </c>
      <c r="T1" s="146"/>
      <c r="U1" s="147"/>
      <c r="V1" s="137" t="s">
        <v>0</v>
      </c>
      <c r="W1" s="138" t="s">
        <v>1</v>
      </c>
      <c r="X1" s="137" t="s">
        <v>2</v>
      </c>
      <c r="Y1" s="137"/>
      <c r="Z1" s="156"/>
      <c r="AA1" s="157" t="s">
        <v>0</v>
      </c>
      <c r="AB1" s="158" t="s">
        <v>1</v>
      </c>
      <c r="AC1" s="157" t="s">
        <v>2</v>
      </c>
      <c r="AD1" s="157"/>
      <c r="AE1" s="157"/>
      <c r="AF1" s="159" t="s">
        <v>0</v>
      </c>
      <c r="AG1" s="165" t="s">
        <v>1</v>
      </c>
      <c r="AH1" s="166" t="s">
        <v>2</v>
      </c>
      <c r="AI1" s="166"/>
      <c r="AJ1" s="166"/>
      <c r="AK1" s="167" t="s">
        <v>0</v>
      </c>
      <c r="AL1" s="168" t="s">
        <v>3</v>
      </c>
      <c r="AM1" s="169" t="s">
        <v>2</v>
      </c>
      <c r="AN1" s="170"/>
      <c r="AO1" s="170"/>
      <c r="AP1" s="173" t="s">
        <v>0</v>
      </c>
      <c r="AQ1" s="174" t="s">
        <v>1</v>
      </c>
      <c r="AR1" s="175" t="s">
        <v>2</v>
      </c>
      <c r="AS1" s="175"/>
      <c r="AT1" s="175"/>
      <c r="AU1" s="176" t="s">
        <v>0</v>
      </c>
      <c r="AV1" s="177" t="s">
        <v>1</v>
      </c>
      <c r="AW1" s="185" t="s">
        <v>2</v>
      </c>
      <c r="AX1" s="185"/>
      <c r="AY1" s="186"/>
      <c r="AZ1" s="187" t="s">
        <v>0</v>
      </c>
      <c r="BA1" s="188" t="s">
        <v>1</v>
      </c>
      <c r="BB1" s="187" t="s">
        <v>2</v>
      </c>
      <c r="BC1" s="187"/>
      <c r="BD1" s="187"/>
      <c r="BE1" s="193" t="s">
        <v>0</v>
      </c>
      <c r="BF1" s="194" t="s">
        <v>1</v>
      </c>
      <c r="BG1" s="193" t="s">
        <v>2</v>
      </c>
      <c r="BH1" s="193"/>
      <c r="BI1" s="193"/>
      <c r="BJ1" s="195" t="s">
        <v>0</v>
      </c>
      <c r="BK1" s="196" t="s">
        <v>1</v>
      </c>
      <c r="BL1" s="197" t="s">
        <v>2</v>
      </c>
      <c r="BM1" s="197"/>
      <c r="BN1" s="197"/>
      <c r="BO1" s="202" t="s">
        <v>0</v>
      </c>
      <c r="BP1" s="203" t="s">
        <v>1</v>
      </c>
      <c r="BQ1" s="204" t="s">
        <v>2</v>
      </c>
      <c r="BR1" s="204"/>
      <c r="BS1" s="204"/>
      <c r="BT1" s="202" t="s">
        <v>0</v>
      </c>
      <c r="BU1" s="203" t="s">
        <v>1</v>
      </c>
      <c r="BV1" s="204" t="s">
        <v>2</v>
      </c>
      <c r="BW1" s="204"/>
      <c r="BX1" s="208"/>
      <c r="BY1" s="209" t="s">
        <v>0</v>
      </c>
      <c r="BZ1" s="210" t="s">
        <v>1</v>
      </c>
      <c r="CA1" s="209" t="s">
        <v>2</v>
      </c>
      <c r="CB1" s="209"/>
      <c r="CC1" s="209"/>
    </row>
    <row r="2" spans="2:81" ht="17.25" customHeight="1">
      <c r="B2" s="127" t="s">
        <v>4</v>
      </c>
      <c r="C2" s="122" t="s">
        <v>5</v>
      </c>
      <c r="D2" s="121"/>
      <c r="E2" s="123"/>
      <c r="F2" s="124"/>
      <c r="G2" s="128" t="s">
        <v>4</v>
      </c>
      <c r="H2" s="126" t="s">
        <v>6</v>
      </c>
      <c r="I2" s="125"/>
      <c r="J2" s="136"/>
      <c r="K2" s="136"/>
      <c r="L2" s="137" t="s">
        <v>4</v>
      </c>
      <c r="M2" s="138" t="s">
        <v>7</v>
      </c>
      <c r="N2" s="137"/>
      <c r="O2" s="137"/>
      <c r="P2" s="137"/>
      <c r="Q2" s="148" t="s">
        <v>4</v>
      </c>
      <c r="R2" s="149" t="s">
        <v>8</v>
      </c>
      <c r="S2" s="150"/>
      <c r="T2" s="150"/>
      <c r="U2" s="151"/>
      <c r="V2" s="152" t="s">
        <v>4</v>
      </c>
      <c r="W2" s="138" t="s">
        <v>9</v>
      </c>
      <c r="X2" s="137"/>
      <c r="Y2" s="137"/>
      <c r="Z2" s="156"/>
      <c r="AA2" s="160" t="s">
        <v>4</v>
      </c>
      <c r="AB2" s="158" t="s">
        <v>10</v>
      </c>
      <c r="AC2" s="157"/>
      <c r="AD2" s="157"/>
      <c r="AE2" s="157"/>
      <c r="AF2" s="161" t="s">
        <v>4</v>
      </c>
      <c r="AG2" s="165" t="s">
        <v>11</v>
      </c>
      <c r="AH2" s="166"/>
      <c r="AI2" s="166"/>
      <c r="AJ2" s="166"/>
      <c r="AK2" s="171" t="s">
        <v>4</v>
      </c>
      <c r="AL2" s="172" t="s">
        <v>12</v>
      </c>
      <c r="AM2" s="170"/>
      <c r="AN2" s="170"/>
      <c r="AO2" s="170"/>
      <c r="AP2" s="178" t="s">
        <v>4</v>
      </c>
      <c r="AQ2" s="179" t="s">
        <v>13</v>
      </c>
      <c r="AR2" s="180"/>
      <c r="AS2" s="180"/>
      <c r="AT2" s="180"/>
      <c r="AU2" s="181" t="s">
        <v>4</v>
      </c>
      <c r="AV2" s="182" t="s">
        <v>14</v>
      </c>
      <c r="AW2" s="189"/>
      <c r="AX2" s="189"/>
      <c r="AY2" s="190"/>
      <c r="AZ2" s="191" t="s">
        <v>4</v>
      </c>
      <c r="BA2" s="188" t="s">
        <v>15</v>
      </c>
      <c r="BB2" s="187"/>
      <c r="BC2" s="187"/>
      <c r="BD2" s="187"/>
      <c r="BE2" s="198" t="s">
        <v>4</v>
      </c>
      <c r="BF2" s="194" t="s">
        <v>16</v>
      </c>
      <c r="BG2" s="193"/>
      <c r="BH2" s="193"/>
      <c r="BI2" s="193"/>
      <c r="BJ2" s="199" t="s">
        <v>4</v>
      </c>
      <c r="BK2" s="196" t="s">
        <v>17</v>
      </c>
      <c r="BL2" s="197"/>
      <c r="BM2" s="197"/>
      <c r="BN2" s="197"/>
      <c r="BO2" s="205" t="s">
        <v>4</v>
      </c>
      <c r="BP2" s="203" t="s">
        <v>18</v>
      </c>
      <c r="BQ2" s="204"/>
      <c r="BR2" s="204"/>
      <c r="BS2" s="204"/>
      <c r="BT2" s="205" t="s">
        <v>4</v>
      </c>
      <c r="BU2" s="203" t="s">
        <v>19</v>
      </c>
      <c r="BV2" s="204"/>
      <c r="BW2" s="204"/>
      <c r="BX2" s="208"/>
      <c r="BY2" s="211" t="s">
        <v>4</v>
      </c>
      <c r="BZ2" s="210" t="s">
        <v>20</v>
      </c>
      <c r="CA2" s="209"/>
      <c r="CB2" s="209"/>
      <c r="CC2" s="209"/>
    </row>
    <row r="3" spans="2:81" ht="15.75">
      <c r="B3" s="129">
        <v>1</v>
      </c>
      <c r="C3" s="130" t="s">
        <v>21</v>
      </c>
      <c r="D3" s="129">
        <v>-60</v>
      </c>
      <c r="E3" s="129"/>
      <c r="F3" s="129"/>
      <c r="G3" s="129">
        <v>1</v>
      </c>
      <c r="H3" s="129" t="s">
        <v>22</v>
      </c>
      <c r="I3" s="129">
        <v>-60</v>
      </c>
      <c r="J3" s="129"/>
      <c r="K3" s="129"/>
      <c r="L3" s="129">
        <v>1</v>
      </c>
      <c r="M3" s="129" t="s">
        <v>23</v>
      </c>
      <c r="N3" s="129">
        <v>-60</v>
      </c>
      <c r="O3" s="129"/>
      <c r="P3" s="139"/>
      <c r="Q3" s="74">
        <v>1</v>
      </c>
      <c r="R3" s="74" t="s">
        <v>24</v>
      </c>
      <c r="S3" s="74">
        <v>-60</v>
      </c>
      <c r="T3" s="74"/>
      <c r="U3" s="74"/>
      <c r="V3" s="129">
        <v>1</v>
      </c>
      <c r="W3" s="129" t="s">
        <v>25</v>
      </c>
      <c r="X3" s="129">
        <v>-60</v>
      </c>
      <c r="Y3" s="129"/>
      <c r="Z3" s="129"/>
      <c r="AA3" s="129">
        <v>1</v>
      </c>
      <c r="AB3" s="129" t="s">
        <v>26</v>
      </c>
      <c r="AC3" s="129">
        <v>-60</v>
      </c>
      <c r="AD3" s="129"/>
      <c r="AE3" s="129"/>
      <c r="AF3" s="162">
        <v>1</v>
      </c>
      <c r="AG3" s="162" t="s">
        <v>27</v>
      </c>
      <c r="AH3" s="162">
        <v>-60</v>
      </c>
      <c r="AI3" s="162">
        <f>300+AH3</f>
        <v>240</v>
      </c>
      <c r="AJ3" s="162"/>
      <c r="AK3" s="129">
        <v>1</v>
      </c>
      <c r="AL3" s="129" t="s">
        <v>25</v>
      </c>
      <c r="AM3" s="129">
        <v>-60</v>
      </c>
      <c r="AN3" s="129"/>
      <c r="AO3" s="129"/>
      <c r="AP3" s="74">
        <v>1</v>
      </c>
      <c r="AQ3" s="74" t="s">
        <v>28</v>
      </c>
      <c r="AR3" s="74">
        <v>-60</v>
      </c>
      <c r="AS3" s="74"/>
      <c r="AT3" s="74"/>
      <c r="AU3" s="74">
        <v>1</v>
      </c>
      <c r="AV3" s="74" t="s">
        <v>29</v>
      </c>
      <c r="AW3" s="74">
        <v>-60</v>
      </c>
      <c r="AX3" s="74"/>
      <c r="AY3" s="74"/>
      <c r="AZ3" s="129">
        <v>1</v>
      </c>
      <c r="BA3" s="129" t="s">
        <v>23</v>
      </c>
      <c r="BB3" s="129">
        <v>-60</v>
      </c>
      <c r="BC3" s="129"/>
      <c r="BD3" s="129"/>
      <c r="BE3" s="129">
        <v>1</v>
      </c>
      <c r="BF3" s="129" t="s">
        <v>24</v>
      </c>
      <c r="BG3" s="129">
        <v>-60</v>
      </c>
      <c r="BH3" s="129"/>
      <c r="BI3" s="129"/>
      <c r="BJ3" s="129">
        <v>1</v>
      </c>
      <c r="BK3" s="129" t="s">
        <v>30</v>
      </c>
      <c r="BL3" s="129">
        <v>-60</v>
      </c>
      <c r="BM3" s="129"/>
      <c r="BN3" s="129"/>
      <c r="BO3" s="129">
        <v>1</v>
      </c>
      <c r="BP3" s="129" t="s">
        <v>31</v>
      </c>
      <c r="BQ3" s="129">
        <v>-60</v>
      </c>
      <c r="BR3" s="129"/>
      <c r="BS3" s="129"/>
      <c r="BT3" s="132">
        <v>1</v>
      </c>
      <c r="BU3" s="132" t="s">
        <v>27</v>
      </c>
      <c r="BV3" s="132">
        <v>-60</v>
      </c>
      <c r="BW3" s="132">
        <f>300+BV3</f>
        <v>240</v>
      </c>
      <c r="BX3" s="132"/>
      <c r="BY3" s="129">
        <v>1</v>
      </c>
      <c r="BZ3" s="129" t="s">
        <v>32</v>
      </c>
      <c r="CA3" s="129">
        <v>-60</v>
      </c>
      <c r="CB3" s="129"/>
      <c r="CC3" s="129"/>
    </row>
    <row r="4" spans="2:81" ht="15.75">
      <c r="B4" s="74">
        <v>2</v>
      </c>
      <c r="C4" s="74" t="s">
        <v>33</v>
      </c>
      <c r="D4" s="74">
        <v>-65</v>
      </c>
      <c r="E4" s="74"/>
      <c r="F4" s="74"/>
      <c r="G4" s="74">
        <v>2</v>
      </c>
      <c r="H4" s="74" t="s">
        <v>28</v>
      </c>
      <c r="I4" s="74">
        <v>-65</v>
      </c>
      <c r="J4" s="74"/>
      <c r="K4" s="74"/>
      <c r="L4" s="132">
        <v>2</v>
      </c>
      <c r="M4" s="132" t="s">
        <v>34</v>
      </c>
      <c r="N4" s="132">
        <v>-65</v>
      </c>
      <c r="O4" s="132">
        <f>286+SUM(N3:N4)</f>
        <v>161</v>
      </c>
      <c r="P4" s="140"/>
      <c r="Q4" s="74">
        <v>2</v>
      </c>
      <c r="R4" s="74" t="s">
        <v>35</v>
      </c>
      <c r="S4" s="74">
        <v>-65</v>
      </c>
      <c r="T4" s="74"/>
      <c r="U4" s="74"/>
      <c r="V4" s="74">
        <v>2</v>
      </c>
      <c r="W4" s="74" t="s">
        <v>36</v>
      </c>
      <c r="X4" s="74">
        <v>-65</v>
      </c>
      <c r="Y4" s="74"/>
      <c r="Z4" s="74"/>
      <c r="AA4" s="74">
        <v>2</v>
      </c>
      <c r="AB4" s="74" t="s">
        <v>37</v>
      </c>
      <c r="AC4" s="74">
        <v>-65</v>
      </c>
      <c r="AD4" s="74"/>
      <c r="AE4" s="74"/>
      <c r="AF4" s="74">
        <v>2</v>
      </c>
      <c r="AG4" s="74" t="s">
        <v>38</v>
      </c>
      <c r="AH4" s="74">
        <v>-60</v>
      </c>
      <c r="AI4" s="74"/>
      <c r="AJ4" s="74"/>
      <c r="AK4" s="132">
        <v>2</v>
      </c>
      <c r="AL4" s="132" t="s">
        <v>39</v>
      </c>
      <c r="AM4" s="132">
        <v>-65</v>
      </c>
      <c r="AN4" s="132">
        <f>325+SUM(AM3:AM4)</f>
        <v>200</v>
      </c>
      <c r="AO4" s="132"/>
      <c r="AP4" s="133">
        <v>2</v>
      </c>
      <c r="AQ4" s="133" t="s">
        <v>40</v>
      </c>
      <c r="AR4" s="133">
        <v>-65</v>
      </c>
      <c r="AS4" s="133"/>
      <c r="AT4" s="133"/>
      <c r="AU4" s="74">
        <v>2</v>
      </c>
      <c r="AV4" s="74" t="s">
        <v>35</v>
      </c>
      <c r="AW4" s="74">
        <v>-65</v>
      </c>
      <c r="AX4" s="74"/>
      <c r="AY4" s="74"/>
      <c r="AZ4" s="74">
        <v>2</v>
      </c>
      <c r="BA4" s="74" t="s">
        <v>41</v>
      </c>
      <c r="BB4" s="74">
        <v>-65</v>
      </c>
      <c r="BC4" s="74"/>
      <c r="BD4" s="74"/>
      <c r="BE4" s="74">
        <v>2</v>
      </c>
      <c r="BF4" s="74" t="s">
        <v>41</v>
      </c>
      <c r="BG4" s="74">
        <v>-65</v>
      </c>
      <c r="BH4" s="74"/>
      <c r="BI4" s="74"/>
      <c r="BJ4" s="74">
        <v>2</v>
      </c>
      <c r="BK4" s="74" t="s">
        <v>42</v>
      </c>
      <c r="BL4" s="74">
        <v>-65</v>
      </c>
      <c r="BM4" s="74"/>
      <c r="BN4" s="74"/>
      <c r="BO4" s="74">
        <v>2</v>
      </c>
      <c r="BP4" s="74" t="s">
        <v>36</v>
      </c>
      <c r="BQ4" s="74">
        <v>-65</v>
      </c>
      <c r="BR4" s="74"/>
      <c r="BS4" s="74"/>
      <c r="BT4" s="74">
        <v>2</v>
      </c>
      <c r="BU4" s="74" t="s">
        <v>43</v>
      </c>
      <c r="BV4" s="74">
        <v>-60</v>
      </c>
      <c r="BW4" s="74"/>
      <c r="BX4" s="74"/>
      <c r="BY4" s="132">
        <v>2</v>
      </c>
      <c r="BZ4" s="132" t="s">
        <v>44</v>
      </c>
      <c r="CA4" s="132">
        <v>-65</v>
      </c>
      <c r="CB4" s="132">
        <f>293+SUM(CA3:CA4)</f>
        <v>168</v>
      </c>
      <c r="CC4" s="132"/>
    </row>
    <row r="5" spans="2:81" ht="15.75">
      <c r="B5" s="74">
        <v>3</v>
      </c>
      <c r="C5" s="74" t="s">
        <v>45</v>
      </c>
      <c r="D5" s="74">
        <v>-75</v>
      </c>
      <c r="E5" s="74"/>
      <c r="F5" s="74"/>
      <c r="G5" s="131">
        <v>3</v>
      </c>
      <c r="H5" s="131" t="s">
        <v>46</v>
      </c>
      <c r="I5" s="131">
        <v>-75</v>
      </c>
      <c r="J5" s="131">
        <f>353+SUM(I3:I5)</f>
        <v>153</v>
      </c>
      <c r="K5" s="131"/>
      <c r="L5" s="74">
        <v>3</v>
      </c>
      <c r="M5" s="74" t="s">
        <v>47</v>
      </c>
      <c r="N5" s="74">
        <v>-60</v>
      </c>
      <c r="O5" s="74"/>
      <c r="P5" s="141"/>
      <c r="Q5" s="74">
        <v>3</v>
      </c>
      <c r="R5" s="74" t="s">
        <v>48</v>
      </c>
      <c r="S5" s="74">
        <v>-75</v>
      </c>
      <c r="T5" s="74"/>
      <c r="U5" s="74"/>
      <c r="V5" s="74">
        <v>3</v>
      </c>
      <c r="W5" s="74" t="s">
        <v>48</v>
      </c>
      <c r="X5" s="74">
        <v>-75</v>
      </c>
      <c r="Y5" s="74"/>
      <c r="Z5" s="74"/>
      <c r="AA5" s="74">
        <v>3</v>
      </c>
      <c r="AB5" s="74" t="s">
        <v>49</v>
      </c>
      <c r="AC5" s="74">
        <v>-75</v>
      </c>
      <c r="AD5" s="74"/>
      <c r="AE5" s="74"/>
      <c r="AF5" s="133">
        <v>3</v>
      </c>
      <c r="AG5" s="133" t="s">
        <v>50</v>
      </c>
      <c r="AH5" s="133">
        <v>-65</v>
      </c>
      <c r="AI5" s="133"/>
      <c r="AJ5" s="133"/>
      <c r="AK5" s="74">
        <v>3</v>
      </c>
      <c r="AL5" s="74" t="s">
        <v>49</v>
      </c>
      <c r="AM5" s="74">
        <v>-60</v>
      </c>
      <c r="AN5" s="74"/>
      <c r="AO5" s="74"/>
      <c r="AP5" s="132">
        <v>3</v>
      </c>
      <c r="AQ5" s="132" t="s">
        <v>51</v>
      </c>
      <c r="AR5" s="132">
        <v>-75</v>
      </c>
      <c r="AS5" s="132">
        <f>330+SUM(AR3:AR5)</f>
        <v>130</v>
      </c>
      <c r="AT5" s="132"/>
      <c r="AU5" s="74">
        <v>3</v>
      </c>
      <c r="AV5" s="74" t="s">
        <v>52</v>
      </c>
      <c r="AW5" s="74">
        <v>-75</v>
      </c>
      <c r="AX5" s="74"/>
      <c r="AY5" s="74"/>
      <c r="AZ5" s="74">
        <v>3</v>
      </c>
      <c r="BA5" s="74" t="s">
        <v>53</v>
      </c>
      <c r="BB5" s="74">
        <v>-75</v>
      </c>
      <c r="BC5" s="74"/>
      <c r="BD5" s="74"/>
      <c r="BE5" s="133">
        <v>3</v>
      </c>
      <c r="BF5" s="133" t="s">
        <v>54</v>
      </c>
      <c r="BG5" s="133">
        <v>-75</v>
      </c>
      <c r="BH5" s="133"/>
      <c r="BI5" s="133"/>
      <c r="BJ5" s="74">
        <v>3</v>
      </c>
      <c r="BK5" s="74" t="s">
        <v>55</v>
      </c>
      <c r="BL5" s="74">
        <v>-75</v>
      </c>
      <c r="BM5" s="74"/>
      <c r="BN5" s="74"/>
      <c r="BO5" s="74">
        <v>3</v>
      </c>
      <c r="BP5" s="74" t="s">
        <v>53</v>
      </c>
      <c r="BQ5" s="74">
        <v>-75</v>
      </c>
      <c r="BR5" s="74"/>
      <c r="BS5" s="74"/>
      <c r="BT5" s="74">
        <v>3</v>
      </c>
      <c r="BU5" s="74" t="s">
        <v>56</v>
      </c>
      <c r="BV5" s="74">
        <v>-65</v>
      </c>
      <c r="BW5" s="74"/>
      <c r="BX5" s="74"/>
      <c r="BY5" s="74">
        <v>3</v>
      </c>
      <c r="BZ5" s="74" t="s">
        <v>57</v>
      </c>
      <c r="CA5" s="74">
        <v>-60</v>
      </c>
      <c r="CB5" s="74"/>
      <c r="CC5" s="74"/>
    </row>
    <row r="6" spans="2:81" ht="15.75">
      <c r="B6" s="74">
        <v>4</v>
      </c>
      <c r="C6" s="74" t="s">
        <v>58</v>
      </c>
      <c r="D6" s="74">
        <v>-90</v>
      </c>
      <c r="E6" s="74"/>
      <c r="F6" s="74"/>
      <c r="G6" s="74">
        <v>4</v>
      </c>
      <c r="H6" s="74" t="s">
        <v>59</v>
      </c>
      <c r="I6" s="74">
        <v>-60</v>
      </c>
      <c r="J6" s="74"/>
      <c r="K6" s="74"/>
      <c r="L6" s="74">
        <v>4</v>
      </c>
      <c r="M6" s="74" t="s">
        <v>60</v>
      </c>
      <c r="N6" s="74">
        <v>-65</v>
      </c>
      <c r="O6" s="74"/>
      <c r="P6" s="141"/>
      <c r="Q6" s="74">
        <v>4</v>
      </c>
      <c r="R6" s="74" t="s">
        <v>61</v>
      </c>
      <c r="S6" s="74">
        <v>-90</v>
      </c>
      <c r="T6" s="74"/>
      <c r="U6" s="74"/>
      <c r="V6" s="153">
        <v>4</v>
      </c>
      <c r="W6" s="153" t="s">
        <v>62</v>
      </c>
      <c r="X6" s="153">
        <v>-90</v>
      </c>
      <c r="Y6" s="153"/>
      <c r="Z6" s="153"/>
      <c r="AA6" s="74">
        <v>4</v>
      </c>
      <c r="AB6" s="74" t="s">
        <v>63</v>
      </c>
      <c r="AC6" s="74">
        <v>-90</v>
      </c>
      <c r="AD6" s="74"/>
      <c r="AE6" s="74"/>
      <c r="AF6" s="132">
        <v>4</v>
      </c>
      <c r="AG6" s="132" t="s">
        <v>64</v>
      </c>
      <c r="AH6" s="132">
        <v>-75</v>
      </c>
      <c r="AI6" s="132">
        <f>338+SUM(AH4:AH6)</f>
        <v>138</v>
      </c>
      <c r="AJ6" s="132"/>
      <c r="AK6" s="132">
        <v>4</v>
      </c>
      <c r="AL6" s="132" t="s">
        <v>51</v>
      </c>
      <c r="AM6" s="132">
        <v>-65</v>
      </c>
      <c r="AN6" s="132">
        <f>286+SUM(AM5:AM6)</f>
        <v>161</v>
      </c>
      <c r="AO6" s="132"/>
      <c r="AP6" s="74">
        <v>4</v>
      </c>
      <c r="AQ6" s="74" t="s">
        <v>65</v>
      </c>
      <c r="AR6" s="74">
        <v>-60</v>
      </c>
      <c r="AS6" s="74"/>
      <c r="AT6" s="74"/>
      <c r="AU6" s="74">
        <v>4</v>
      </c>
      <c r="AV6" s="74" t="s">
        <v>66</v>
      </c>
      <c r="AW6" s="74">
        <v>-90</v>
      </c>
      <c r="AX6" s="74"/>
      <c r="AY6" s="74"/>
      <c r="AZ6" s="74">
        <v>4</v>
      </c>
      <c r="BA6" s="74" t="s">
        <v>57</v>
      </c>
      <c r="BB6" s="74">
        <v>-90</v>
      </c>
      <c r="BC6" s="74"/>
      <c r="BD6" s="74"/>
      <c r="BE6" s="74">
        <v>4</v>
      </c>
      <c r="BF6" s="74" t="s">
        <v>67</v>
      </c>
      <c r="BG6" s="74">
        <v>-90</v>
      </c>
      <c r="BH6" s="74"/>
      <c r="BI6" s="74"/>
      <c r="BJ6" s="74">
        <v>4</v>
      </c>
      <c r="BK6" s="74" t="s">
        <v>62</v>
      </c>
      <c r="BL6" s="74">
        <v>-90</v>
      </c>
      <c r="BM6" s="74"/>
      <c r="BN6" s="74"/>
      <c r="BO6" s="131">
        <v>4</v>
      </c>
      <c r="BP6" s="131" t="s">
        <v>68</v>
      </c>
      <c r="BQ6" s="131">
        <v>-90</v>
      </c>
      <c r="BR6" s="131">
        <f>423+SUM(BQ3:BQ6)</f>
        <v>133</v>
      </c>
      <c r="BS6" s="131"/>
      <c r="BT6" s="74">
        <v>4</v>
      </c>
      <c r="BU6" s="74" t="s">
        <v>63</v>
      </c>
      <c r="BV6" s="74">
        <v>-75</v>
      </c>
      <c r="BW6" s="74"/>
      <c r="BX6" s="74"/>
      <c r="BY6" s="132">
        <v>4</v>
      </c>
      <c r="BZ6" s="132" t="s">
        <v>64</v>
      </c>
      <c r="CA6" s="132">
        <v>-65</v>
      </c>
      <c r="CB6" s="132">
        <f>293+SUM(CA5:CA6)</f>
        <v>168</v>
      </c>
      <c r="CC6" s="132"/>
    </row>
    <row r="7" spans="2:81" ht="15.75">
      <c r="B7" s="74">
        <v>5</v>
      </c>
      <c r="C7" s="74" t="s">
        <v>69</v>
      </c>
      <c r="D7" s="74">
        <v>-112</v>
      </c>
      <c r="E7" s="74"/>
      <c r="F7" s="74"/>
      <c r="G7" s="74">
        <v>5</v>
      </c>
      <c r="H7" s="74" t="s">
        <v>70</v>
      </c>
      <c r="I7" s="74">
        <v>-65</v>
      </c>
      <c r="J7" s="74"/>
      <c r="K7" s="74">
        <v>-4.8</v>
      </c>
      <c r="L7" s="74">
        <v>5</v>
      </c>
      <c r="M7" s="74" t="s">
        <v>71</v>
      </c>
      <c r="N7" s="74">
        <v>-75</v>
      </c>
      <c r="O7" s="74"/>
      <c r="P7" s="141"/>
      <c r="Q7" s="132">
        <v>5</v>
      </c>
      <c r="R7" s="132" t="s">
        <v>72</v>
      </c>
      <c r="S7" s="132">
        <v>-112</v>
      </c>
      <c r="T7" s="132">
        <f>549+SUM(S3:S7)</f>
        <v>147</v>
      </c>
      <c r="U7" s="132"/>
      <c r="V7" s="74">
        <v>5</v>
      </c>
      <c r="W7" s="74" t="s">
        <v>73</v>
      </c>
      <c r="X7" s="74">
        <v>-112</v>
      </c>
      <c r="Y7" s="74"/>
      <c r="Z7" s="74"/>
      <c r="AA7" s="74">
        <v>5</v>
      </c>
      <c r="AB7" s="74" t="s">
        <v>74</v>
      </c>
      <c r="AC7" s="74">
        <v>-112</v>
      </c>
      <c r="AD7" s="74"/>
      <c r="AE7" s="74"/>
      <c r="AF7" s="74">
        <v>5</v>
      </c>
      <c r="AG7" s="74" t="s">
        <v>75</v>
      </c>
      <c r="AH7" s="74">
        <v>-60</v>
      </c>
      <c r="AI7" s="74"/>
      <c r="AJ7" s="74"/>
      <c r="AK7" s="74">
        <v>5</v>
      </c>
      <c r="AL7" s="74" t="s">
        <v>76</v>
      </c>
      <c r="AM7" s="74">
        <v>-60</v>
      </c>
      <c r="AN7" s="74"/>
      <c r="AO7" s="74"/>
      <c r="AP7" s="74">
        <v>5</v>
      </c>
      <c r="AQ7" s="74" t="s">
        <v>77</v>
      </c>
      <c r="AR7" s="74">
        <v>-65</v>
      </c>
      <c r="AS7" s="74"/>
      <c r="AT7" s="74"/>
      <c r="AU7" s="74">
        <v>5</v>
      </c>
      <c r="AV7" s="74" t="s">
        <v>78</v>
      </c>
      <c r="AW7" s="74">
        <v>-112</v>
      </c>
      <c r="AX7" s="74"/>
      <c r="AY7" s="74"/>
      <c r="AZ7" s="74">
        <v>5</v>
      </c>
      <c r="BA7" s="74" t="s">
        <v>73</v>
      </c>
      <c r="BB7" s="74">
        <v>-112</v>
      </c>
      <c r="BC7" s="74"/>
      <c r="BD7" s="74"/>
      <c r="BE7" s="132">
        <v>5</v>
      </c>
      <c r="BF7" s="132" t="s">
        <v>79</v>
      </c>
      <c r="BG7" s="132">
        <v>-112</v>
      </c>
      <c r="BH7" s="132">
        <f>538+SUM(BG3:BG7)</f>
        <v>136</v>
      </c>
      <c r="BI7" s="132"/>
      <c r="BJ7" s="74">
        <v>5</v>
      </c>
      <c r="BK7" s="74" t="s">
        <v>80</v>
      </c>
      <c r="BL7" s="74">
        <v>-112</v>
      </c>
      <c r="BM7" s="74"/>
      <c r="BN7" s="74"/>
      <c r="BO7" s="74">
        <v>5</v>
      </c>
      <c r="BP7" s="74" t="s">
        <v>81</v>
      </c>
      <c r="BQ7" s="74">
        <v>-60</v>
      </c>
      <c r="BR7" s="74"/>
      <c r="BS7" s="74"/>
      <c r="BT7" s="132">
        <v>5</v>
      </c>
      <c r="BU7" s="132" t="s">
        <v>82</v>
      </c>
      <c r="BV7" s="132">
        <v>-90</v>
      </c>
      <c r="BW7" s="132">
        <f>423+SUM(BV4:BV7)</f>
        <v>133</v>
      </c>
      <c r="BX7" s="132"/>
      <c r="BY7" s="74">
        <v>5</v>
      </c>
      <c r="BZ7" s="74" t="s">
        <v>83</v>
      </c>
      <c r="CA7" s="74">
        <v>-60</v>
      </c>
      <c r="CB7" s="74"/>
      <c r="CC7" s="74"/>
    </row>
    <row r="8" spans="2:81" ht="15.75">
      <c r="B8" s="74">
        <v>6</v>
      </c>
      <c r="C8" s="74" t="s">
        <v>84</v>
      </c>
      <c r="D8" s="74">
        <v>-155</v>
      </c>
      <c r="E8" s="74"/>
      <c r="F8" s="74"/>
      <c r="G8" s="74">
        <v>6</v>
      </c>
      <c r="H8" s="74" t="s">
        <v>75</v>
      </c>
      <c r="I8" s="74">
        <v>-75</v>
      </c>
      <c r="J8" s="74"/>
      <c r="K8" s="74">
        <f>I15*K7</f>
        <v>1824</v>
      </c>
      <c r="L8" s="74">
        <v>6</v>
      </c>
      <c r="M8" s="74" t="s">
        <v>85</v>
      </c>
      <c r="N8" s="74">
        <v>-90</v>
      </c>
      <c r="O8" s="74"/>
      <c r="P8" s="141"/>
      <c r="Q8" s="132">
        <v>6</v>
      </c>
      <c r="R8" s="132" t="s">
        <v>86</v>
      </c>
      <c r="S8" s="132">
        <v>-60</v>
      </c>
      <c r="T8" s="132">
        <f>270+S8</f>
        <v>210</v>
      </c>
      <c r="U8" s="132"/>
      <c r="V8" s="74">
        <v>6</v>
      </c>
      <c r="W8" s="74" t="s">
        <v>87</v>
      </c>
      <c r="X8" s="74">
        <v>-155</v>
      </c>
      <c r="Y8" s="74"/>
      <c r="Z8" s="74"/>
      <c r="AA8" s="74">
        <v>6</v>
      </c>
      <c r="AB8" s="74" t="s">
        <v>88</v>
      </c>
      <c r="AC8" s="74">
        <v>-155</v>
      </c>
      <c r="AD8" s="74"/>
      <c r="AE8" s="74"/>
      <c r="AF8" s="74">
        <v>6</v>
      </c>
      <c r="AG8" s="74" t="s">
        <v>89</v>
      </c>
      <c r="AH8" s="74">
        <v>-65</v>
      </c>
      <c r="AI8" s="74"/>
      <c r="AJ8" s="74"/>
      <c r="AK8" s="74">
        <v>6</v>
      </c>
      <c r="AL8" s="74" t="s">
        <v>90</v>
      </c>
      <c r="AM8" s="74">
        <v>-65</v>
      </c>
      <c r="AN8" s="74"/>
      <c r="AO8" s="74"/>
      <c r="AP8" s="74">
        <v>6</v>
      </c>
      <c r="AQ8" s="74" t="s">
        <v>91</v>
      </c>
      <c r="AR8" s="74">
        <v>-75</v>
      </c>
      <c r="AS8" s="74"/>
      <c r="AT8" s="74"/>
      <c r="AU8" s="74">
        <v>6</v>
      </c>
      <c r="AV8" s="74" t="s">
        <v>92</v>
      </c>
      <c r="AW8" s="74">
        <v>-155</v>
      </c>
      <c r="AX8" s="74"/>
      <c r="AY8" s="74"/>
      <c r="AZ8" s="74">
        <v>6</v>
      </c>
      <c r="BA8" s="74" t="s">
        <v>93</v>
      </c>
      <c r="BB8" s="74">
        <v>-155</v>
      </c>
      <c r="BC8" s="74"/>
      <c r="BD8" s="74"/>
      <c r="BE8" s="74">
        <v>6</v>
      </c>
      <c r="BF8" s="74" t="s">
        <v>94</v>
      </c>
      <c r="BG8" s="74">
        <v>-60</v>
      </c>
      <c r="BH8" s="74"/>
      <c r="BI8" s="74"/>
      <c r="BJ8" s="74">
        <v>6</v>
      </c>
      <c r="BK8" s="74" t="s">
        <v>95</v>
      </c>
      <c r="BL8" s="74">
        <v>-155</v>
      </c>
      <c r="BM8" s="74"/>
      <c r="BN8" s="74"/>
      <c r="BO8" s="132">
        <v>6</v>
      </c>
      <c r="BP8" s="132" t="s">
        <v>82</v>
      </c>
      <c r="BQ8" s="132">
        <v>-65</v>
      </c>
      <c r="BR8" s="132">
        <f>306+SUM(BQ7:BQ8)</f>
        <v>181</v>
      </c>
      <c r="BS8" s="132"/>
      <c r="BT8" s="74">
        <v>6</v>
      </c>
      <c r="BU8" s="74" t="s">
        <v>83</v>
      </c>
      <c r="BV8" s="74">
        <v>-60</v>
      </c>
      <c r="BW8" s="74"/>
      <c r="BX8" s="74"/>
      <c r="BY8" s="74">
        <v>6</v>
      </c>
      <c r="BZ8" s="74" t="s">
        <v>90</v>
      </c>
      <c r="CA8" s="74">
        <v>-65</v>
      </c>
      <c r="CB8" s="74"/>
      <c r="CC8" s="74"/>
    </row>
    <row r="9" spans="2:81" ht="15.75">
      <c r="B9" s="132">
        <v>7</v>
      </c>
      <c r="C9" s="132" t="s">
        <v>96</v>
      </c>
      <c r="D9" s="132">
        <v>-215</v>
      </c>
      <c r="E9" s="132">
        <f>1118+SUM(D3:D9)</f>
        <v>346</v>
      </c>
      <c r="F9" s="132"/>
      <c r="G9" s="74">
        <v>7</v>
      </c>
      <c r="H9" s="74" t="s">
        <v>93</v>
      </c>
      <c r="I9" s="74">
        <v>-90</v>
      </c>
      <c r="J9" s="74"/>
      <c r="K9" s="74"/>
      <c r="L9" s="74">
        <v>7</v>
      </c>
      <c r="M9" s="74" t="s">
        <v>97</v>
      </c>
      <c r="N9" s="74">
        <v>-112</v>
      </c>
      <c r="O9" s="74"/>
      <c r="P9" s="141"/>
      <c r="Q9" s="132">
        <v>7</v>
      </c>
      <c r="R9" s="132" t="s">
        <v>98</v>
      </c>
      <c r="S9" s="132">
        <v>-60</v>
      </c>
      <c r="T9" s="132">
        <f>270+S9</f>
        <v>210</v>
      </c>
      <c r="U9" s="132"/>
      <c r="V9" s="132">
        <v>7</v>
      </c>
      <c r="W9" s="132" t="s">
        <v>99</v>
      </c>
      <c r="X9" s="132">
        <v>-215</v>
      </c>
      <c r="Y9" s="132">
        <f>968+SUM(X3:X9)</f>
        <v>196</v>
      </c>
      <c r="Z9" s="132"/>
      <c r="AA9" s="74">
        <v>7</v>
      </c>
      <c r="AB9" s="74" t="s">
        <v>100</v>
      </c>
      <c r="AC9" s="74">
        <v>-215</v>
      </c>
      <c r="AD9" s="74"/>
      <c r="AE9" s="74"/>
      <c r="AF9" s="132">
        <v>7</v>
      </c>
      <c r="AG9" s="132" t="s">
        <v>101</v>
      </c>
      <c r="AH9" s="132">
        <v>-75</v>
      </c>
      <c r="AI9" s="132">
        <f>338+SUM(AH7:AH9)</f>
        <v>138</v>
      </c>
      <c r="AJ9" s="132"/>
      <c r="AK9" s="74">
        <v>7</v>
      </c>
      <c r="AL9" s="74" t="s">
        <v>102</v>
      </c>
      <c r="AM9" s="74">
        <v>-75</v>
      </c>
      <c r="AN9" s="74"/>
      <c r="AO9" s="74"/>
      <c r="AP9" s="74">
        <v>7</v>
      </c>
      <c r="AQ9" s="74" t="s">
        <v>103</v>
      </c>
      <c r="AR9" s="74">
        <v>-90</v>
      </c>
      <c r="AS9" s="74"/>
      <c r="AT9" s="74"/>
      <c r="AU9" s="74">
        <v>7</v>
      </c>
      <c r="AV9" s="74" t="s">
        <v>104</v>
      </c>
      <c r="AW9" s="74">
        <v>-215</v>
      </c>
      <c r="AX9" s="74"/>
      <c r="AY9" s="74"/>
      <c r="AZ9" s="74">
        <v>7</v>
      </c>
      <c r="BA9" s="74" t="s">
        <v>91</v>
      </c>
      <c r="BB9" s="74">
        <v>-215</v>
      </c>
      <c r="BC9" s="74"/>
      <c r="BD9" s="74"/>
      <c r="BE9" s="74">
        <v>7</v>
      </c>
      <c r="BF9" s="74" t="s">
        <v>105</v>
      </c>
      <c r="BG9" s="74">
        <v>-65</v>
      </c>
      <c r="BH9" s="74"/>
      <c r="BI9" s="74"/>
      <c r="BJ9" s="74">
        <v>7</v>
      </c>
      <c r="BK9" s="74" t="s">
        <v>106</v>
      </c>
      <c r="BL9" s="74">
        <v>-215</v>
      </c>
      <c r="BM9" s="74"/>
      <c r="BN9" s="74"/>
      <c r="BO9" s="74">
        <v>7</v>
      </c>
      <c r="BP9" s="74" t="s">
        <v>97</v>
      </c>
      <c r="BQ9" s="74">
        <v>-60</v>
      </c>
      <c r="BR9" s="74"/>
      <c r="BS9" s="74"/>
      <c r="BT9" s="74">
        <v>7</v>
      </c>
      <c r="BU9" s="74" t="s">
        <v>107</v>
      </c>
      <c r="BV9" s="74">
        <v>-65</v>
      </c>
      <c r="BW9" s="74"/>
      <c r="BX9" s="74"/>
      <c r="BY9" s="132">
        <v>7</v>
      </c>
      <c r="BZ9" s="132" t="s">
        <v>108</v>
      </c>
      <c r="CA9" s="132">
        <v>-75</v>
      </c>
      <c r="CB9" s="132">
        <f>338+SUM(CA7:CA9)</f>
        <v>138</v>
      </c>
      <c r="CC9" s="132"/>
    </row>
    <row r="10" spans="2:81" ht="15.75">
      <c r="B10" s="74">
        <v>8</v>
      </c>
      <c r="C10" s="74" t="s">
        <v>109</v>
      </c>
      <c r="D10" s="74">
        <v>-60</v>
      </c>
      <c r="E10" s="74"/>
      <c r="F10" s="74"/>
      <c r="G10" s="74">
        <v>8</v>
      </c>
      <c r="H10" s="74" t="s">
        <v>110</v>
      </c>
      <c r="I10" s="74">
        <v>-112</v>
      </c>
      <c r="J10" s="74"/>
      <c r="K10" s="74"/>
      <c r="L10" s="132">
        <v>8</v>
      </c>
      <c r="M10" s="132" t="s">
        <v>111</v>
      </c>
      <c r="N10" s="132">
        <v>-155</v>
      </c>
      <c r="O10" s="132">
        <f>729+SUM(N5:N10)</f>
        <v>172</v>
      </c>
      <c r="P10" s="140"/>
      <c r="Q10" s="74">
        <v>8</v>
      </c>
      <c r="R10" s="74" t="s">
        <v>103</v>
      </c>
      <c r="S10" s="74">
        <v>-60</v>
      </c>
      <c r="T10" s="74"/>
      <c r="U10" s="74"/>
      <c r="V10" s="74">
        <v>8</v>
      </c>
      <c r="W10" s="74" t="s">
        <v>112</v>
      </c>
      <c r="X10" s="74">
        <v>-60</v>
      </c>
      <c r="Y10" s="74"/>
      <c r="Z10" s="74"/>
      <c r="AA10" s="132">
        <v>8</v>
      </c>
      <c r="AB10" s="132" t="s">
        <v>113</v>
      </c>
      <c r="AC10" s="132">
        <v>-220</v>
      </c>
      <c r="AD10" s="132">
        <f>AE5+SUM(AC3:AC10)</f>
        <v>-992</v>
      </c>
      <c r="AE10" s="132"/>
      <c r="AF10" s="132">
        <v>8</v>
      </c>
      <c r="AG10" s="132" t="s">
        <v>114</v>
      </c>
      <c r="AH10" s="132">
        <v>-60</v>
      </c>
      <c r="AI10" s="132">
        <f>264+AH10</f>
        <v>204</v>
      </c>
      <c r="AJ10" s="132"/>
      <c r="AK10" s="74">
        <v>8</v>
      </c>
      <c r="AL10" s="74" t="s">
        <v>115</v>
      </c>
      <c r="AM10" s="74">
        <v>-90</v>
      </c>
      <c r="AN10" s="74"/>
      <c r="AO10" s="74"/>
      <c r="AP10" s="132">
        <v>8</v>
      </c>
      <c r="AQ10" s="132" t="s">
        <v>116</v>
      </c>
      <c r="AR10" s="132">
        <v>-112</v>
      </c>
      <c r="AS10" s="132">
        <f>482+SUM(AR6:AR10)</f>
        <v>80</v>
      </c>
      <c r="AT10" s="132"/>
      <c r="AU10" s="132">
        <v>8</v>
      </c>
      <c r="AV10" s="132" t="s">
        <v>117</v>
      </c>
      <c r="AW10" s="132">
        <v>-298</v>
      </c>
      <c r="AX10" s="132">
        <f>1341+SUM(AW3:AW10)</f>
        <v>271</v>
      </c>
      <c r="AY10" s="132"/>
      <c r="AZ10" s="74">
        <v>8</v>
      </c>
      <c r="BA10" s="74" t="s">
        <v>118</v>
      </c>
      <c r="BB10" s="74">
        <v>-298</v>
      </c>
      <c r="BC10" s="74"/>
      <c r="BD10" s="74"/>
      <c r="BE10" s="74">
        <v>8</v>
      </c>
      <c r="BF10" s="74" t="s">
        <v>119</v>
      </c>
      <c r="BG10" s="74">
        <v>-75</v>
      </c>
      <c r="BH10" s="74"/>
      <c r="BI10" s="74"/>
      <c r="BJ10" s="74">
        <v>8</v>
      </c>
      <c r="BK10" s="74" t="s">
        <v>118</v>
      </c>
      <c r="BL10" s="74">
        <v>-298</v>
      </c>
      <c r="BM10" s="74"/>
      <c r="BN10" s="74"/>
      <c r="BO10" s="74">
        <v>8</v>
      </c>
      <c r="BP10" s="74" t="s">
        <v>120</v>
      </c>
      <c r="BQ10" s="74">
        <v>-65</v>
      </c>
      <c r="BR10" s="74"/>
      <c r="BS10" s="74"/>
      <c r="BT10" s="132">
        <v>8</v>
      </c>
      <c r="BU10" s="132" t="s">
        <v>121</v>
      </c>
      <c r="BV10" s="132">
        <v>-75</v>
      </c>
      <c r="BW10" s="132">
        <f>345+SUM(BV8:BV10)</f>
        <v>145</v>
      </c>
      <c r="BX10" s="132"/>
      <c r="BY10" s="74">
        <v>8</v>
      </c>
      <c r="BZ10" s="74" t="s">
        <v>122</v>
      </c>
      <c r="CA10" s="74">
        <v>-60</v>
      </c>
      <c r="CB10" s="74"/>
      <c r="CC10" s="74"/>
    </row>
    <row r="11" spans="2:81" ht="15.75">
      <c r="B11" s="132">
        <v>9</v>
      </c>
      <c r="C11" s="132" t="s">
        <v>113</v>
      </c>
      <c r="D11" s="132">
        <v>-65</v>
      </c>
      <c r="E11" s="132">
        <f>299+SUM(D10:D11)</f>
        <v>174</v>
      </c>
      <c r="F11" s="132"/>
      <c r="G11" s="74">
        <v>9</v>
      </c>
      <c r="H11" s="74" t="s">
        <v>123</v>
      </c>
      <c r="I11" s="74">
        <v>-155</v>
      </c>
      <c r="J11" s="74"/>
      <c r="K11" s="74"/>
      <c r="L11" s="74">
        <v>9</v>
      </c>
      <c r="M11" s="74" t="s">
        <v>124</v>
      </c>
      <c r="N11" s="74">
        <v>-60</v>
      </c>
      <c r="O11" s="74"/>
      <c r="P11" s="141"/>
      <c r="Q11" s="74">
        <v>9</v>
      </c>
      <c r="R11" s="74" t="s">
        <v>125</v>
      </c>
      <c r="S11" s="74">
        <v>-65</v>
      </c>
      <c r="T11" s="74"/>
      <c r="U11" s="74"/>
      <c r="V11" s="74">
        <v>9</v>
      </c>
      <c r="W11" s="74" t="s">
        <v>109</v>
      </c>
      <c r="X11" s="74">
        <v>-65</v>
      </c>
      <c r="Y11" s="74"/>
      <c r="Z11" s="74"/>
      <c r="AA11" s="74">
        <v>9</v>
      </c>
      <c r="AB11" s="74" t="s">
        <v>126</v>
      </c>
      <c r="AC11" s="74">
        <v>-60</v>
      </c>
      <c r="AD11" s="74"/>
      <c r="AE11" s="74"/>
      <c r="AF11" s="132">
        <v>9</v>
      </c>
      <c r="AG11" s="132" t="s">
        <v>127</v>
      </c>
      <c r="AH11" s="132">
        <v>-60</v>
      </c>
      <c r="AI11" s="132">
        <f>300+AH11</f>
        <v>240</v>
      </c>
      <c r="AJ11" s="132"/>
      <c r="AK11" s="74">
        <v>9</v>
      </c>
      <c r="AL11" s="74" t="s">
        <v>128</v>
      </c>
      <c r="AM11" s="74">
        <v>-112</v>
      </c>
      <c r="AN11" s="74"/>
      <c r="AO11" s="74">
        <f>AM23*AO10</f>
        <v>0</v>
      </c>
      <c r="AP11" s="74">
        <v>9</v>
      </c>
      <c r="AQ11" s="74" t="s">
        <v>129</v>
      </c>
      <c r="AR11" s="74">
        <v>-60</v>
      </c>
      <c r="AS11" s="74"/>
      <c r="AT11" s="74"/>
      <c r="AU11" s="132">
        <v>9</v>
      </c>
      <c r="AV11" s="132" t="s">
        <v>130</v>
      </c>
      <c r="AW11" s="132">
        <v>-60</v>
      </c>
      <c r="AX11" s="132">
        <f>258+AW11</f>
        <v>198</v>
      </c>
      <c r="AY11" s="132"/>
      <c r="AZ11" s="74">
        <v>9</v>
      </c>
      <c r="BA11" s="74" t="s">
        <v>131</v>
      </c>
      <c r="BB11" s="74">
        <v>-415</v>
      </c>
      <c r="BC11" s="74"/>
      <c r="BD11" s="74"/>
      <c r="BE11" s="74">
        <v>9</v>
      </c>
      <c r="BF11" s="74" t="s">
        <v>132</v>
      </c>
      <c r="BG11" s="74">
        <v>-90</v>
      </c>
      <c r="BH11" s="74"/>
      <c r="BI11" s="74"/>
      <c r="BJ11" s="74">
        <v>9</v>
      </c>
      <c r="BK11" s="74" t="s">
        <v>133</v>
      </c>
      <c r="BL11" s="74">
        <v>-300</v>
      </c>
      <c r="BM11" s="74"/>
      <c r="BN11" s="74"/>
      <c r="BO11" s="132">
        <v>9</v>
      </c>
      <c r="BP11" s="132" t="s">
        <v>134</v>
      </c>
      <c r="BQ11" s="132">
        <v>-75</v>
      </c>
      <c r="BR11" s="132">
        <f>345+SUM(BQ9:BQ11)</f>
        <v>145</v>
      </c>
      <c r="BS11" s="132"/>
      <c r="BT11" s="74">
        <v>9</v>
      </c>
      <c r="BU11" s="74" t="s">
        <v>135</v>
      </c>
      <c r="BV11" s="74">
        <v>-60</v>
      </c>
      <c r="BW11" s="74"/>
      <c r="BX11" s="74"/>
      <c r="BY11" s="74">
        <v>9</v>
      </c>
      <c r="BZ11" s="74" t="s">
        <v>129</v>
      </c>
      <c r="CA11" s="74">
        <v>-65</v>
      </c>
      <c r="CB11" s="74"/>
      <c r="CC11" s="74"/>
    </row>
    <row r="12" spans="2:81" ht="15.75">
      <c r="B12" s="132">
        <v>10</v>
      </c>
      <c r="C12" s="132" t="s">
        <v>136</v>
      </c>
      <c r="D12" s="132">
        <v>-60</v>
      </c>
      <c r="E12" s="132">
        <f>264+D12</f>
        <v>204</v>
      </c>
      <c r="F12" s="132"/>
      <c r="G12" s="74">
        <v>10</v>
      </c>
      <c r="H12" s="74" t="s">
        <v>137</v>
      </c>
      <c r="I12" s="74">
        <v>-215</v>
      </c>
      <c r="J12" s="74"/>
      <c r="K12" s="74"/>
      <c r="L12" s="74">
        <v>10</v>
      </c>
      <c r="M12" s="74" t="s">
        <v>138</v>
      </c>
      <c r="N12" s="74">
        <v>-65</v>
      </c>
      <c r="O12" s="74"/>
      <c r="P12" s="141"/>
      <c r="Q12" s="74">
        <v>10</v>
      </c>
      <c r="R12" s="74" t="s">
        <v>139</v>
      </c>
      <c r="S12" s="74">
        <v>-75</v>
      </c>
      <c r="T12" s="74"/>
      <c r="U12" s="74"/>
      <c r="V12" s="132">
        <v>10</v>
      </c>
      <c r="W12" s="132" t="s">
        <v>116</v>
      </c>
      <c r="X12" s="132">
        <v>-75</v>
      </c>
      <c r="Y12" s="132">
        <f>323+SUM(X10:X12)</f>
        <v>123</v>
      </c>
      <c r="Z12" s="132"/>
      <c r="AA12" s="74">
        <v>10</v>
      </c>
      <c r="AB12" s="74" t="s">
        <v>140</v>
      </c>
      <c r="AC12" s="74">
        <v>-65</v>
      </c>
      <c r="AD12" s="74"/>
      <c r="AE12" s="74"/>
      <c r="AF12" s="74">
        <v>10</v>
      </c>
      <c r="AG12" s="74" t="s">
        <v>141</v>
      </c>
      <c r="AH12" s="74">
        <v>-60</v>
      </c>
      <c r="AI12" s="74"/>
      <c r="AJ12" s="74"/>
      <c r="AK12" s="74">
        <v>10</v>
      </c>
      <c r="AL12" s="74" t="s">
        <v>142</v>
      </c>
      <c r="AM12" s="74">
        <v>-155</v>
      </c>
      <c r="AN12" s="74"/>
      <c r="AO12" s="74"/>
      <c r="AP12" s="132">
        <v>10</v>
      </c>
      <c r="AQ12" s="132" t="s">
        <v>143</v>
      </c>
      <c r="AR12" s="132">
        <v>-65</v>
      </c>
      <c r="AS12" s="132">
        <f>280+SUM(AR11:AR12)</f>
        <v>155</v>
      </c>
      <c r="AT12" s="132"/>
      <c r="AU12" s="74">
        <v>10</v>
      </c>
      <c r="AV12" s="74" t="s">
        <v>144</v>
      </c>
      <c r="AW12" s="74">
        <v>-60</v>
      </c>
      <c r="AX12" s="74"/>
      <c r="AY12" s="74"/>
      <c r="AZ12" s="74">
        <v>10</v>
      </c>
      <c r="BA12" s="74" t="s">
        <v>53</v>
      </c>
      <c r="BB12" s="74">
        <v>-450</v>
      </c>
      <c r="BC12" s="74"/>
      <c r="BD12" s="74"/>
      <c r="BE12" s="74">
        <v>10</v>
      </c>
      <c r="BF12" s="74" t="s">
        <v>137</v>
      </c>
      <c r="BG12" s="74">
        <v>-112</v>
      </c>
      <c r="BH12" s="74"/>
      <c r="BI12" s="74"/>
      <c r="BJ12" s="74">
        <v>10</v>
      </c>
      <c r="BK12" s="74" t="s">
        <v>145</v>
      </c>
      <c r="BL12" s="74">
        <v>-340</v>
      </c>
      <c r="BM12" s="74"/>
      <c r="BN12" s="74"/>
      <c r="BO12" s="74">
        <v>10</v>
      </c>
      <c r="BP12" s="74" t="s">
        <v>139</v>
      </c>
      <c r="BQ12" s="74">
        <v>-60</v>
      </c>
      <c r="BR12" s="74"/>
      <c r="BS12" s="74"/>
      <c r="BT12" s="132">
        <v>10</v>
      </c>
      <c r="BU12" s="132" t="s">
        <v>136</v>
      </c>
      <c r="BV12" s="132">
        <v>-65</v>
      </c>
      <c r="BW12" s="132">
        <f>286+SUM(BV11:BV12)</f>
        <v>161</v>
      </c>
      <c r="BX12" s="132"/>
      <c r="BY12" s="74">
        <v>10</v>
      </c>
      <c r="BZ12" s="74" t="s">
        <v>146</v>
      </c>
      <c r="CA12" s="74">
        <v>-75</v>
      </c>
      <c r="CB12" s="74"/>
      <c r="CC12" s="74"/>
    </row>
    <row r="13" spans="2:81" ht="15.75">
      <c r="B13" s="74">
        <v>11</v>
      </c>
      <c r="C13" s="74" t="s">
        <v>147</v>
      </c>
      <c r="D13" s="74">
        <v>-60</v>
      </c>
      <c r="E13" s="74"/>
      <c r="F13" s="74"/>
      <c r="G13" s="74">
        <v>11</v>
      </c>
      <c r="H13" s="74" t="s">
        <v>148</v>
      </c>
      <c r="I13" s="74">
        <v>-298</v>
      </c>
      <c r="J13" s="74"/>
      <c r="K13" s="74"/>
      <c r="L13" s="74">
        <v>11</v>
      </c>
      <c r="M13" s="74" t="s">
        <v>144</v>
      </c>
      <c r="N13" s="74">
        <v>-75</v>
      </c>
      <c r="O13" s="74"/>
      <c r="P13" s="141"/>
      <c r="Q13" s="74">
        <v>11</v>
      </c>
      <c r="R13" s="74" t="s">
        <v>146</v>
      </c>
      <c r="S13" s="74">
        <v>-90</v>
      </c>
      <c r="T13" s="74"/>
      <c r="U13" s="74"/>
      <c r="V13" s="74">
        <v>11</v>
      </c>
      <c r="W13" s="74" t="s">
        <v>126</v>
      </c>
      <c r="X13" s="74">
        <v>-60</v>
      </c>
      <c r="Y13" s="74"/>
      <c r="Z13" s="74"/>
      <c r="AA13" s="132">
        <v>11</v>
      </c>
      <c r="AB13" s="132" t="s">
        <v>149</v>
      </c>
      <c r="AC13" s="132">
        <v>-75</v>
      </c>
      <c r="AD13" s="132">
        <f>375+SUM(AC11:AC13)</f>
        <v>175</v>
      </c>
      <c r="AE13" s="132"/>
      <c r="AF13" s="74">
        <v>11</v>
      </c>
      <c r="AG13" s="74" t="s">
        <v>150</v>
      </c>
      <c r="AH13" s="74">
        <v>-65</v>
      </c>
      <c r="AI13" s="74"/>
      <c r="AJ13" s="74"/>
      <c r="AK13" s="74">
        <v>11</v>
      </c>
      <c r="AL13" s="74" t="s">
        <v>151</v>
      </c>
      <c r="AM13" s="74">
        <v>-215</v>
      </c>
      <c r="AN13" s="74"/>
      <c r="AO13" s="74"/>
      <c r="AP13" s="74">
        <v>11</v>
      </c>
      <c r="AQ13" s="74" t="s">
        <v>152</v>
      </c>
      <c r="AR13" s="74">
        <v>-60</v>
      </c>
      <c r="AS13" s="74"/>
      <c r="AT13" s="74"/>
      <c r="AU13" s="132">
        <v>11</v>
      </c>
      <c r="AV13" s="132" t="s">
        <v>153</v>
      </c>
      <c r="AW13" s="132">
        <v>-65</v>
      </c>
      <c r="AX13" s="132">
        <f>293+SUM(AW12:AW13)</f>
        <v>168</v>
      </c>
      <c r="AY13" s="132"/>
      <c r="AZ13" s="74">
        <v>11</v>
      </c>
      <c r="BA13" s="74" t="s">
        <v>154</v>
      </c>
      <c r="BB13" s="74">
        <v>-510</v>
      </c>
      <c r="BC13" s="74"/>
      <c r="BD13" s="74"/>
      <c r="BE13" s="74">
        <v>11</v>
      </c>
      <c r="BF13" s="74" t="s">
        <v>148</v>
      </c>
      <c r="BG13" s="74">
        <v>-155</v>
      </c>
      <c r="BH13" s="74"/>
      <c r="BI13" s="74"/>
      <c r="BJ13" s="74">
        <v>11</v>
      </c>
      <c r="BK13" s="74" t="s">
        <v>155</v>
      </c>
      <c r="BL13" s="74">
        <v>-495</v>
      </c>
      <c r="BM13" s="74"/>
      <c r="BN13" s="74"/>
      <c r="BO13" s="74">
        <v>11</v>
      </c>
      <c r="BP13" s="74" t="s">
        <v>53</v>
      </c>
      <c r="BQ13" s="74">
        <v>-65</v>
      </c>
      <c r="BR13" s="74"/>
      <c r="BS13" s="74"/>
      <c r="BT13" s="74">
        <v>11</v>
      </c>
      <c r="BU13" s="74" t="s">
        <v>156</v>
      </c>
      <c r="BV13" s="74">
        <v>-60</v>
      </c>
      <c r="BW13" s="74"/>
      <c r="BX13" s="74"/>
      <c r="BY13" s="131">
        <v>11</v>
      </c>
      <c r="BZ13" s="131" t="s">
        <v>157</v>
      </c>
      <c r="CA13" s="131">
        <v>-90</v>
      </c>
      <c r="CB13" s="131">
        <f>405+SUM(CA10:CA13)</f>
        <v>115</v>
      </c>
      <c r="CC13" s="131"/>
    </row>
    <row r="14" spans="2:81" ht="15.75">
      <c r="B14" s="74">
        <v>12</v>
      </c>
      <c r="C14" s="74" t="s">
        <v>158</v>
      </c>
      <c r="D14" s="74">
        <v>-65</v>
      </c>
      <c r="E14" s="74"/>
      <c r="F14" s="74"/>
      <c r="G14" s="74">
        <v>12</v>
      </c>
      <c r="H14" s="74" t="s">
        <v>159</v>
      </c>
      <c r="I14" s="74">
        <v>-320</v>
      </c>
      <c r="J14" s="74"/>
      <c r="K14" s="74"/>
      <c r="L14" s="132">
        <v>12</v>
      </c>
      <c r="M14" s="132" t="s">
        <v>143</v>
      </c>
      <c r="N14" s="132">
        <v>-90</v>
      </c>
      <c r="O14" s="132">
        <f>387+SUM(N11:N14)</f>
        <v>97</v>
      </c>
      <c r="P14" s="140"/>
      <c r="Q14" s="132">
        <v>12</v>
      </c>
      <c r="R14" s="132" t="s">
        <v>149</v>
      </c>
      <c r="S14" s="132">
        <v>-112</v>
      </c>
      <c r="T14" s="132">
        <f>560+SUM(S10:S14)</f>
        <v>158</v>
      </c>
      <c r="U14" s="132"/>
      <c r="V14" s="74">
        <v>12</v>
      </c>
      <c r="W14" s="74" t="s">
        <v>147</v>
      </c>
      <c r="X14" s="74">
        <v>-65</v>
      </c>
      <c r="Y14" s="74"/>
      <c r="Z14" s="74"/>
      <c r="AA14" s="131">
        <v>12</v>
      </c>
      <c r="AB14" s="131" t="s">
        <v>157</v>
      </c>
      <c r="AC14" s="131">
        <v>-60</v>
      </c>
      <c r="AD14" s="131">
        <f>270+AC14</f>
        <v>210</v>
      </c>
      <c r="AE14" s="131"/>
      <c r="AF14" s="74">
        <v>12</v>
      </c>
      <c r="AG14" s="74" t="s">
        <v>160</v>
      </c>
      <c r="AH14" s="74">
        <v>-75</v>
      </c>
      <c r="AI14" s="74"/>
      <c r="AJ14" s="74"/>
      <c r="AK14" s="74">
        <v>12</v>
      </c>
      <c r="AL14" s="74" t="s">
        <v>161</v>
      </c>
      <c r="AM14" s="74">
        <v>-298</v>
      </c>
      <c r="AN14" s="74"/>
      <c r="AO14" s="74"/>
      <c r="AP14" s="74">
        <v>12</v>
      </c>
      <c r="AQ14" s="74" t="s">
        <v>162</v>
      </c>
      <c r="AR14" s="74">
        <v>-65</v>
      </c>
      <c r="AS14" s="74"/>
      <c r="AT14" s="74"/>
      <c r="AU14" s="74">
        <v>12</v>
      </c>
      <c r="AV14" s="74" t="s">
        <v>163</v>
      </c>
      <c r="AW14" s="74">
        <v>-60</v>
      </c>
      <c r="AX14" s="74"/>
      <c r="AY14" s="74"/>
      <c r="AZ14" s="74">
        <v>12</v>
      </c>
      <c r="BA14" s="74" t="s">
        <v>164</v>
      </c>
      <c r="BB14" s="74">
        <v>-700</v>
      </c>
      <c r="BC14" s="74"/>
      <c r="BD14" s="74"/>
      <c r="BE14" s="74">
        <v>12</v>
      </c>
      <c r="BF14" s="74" t="s">
        <v>165</v>
      </c>
      <c r="BG14" s="74">
        <v>-215</v>
      </c>
      <c r="BH14" s="74"/>
      <c r="BI14" s="74"/>
      <c r="BJ14" s="75">
        <v>12</v>
      </c>
      <c r="BK14" s="75" t="s">
        <v>166</v>
      </c>
      <c r="BL14" s="75">
        <v>-630</v>
      </c>
      <c r="BM14" s="75">
        <f>2835+SUM(BL3:BL14)</f>
        <v>0</v>
      </c>
      <c r="BN14" s="75"/>
      <c r="BO14" s="132">
        <v>12</v>
      </c>
      <c r="BP14" s="132" t="s">
        <v>167</v>
      </c>
      <c r="BQ14" s="132">
        <v>-75</v>
      </c>
      <c r="BR14" s="132">
        <f>345+SUM(BQ12:BQ14)</f>
        <v>145</v>
      </c>
      <c r="BS14" s="132"/>
      <c r="BT14" s="132">
        <v>12</v>
      </c>
      <c r="BU14" s="132" t="s">
        <v>167</v>
      </c>
      <c r="BV14" s="132">
        <v>-65</v>
      </c>
      <c r="BW14" s="132">
        <f>299+SUM(BV13:BV14)</f>
        <v>174</v>
      </c>
      <c r="BX14" s="132"/>
      <c r="BY14" s="74">
        <v>12</v>
      </c>
      <c r="BZ14" s="74" t="s">
        <v>90</v>
      </c>
      <c r="CA14" s="74">
        <v>-60</v>
      </c>
      <c r="CB14" s="74"/>
      <c r="CC14" s="74"/>
    </row>
    <row r="15" spans="2:81" ht="15.75">
      <c r="B15" s="74">
        <v>13</v>
      </c>
      <c r="C15" s="74" t="s">
        <v>162</v>
      </c>
      <c r="D15" s="74">
        <v>-75</v>
      </c>
      <c r="E15" s="74"/>
      <c r="F15" s="74"/>
      <c r="G15" s="132">
        <v>13</v>
      </c>
      <c r="H15" s="132" t="s">
        <v>168</v>
      </c>
      <c r="I15" s="132">
        <v>-380</v>
      </c>
      <c r="J15" s="132">
        <f>1824+SUM(I6:I15)</f>
        <v>54</v>
      </c>
      <c r="K15" s="132"/>
      <c r="L15" s="132">
        <v>13</v>
      </c>
      <c r="M15" s="132" t="s">
        <v>168</v>
      </c>
      <c r="N15" s="132">
        <v>-60</v>
      </c>
      <c r="O15" s="132">
        <f>288+N15</f>
        <v>228</v>
      </c>
      <c r="P15" s="140"/>
      <c r="Q15" s="74">
        <v>13</v>
      </c>
      <c r="R15" s="74" t="s">
        <v>169</v>
      </c>
      <c r="S15" s="74">
        <v>-60</v>
      </c>
      <c r="T15" s="74"/>
      <c r="U15" s="74"/>
      <c r="V15" s="74">
        <v>13</v>
      </c>
      <c r="W15" s="74" t="s">
        <v>163</v>
      </c>
      <c r="X15" s="74">
        <v>-75</v>
      </c>
      <c r="Y15" s="74"/>
      <c r="Z15" s="74"/>
      <c r="AA15" s="74">
        <v>13</v>
      </c>
      <c r="AB15" s="74" t="s">
        <v>170</v>
      </c>
      <c r="AC15" s="74">
        <v>-60</v>
      </c>
      <c r="AD15" s="74"/>
      <c r="AE15" s="74"/>
      <c r="AF15" s="132">
        <v>13</v>
      </c>
      <c r="AG15" s="132" t="s">
        <v>171</v>
      </c>
      <c r="AH15" s="132">
        <v>-90</v>
      </c>
      <c r="AI15" s="132">
        <f>414+SUM(AH12:AH15)</f>
        <v>124</v>
      </c>
      <c r="AJ15" s="132"/>
      <c r="AK15" s="74">
        <v>13</v>
      </c>
      <c r="AL15" s="74" t="s">
        <v>90</v>
      </c>
      <c r="AM15" s="74">
        <v>-415</v>
      </c>
      <c r="AN15" s="74"/>
      <c r="AO15" s="74"/>
      <c r="AP15" s="74">
        <v>13</v>
      </c>
      <c r="AQ15" s="74" t="s">
        <v>172</v>
      </c>
      <c r="AR15" s="74">
        <v>-75</v>
      </c>
      <c r="AS15" s="74"/>
      <c r="AT15" s="74"/>
      <c r="AU15" s="74">
        <v>13</v>
      </c>
      <c r="AV15" s="74" t="s">
        <v>173</v>
      </c>
      <c r="AW15" s="74">
        <v>-65</v>
      </c>
      <c r="AX15" s="74"/>
      <c r="AY15" s="74"/>
      <c r="AZ15" s="74">
        <v>13</v>
      </c>
      <c r="BA15" s="74" t="s">
        <v>174</v>
      </c>
      <c r="BB15" s="74">
        <v>-880</v>
      </c>
      <c r="BC15" s="74"/>
      <c r="BD15" s="74"/>
      <c r="BE15" s="74">
        <v>13</v>
      </c>
      <c r="BF15" s="74" t="s">
        <v>175</v>
      </c>
      <c r="BG15" s="74">
        <v>-298</v>
      </c>
      <c r="BH15" s="74"/>
      <c r="BI15" s="74"/>
      <c r="BJ15" s="74">
        <v>13</v>
      </c>
      <c r="BK15" s="74" t="s">
        <v>176</v>
      </c>
      <c r="BL15" s="74">
        <v>-60</v>
      </c>
      <c r="BM15" s="74"/>
      <c r="BN15" s="74"/>
      <c r="BO15" s="74">
        <v>13</v>
      </c>
      <c r="BP15" s="74" t="s">
        <v>160</v>
      </c>
      <c r="BQ15" s="74">
        <v>-60</v>
      </c>
      <c r="BR15" s="74"/>
      <c r="BS15" s="74"/>
      <c r="BT15" s="74">
        <v>13</v>
      </c>
      <c r="BU15" s="74" t="s">
        <v>154</v>
      </c>
      <c r="BV15" s="74">
        <v>-60</v>
      </c>
      <c r="BW15" s="74"/>
      <c r="BX15" s="74"/>
      <c r="BY15" s="74">
        <v>13</v>
      </c>
      <c r="BZ15" s="74" t="s">
        <v>172</v>
      </c>
      <c r="CA15" s="74">
        <v>-65</v>
      </c>
      <c r="CB15" s="74"/>
      <c r="CC15" s="74"/>
    </row>
    <row r="16" spans="2:81" ht="15.75">
      <c r="B16" s="132">
        <v>14</v>
      </c>
      <c r="C16" s="132" t="s">
        <v>177</v>
      </c>
      <c r="D16" s="132">
        <v>-90</v>
      </c>
      <c r="E16" s="132">
        <f>414+SUM(D13:D16)</f>
        <v>124</v>
      </c>
      <c r="F16" s="132"/>
      <c r="G16" s="74">
        <v>14</v>
      </c>
      <c r="H16" s="74" t="s">
        <v>178</v>
      </c>
      <c r="I16" s="74">
        <v>-60</v>
      </c>
      <c r="J16" s="74"/>
      <c r="K16" s="74"/>
      <c r="L16" s="74">
        <v>14</v>
      </c>
      <c r="M16" s="74" t="s">
        <v>170</v>
      </c>
      <c r="N16" s="74">
        <v>-60</v>
      </c>
      <c r="O16" s="74"/>
      <c r="P16" s="141"/>
      <c r="Q16" s="74">
        <v>14</v>
      </c>
      <c r="R16" s="74" t="s">
        <v>179</v>
      </c>
      <c r="S16" s="74">
        <v>-65</v>
      </c>
      <c r="T16" s="74"/>
      <c r="U16" s="74"/>
      <c r="V16" s="132">
        <v>14</v>
      </c>
      <c r="W16" s="132" t="s">
        <v>171</v>
      </c>
      <c r="X16" s="132">
        <v>-90</v>
      </c>
      <c r="Y16" s="132">
        <f>414+SUM(X13:X16)</f>
        <v>124</v>
      </c>
      <c r="Z16" s="132"/>
      <c r="AA16" s="74">
        <v>14</v>
      </c>
      <c r="AB16" s="74" t="s">
        <v>180</v>
      </c>
      <c r="AC16" s="74">
        <v>-65</v>
      </c>
      <c r="AD16" s="74"/>
      <c r="AE16" s="74"/>
      <c r="AF16" s="132">
        <v>14</v>
      </c>
      <c r="AG16" s="132" t="s">
        <v>181</v>
      </c>
      <c r="AH16" s="132">
        <v>-60</v>
      </c>
      <c r="AI16" s="132">
        <f>276+AH16</f>
        <v>216</v>
      </c>
      <c r="AJ16" s="132"/>
      <c r="AK16" s="74">
        <v>14</v>
      </c>
      <c r="AL16" s="74" t="s">
        <v>182</v>
      </c>
      <c r="AM16" s="74">
        <v>-450</v>
      </c>
      <c r="AN16" s="74"/>
      <c r="AO16" s="74"/>
      <c r="AP16" s="74">
        <v>14</v>
      </c>
      <c r="AQ16" s="74" t="s">
        <v>183</v>
      </c>
      <c r="AR16" s="74">
        <v>-90</v>
      </c>
      <c r="AS16" s="74"/>
      <c r="AT16" s="74"/>
      <c r="AU16" s="132">
        <v>14</v>
      </c>
      <c r="AV16" s="132" t="s">
        <v>184</v>
      </c>
      <c r="AW16" s="132">
        <v>-75</v>
      </c>
      <c r="AX16" s="132">
        <f>375+SUM(AW14:AW16)</f>
        <v>175</v>
      </c>
      <c r="AY16" s="132"/>
      <c r="AZ16" s="132">
        <v>14</v>
      </c>
      <c r="BA16" s="132" t="s">
        <v>73</v>
      </c>
      <c r="BB16" s="132">
        <v>-1150</v>
      </c>
      <c r="BC16" s="132">
        <f>5175+SUM(BB3:BB16)</f>
        <v>0</v>
      </c>
      <c r="BD16" s="132"/>
      <c r="BE16" s="74">
        <v>14</v>
      </c>
      <c r="BF16" s="74" t="s">
        <v>185</v>
      </c>
      <c r="BG16" s="74">
        <v>-415</v>
      </c>
      <c r="BH16" s="74"/>
      <c r="BI16" s="74"/>
      <c r="BJ16" s="74">
        <v>14</v>
      </c>
      <c r="BK16" s="74" t="s">
        <v>186</v>
      </c>
      <c r="BL16" s="74">
        <v>-65</v>
      </c>
      <c r="BM16" s="74"/>
      <c r="BN16" s="74"/>
      <c r="BO16" s="74">
        <v>14</v>
      </c>
      <c r="BP16" s="74" t="s">
        <v>187</v>
      </c>
      <c r="BQ16" s="74">
        <v>-65</v>
      </c>
      <c r="BR16" s="74"/>
      <c r="BS16" s="74"/>
      <c r="BT16" s="132">
        <v>14</v>
      </c>
      <c r="BU16" s="132" t="s">
        <v>188</v>
      </c>
      <c r="BV16" s="132">
        <v>-65</v>
      </c>
      <c r="BW16" s="132">
        <f>299+SUM(BV15:BV16)</f>
        <v>174</v>
      </c>
      <c r="BX16" s="132"/>
      <c r="BY16" s="74">
        <v>14</v>
      </c>
      <c r="BZ16" s="74" t="s">
        <v>189</v>
      </c>
      <c r="CA16" s="74">
        <v>-75</v>
      </c>
      <c r="CB16" s="74"/>
      <c r="CC16" s="74"/>
    </row>
    <row r="17" spans="2:81" ht="15.75">
      <c r="B17" s="74">
        <v>15</v>
      </c>
      <c r="C17" s="74" t="s">
        <v>190</v>
      </c>
      <c r="D17" s="74">
        <v>-60</v>
      </c>
      <c r="E17" s="74"/>
      <c r="F17" s="74"/>
      <c r="G17" s="74">
        <v>15</v>
      </c>
      <c r="H17" s="74" t="s">
        <v>191</v>
      </c>
      <c r="I17" s="74">
        <v>-65</v>
      </c>
      <c r="J17" s="74"/>
      <c r="K17" s="74"/>
      <c r="L17" s="74">
        <v>15</v>
      </c>
      <c r="M17" s="74" t="s">
        <v>97</v>
      </c>
      <c r="N17" s="74">
        <v>-65</v>
      </c>
      <c r="O17" s="74"/>
      <c r="P17" s="141"/>
      <c r="Q17" s="132">
        <v>15</v>
      </c>
      <c r="R17" s="132" t="s">
        <v>184</v>
      </c>
      <c r="S17" s="132">
        <v>-75</v>
      </c>
      <c r="T17" s="132">
        <f>375+SUM(S15:S17)</f>
        <v>175</v>
      </c>
      <c r="U17" s="132"/>
      <c r="V17" s="74">
        <v>15</v>
      </c>
      <c r="W17" s="74" t="s">
        <v>179</v>
      </c>
      <c r="X17" s="74">
        <v>-60</v>
      </c>
      <c r="Y17" s="74"/>
      <c r="Z17" s="74"/>
      <c r="AA17" s="74">
        <v>15</v>
      </c>
      <c r="AB17" s="74" t="s">
        <v>192</v>
      </c>
      <c r="AC17" s="74">
        <v>-75</v>
      </c>
      <c r="AD17" s="74"/>
      <c r="AE17" s="74"/>
      <c r="AF17" s="74">
        <v>15</v>
      </c>
      <c r="AG17" s="74" t="s">
        <v>193</v>
      </c>
      <c r="AH17" s="74">
        <v>-60</v>
      </c>
      <c r="AI17" s="74"/>
      <c r="AJ17" s="74"/>
      <c r="AK17" s="74">
        <v>15</v>
      </c>
      <c r="AL17" s="74" t="s">
        <v>194</v>
      </c>
      <c r="AM17" s="74">
        <v>-540</v>
      </c>
      <c r="AN17" s="74"/>
      <c r="AO17" s="74"/>
      <c r="AP17" s="132">
        <v>15</v>
      </c>
      <c r="AQ17" s="132" t="s">
        <v>195</v>
      </c>
      <c r="AR17" s="132">
        <v>-112</v>
      </c>
      <c r="AS17" s="132">
        <f>504+SUM(AR13:AR17)</f>
        <v>102</v>
      </c>
      <c r="AT17" s="132"/>
      <c r="AU17" s="74">
        <v>15</v>
      </c>
      <c r="AV17" s="74" t="s">
        <v>196</v>
      </c>
      <c r="AW17" s="74">
        <v>-60</v>
      </c>
      <c r="AX17" s="74"/>
      <c r="AY17" s="74"/>
      <c r="AZ17" s="132">
        <v>15</v>
      </c>
      <c r="BA17" s="132" t="s">
        <v>197</v>
      </c>
      <c r="BB17" s="132">
        <v>-60</v>
      </c>
      <c r="BC17" s="132">
        <f>210</f>
        <v>210</v>
      </c>
      <c r="BD17" s="132"/>
      <c r="BE17" s="74">
        <v>15</v>
      </c>
      <c r="BF17" s="74" t="s">
        <v>198</v>
      </c>
      <c r="BG17" s="74">
        <v>-420</v>
      </c>
      <c r="BH17" s="74"/>
      <c r="BI17" s="74"/>
      <c r="BJ17" s="74">
        <v>15</v>
      </c>
      <c r="BK17" s="74" t="s">
        <v>194</v>
      </c>
      <c r="BL17" s="74">
        <v>-75</v>
      </c>
      <c r="BM17" s="74"/>
      <c r="BN17" s="74"/>
      <c r="BO17" s="74">
        <v>15</v>
      </c>
      <c r="BP17" s="74" t="s">
        <v>97</v>
      </c>
      <c r="BQ17" s="74">
        <v>-75</v>
      </c>
      <c r="BR17" s="74"/>
      <c r="BS17" s="74"/>
      <c r="BT17" s="74">
        <v>15</v>
      </c>
      <c r="BU17" s="74" t="s">
        <v>199</v>
      </c>
      <c r="BV17" s="74">
        <v>-65</v>
      </c>
      <c r="BW17" s="74"/>
      <c r="BX17" s="74"/>
      <c r="BY17" s="74">
        <v>15</v>
      </c>
      <c r="BZ17" s="74" t="s">
        <v>146</v>
      </c>
      <c r="CA17" s="74">
        <v>-90</v>
      </c>
      <c r="CB17" s="74"/>
      <c r="CC17" s="74"/>
    </row>
    <row r="18" spans="2:81" ht="15.75">
      <c r="B18" s="74">
        <v>16</v>
      </c>
      <c r="C18" s="74" t="s">
        <v>200</v>
      </c>
      <c r="D18" s="74">
        <v>-65</v>
      </c>
      <c r="E18" s="74"/>
      <c r="F18" s="74"/>
      <c r="G18" s="74">
        <v>16</v>
      </c>
      <c r="H18" s="74" t="s">
        <v>190</v>
      </c>
      <c r="I18" s="74">
        <v>-75</v>
      </c>
      <c r="J18" s="74"/>
      <c r="K18" s="74"/>
      <c r="L18" s="74">
        <v>16</v>
      </c>
      <c r="M18" s="74" t="s">
        <v>201</v>
      </c>
      <c r="N18" s="74">
        <v>-75</v>
      </c>
      <c r="O18" s="74"/>
      <c r="P18" s="141"/>
      <c r="Q18" s="74">
        <v>16</v>
      </c>
      <c r="R18" s="74" t="s">
        <v>186</v>
      </c>
      <c r="S18" s="74">
        <v>-60</v>
      </c>
      <c r="T18" s="74"/>
      <c r="U18" s="74"/>
      <c r="V18" s="132">
        <v>16</v>
      </c>
      <c r="W18" s="132" t="s">
        <v>73</v>
      </c>
      <c r="X18" s="132">
        <v>-65</v>
      </c>
      <c r="Y18" s="132">
        <f>293+SUM(X17:X18)</f>
        <v>168</v>
      </c>
      <c r="Z18" s="132"/>
      <c r="AA18" s="74">
        <v>16</v>
      </c>
      <c r="AB18" s="74" t="s">
        <v>202</v>
      </c>
      <c r="AC18" s="74">
        <v>-90</v>
      </c>
      <c r="AD18" s="74"/>
      <c r="AE18" s="74"/>
      <c r="AF18" s="74">
        <v>16</v>
      </c>
      <c r="AG18" s="74" t="s">
        <v>203</v>
      </c>
      <c r="AH18" s="74">
        <v>-65</v>
      </c>
      <c r="AI18" s="74"/>
      <c r="AJ18" s="74"/>
      <c r="AK18" s="74">
        <v>16</v>
      </c>
      <c r="AL18" s="74" t="s">
        <v>204</v>
      </c>
      <c r="AM18" s="74">
        <v>-690</v>
      </c>
      <c r="AN18" s="74"/>
      <c r="AO18" s="74"/>
      <c r="AP18" s="132">
        <v>16</v>
      </c>
      <c r="AQ18" s="132" t="s">
        <v>205</v>
      </c>
      <c r="AR18" s="132">
        <v>-60</v>
      </c>
      <c r="AS18" s="132">
        <v>210</v>
      </c>
      <c r="AT18" s="132"/>
      <c r="AU18" s="74">
        <v>16</v>
      </c>
      <c r="AV18" s="74" t="s">
        <v>206</v>
      </c>
      <c r="AW18" s="74">
        <v>-65</v>
      </c>
      <c r="AX18" s="74"/>
      <c r="AY18" s="74"/>
      <c r="AZ18" s="74">
        <v>16</v>
      </c>
      <c r="BA18" s="74" t="s">
        <v>207</v>
      </c>
      <c r="BB18" s="74">
        <v>-60</v>
      </c>
      <c r="BC18" s="74"/>
      <c r="BD18" s="74"/>
      <c r="BE18" s="74">
        <v>16</v>
      </c>
      <c r="BF18" s="74" t="s">
        <v>201</v>
      </c>
      <c r="BG18" s="74">
        <v>-520</v>
      </c>
      <c r="BH18" s="74"/>
      <c r="BI18" s="74"/>
      <c r="BJ18" s="74">
        <v>16</v>
      </c>
      <c r="BK18" s="74" t="s">
        <v>208</v>
      </c>
      <c r="BL18" s="74">
        <v>-90</v>
      </c>
      <c r="BM18" s="74"/>
      <c r="BN18" s="74"/>
      <c r="BO18" s="74">
        <v>16</v>
      </c>
      <c r="BP18" s="74" t="s">
        <v>209</v>
      </c>
      <c r="BQ18" s="74">
        <v>-90</v>
      </c>
      <c r="BR18" s="74"/>
      <c r="BS18" s="74"/>
      <c r="BT18" s="74">
        <v>16</v>
      </c>
      <c r="BU18" s="74" t="s">
        <v>210</v>
      </c>
      <c r="BV18" s="74">
        <v>-75</v>
      </c>
      <c r="BW18" s="74"/>
      <c r="BX18" s="74"/>
      <c r="BY18" s="131">
        <v>16</v>
      </c>
      <c r="BZ18" s="131" t="s">
        <v>211</v>
      </c>
      <c r="CA18" s="131">
        <v>-112</v>
      </c>
      <c r="CB18" s="131">
        <f>504+SUM(CA14:CA18)</f>
        <v>102</v>
      </c>
      <c r="CC18" s="131"/>
    </row>
    <row r="19" spans="2:81" ht="15.75">
      <c r="B19" s="132">
        <v>17</v>
      </c>
      <c r="C19" s="132" t="s">
        <v>212</v>
      </c>
      <c r="D19" s="132">
        <v>-75</v>
      </c>
      <c r="E19" s="132">
        <f>330+SUM(D17:D19)</f>
        <v>130</v>
      </c>
      <c r="F19" s="132"/>
      <c r="G19" s="74">
        <v>17</v>
      </c>
      <c r="H19" s="74" t="s">
        <v>213</v>
      </c>
      <c r="I19" s="74">
        <v>-90</v>
      </c>
      <c r="J19" s="74"/>
      <c r="K19" s="74"/>
      <c r="L19" s="74">
        <v>17</v>
      </c>
      <c r="M19" s="74" t="s">
        <v>208</v>
      </c>
      <c r="N19" s="74">
        <v>-90</v>
      </c>
      <c r="O19" s="74"/>
      <c r="P19" s="141"/>
      <c r="Q19" s="74">
        <v>17</v>
      </c>
      <c r="R19" s="74" t="s">
        <v>214</v>
      </c>
      <c r="S19" s="74">
        <v>-65</v>
      </c>
      <c r="T19" s="74"/>
      <c r="U19" s="74"/>
      <c r="V19" s="74">
        <v>17</v>
      </c>
      <c r="W19" s="74" t="s">
        <v>210</v>
      </c>
      <c r="X19" s="74">
        <v>-75</v>
      </c>
      <c r="Y19" s="74"/>
      <c r="Z19" s="74"/>
      <c r="AA19" s="74">
        <v>17</v>
      </c>
      <c r="AB19" s="74" t="s">
        <v>215</v>
      </c>
      <c r="AC19" s="74">
        <v>-112</v>
      </c>
      <c r="AD19" s="74"/>
      <c r="AE19" s="74"/>
      <c r="AF19" s="74">
        <v>17</v>
      </c>
      <c r="AG19" s="74" t="s">
        <v>216</v>
      </c>
      <c r="AH19" s="74">
        <v>-75</v>
      </c>
      <c r="AI19" s="74"/>
      <c r="AJ19" s="74"/>
      <c r="AK19" s="74">
        <v>17</v>
      </c>
      <c r="AL19" s="74" t="s">
        <v>217</v>
      </c>
      <c r="AM19" s="74">
        <v>-900</v>
      </c>
      <c r="AN19" s="74"/>
      <c r="AO19" s="74"/>
      <c r="AP19" s="132">
        <v>17</v>
      </c>
      <c r="AQ19" s="132" t="s">
        <v>218</v>
      </c>
      <c r="AR19" s="132">
        <v>-60</v>
      </c>
      <c r="AS19" s="132">
        <f>204</f>
        <v>204</v>
      </c>
      <c r="AT19" s="132"/>
      <c r="AU19" s="74">
        <v>17</v>
      </c>
      <c r="AV19" s="74" t="s">
        <v>219</v>
      </c>
      <c r="AW19" s="74">
        <v>-75</v>
      </c>
      <c r="AX19" s="74"/>
      <c r="AY19" s="74"/>
      <c r="AZ19" s="74">
        <v>17</v>
      </c>
      <c r="BA19" s="74" t="s">
        <v>220</v>
      </c>
      <c r="BB19" s="74">
        <v>-65</v>
      </c>
      <c r="BC19" s="74"/>
      <c r="BD19" s="74"/>
      <c r="BE19" s="132">
        <v>17</v>
      </c>
      <c r="BF19" s="132" t="s">
        <v>221</v>
      </c>
      <c r="BG19" s="132">
        <v>-660</v>
      </c>
      <c r="BH19" s="132">
        <f>3102+SUM(BG8:BG19)</f>
        <v>17</v>
      </c>
      <c r="BI19" s="132"/>
      <c r="BJ19" s="133">
        <v>17</v>
      </c>
      <c r="BK19" s="133" t="s">
        <v>222</v>
      </c>
      <c r="BL19" s="133">
        <v>-112</v>
      </c>
      <c r="BM19" s="133"/>
      <c r="BN19" s="133"/>
      <c r="BO19" s="74">
        <v>17</v>
      </c>
      <c r="BP19" s="74" t="s">
        <v>223</v>
      </c>
      <c r="BQ19" s="74">
        <v>-112</v>
      </c>
      <c r="BR19" s="74"/>
      <c r="BS19" s="74"/>
      <c r="BT19" s="132">
        <v>17</v>
      </c>
      <c r="BU19" s="132" t="s">
        <v>224</v>
      </c>
      <c r="BV19" s="132">
        <v>-90</v>
      </c>
      <c r="BW19" s="132">
        <f>414+SUM(BV17:BV19)</f>
        <v>184</v>
      </c>
      <c r="BX19" s="132"/>
      <c r="BY19" s="74">
        <v>17</v>
      </c>
      <c r="BZ19" s="74" t="s">
        <v>225</v>
      </c>
      <c r="CA19" s="74">
        <v>-60</v>
      </c>
      <c r="CB19" s="74"/>
      <c r="CC19" s="74"/>
    </row>
    <row r="20" spans="2:81" ht="15.75">
      <c r="B20" s="74">
        <v>18</v>
      </c>
      <c r="C20" s="74" t="s">
        <v>226</v>
      </c>
      <c r="D20" s="74">
        <v>-60</v>
      </c>
      <c r="E20" s="74"/>
      <c r="F20" s="74"/>
      <c r="G20" s="133">
        <v>18</v>
      </c>
      <c r="H20" s="133" t="s">
        <v>227</v>
      </c>
      <c r="I20" s="133">
        <v>-112</v>
      </c>
      <c r="J20" s="133"/>
      <c r="K20" s="133"/>
      <c r="L20" s="74">
        <v>18</v>
      </c>
      <c r="M20" s="74" t="s">
        <v>228</v>
      </c>
      <c r="N20" s="74">
        <v>-112</v>
      </c>
      <c r="O20" s="74"/>
      <c r="P20" s="141"/>
      <c r="Q20" s="74">
        <v>18</v>
      </c>
      <c r="R20" s="74" t="s">
        <v>146</v>
      </c>
      <c r="S20" s="74">
        <v>-75</v>
      </c>
      <c r="T20" s="74"/>
      <c r="U20" s="74"/>
      <c r="V20" s="74">
        <v>18</v>
      </c>
      <c r="W20" s="74" t="s">
        <v>217</v>
      </c>
      <c r="X20" s="74">
        <v>-90</v>
      </c>
      <c r="Y20" s="74"/>
      <c r="Z20" s="74"/>
      <c r="AA20" s="74">
        <v>18</v>
      </c>
      <c r="AB20" s="74" t="s">
        <v>229</v>
      </c>
      <c r="AC20" s="74">
        <v>-155</v>
      </c>
      <c r="AD20" s="74"/>
      <c r="AE20" s="74"/>
      <c r="AF20" s="74">
        <v>18</v>
      </c>
      <c r="AG20" s="74" t="s">
        <v>200</v>
      </c>
      <c r="AH20" s="74">
        <v>-90</v>
      </c>
      <c r="AI20" s="74"/>
      <c r="AJ20" s="74"/>
      <c r="AK20" s="74">
        <v>18</v>
      </c>
      <c r="AL20" s="74" t="s">
        <v>230</v>
      </c>
      <c r="AM20" s="74">
        <v>-1050</v>
      </c>
      <c r="AN20" s="74"/>
      <c r="AO20" s="74"/>
      <c r="AP20" s="74">
        <v>18</v>
      </c>
      <c r="AQ20" s="74" t="s">
        <v>231</v>
      </c>
      <c r="AR20" s="74">
        <v>-60</v>
      </c>
      <c r="AS20" s="74"/>
      <c r="AT20" s="74"/>
      <c r="AU20" s="74">
        <v>18</v>
      </c>
      <c r="AV20" s="74" t="s">
        <v>232</v>
      </c>
      <c r="AW20" s="74">
        <v>-90</v>
      </c>
      <c r="AX20" s="74"/>
      <c r="AY20" s="74"/>
      <c r="AZ20" s="74">
        <v>18</v>
      </c>
      <c r="BA20" s="74" t="s">
        <v>233</v>
      </c>
      <c r="BB20" s="74">
        <v>-75</v>
      </c>
      <c r="BC20" s="74"/>
      <c r="BD20" s="74"/>
      <c r="BE20" s="133">
        <v>18</v>
      </c>
      <c r="BF20" s="133" t="s">
        <v>234</v>
      </c>
      <c r="BG20" s="133">
        <v>-60</v>
      </c>
      <c r="BH20" s="133"/>
      <c r="BI20" s="133"/>
      <c r="BJ20" s="133">
        <v>18</v>
      </c>
      <c r="BK20" s="133" t="s">
        <v>219</v>
      </c>
      <c r="BL20" s="133">
        <v>-155</v>
      </c>
      <c r="BM20" s="133"/>
      <c r="BN20" s="133"/>
      <c r="BO20" s="74">
        <v>18</v>
      </c>
      <c r="BP20" s="74" t="s">
        <v>235</v>
      </c>
      <c r="BQ20" s="74">
        <v>-100</v>
      </c>
      <c r="BR20" s="74"/>
      <c r="BS20" s="74"/>
      <c r="BT20" s="132">
        <v>18</v>
      </c>
      <c r="BU20" s="132" t="s">
        <v>236</v>
      </c>
      <c r="BV20" s="132">
        <v>-60</v>
      </c>
      <c r="BW20" s="132">
        <f>288+BV20</f>
        <v>228</v>
      </c>
      <c r="BX20" s="132"/>
      <c r="BY20" s="74">
        <v>18</v>
      </c>
      <c r="BZ20" s="74" t="s">
        <v>237</v>
      </c>
      <c r="CA20" s="74">
        <v>-65</v>
      </c>
      <c r="CB20" s="74"/>
      <c r="CC20" s="74"/>
    </row>
    <row r="21" spans="2:81" ht="15.75">
      <c r="B21" s="74">
        <v>19</v>
      </c>
      <c r="C21" s="74" t="s">
        <v>109</v>
      </c>
      <c r="D21" s="74">
        <v>-65</v>
      </c>
      <c r="E21" s="74"/>
      <c r="F21" s="74"/>
      <c r="G21" s="132">
        <v>19</v>
      </c>
      <c r="H21" s="132" t="s">
        <v>238</v>
      </c>
      <c r="I21" s="132">
        <v>-155</v>
      </c>
      <c r="J21" s="132">
        <f>698+SUM(I16:I21)</f>
        <v>141</v>
      </c>
      <c r="K21" s="132"/>
      <c r="L21" s="74">
        <v>19</v>
      </c>
      <c r="M21" s="74" t="s">
        <v>239</v>
      </c>
      <c r="N21" s="74">
        <v>-155</v>
      </c>
      <c r="O21" s="74"/>
      <c r="P21" s="141"/>
      <c r="Q21" s="133">
        <v>19</v>
      </c>
      <c r="R21" s="133" t="s">
        <v>240</v>
      </c>
      <c r="S21" s="133">
        <v>-90</v>
      </c>
      <c r="T21" s="133"/>
      <c r="U21" s="133"/>
      <c r="V21" s="74">
        <v>19</v>
      </c>
      <c r="W21" s="74" t="s">
        <v>109</v>
      </c>
      <c r="X21" s="74">
        <v>-112</v>
      </c>
      <c r="Y21" s="74"/>
      <c r="Z21" s="74"/>
      <c r="AA21" s="74">
        <v>19</v>
      </c>
      <c r="AB21" s="74" t="s">
        <v>226</v>
      </c>
      <c r="AC21" s="74">
        <v>-215</v>
      </c>
      <c r="AD21" s="74"/>
      <c r="AE21" s="74"/>
      <c r="AF21" s="74">
        <v>19</v>
      </c>
      <c r="AG21" s="74" t="s">
        <v>241</v>
      </c>
      <c r="AH21" s="74">
        <v>-112</v>
      </c>
      <c r="AI21" s="74"/>
      <c r="AJ21" s="74"/>
      <c r="AK21" s="74">
        <v>19</v>
      </c>
      <c r="AL21" s="74" t="s">
        <v>242</v>
      </c>
      <c r="AM21" s="74">
        <v>-1350</v>
      </c>
      <c r="AN21" s="74"/>
      <c r="AO21" s="74"/>
      <c r="AP21" s="74">
        <v>19</v>
      </c>
      <c r="AQ21" s="74" t="s">
        <v>207</v>
      </c>
      <c r="AR21" s="74">
        <v>-65</v>
      </c>
      <c r="AS21" s="74"/>
      <c r="AT21" s="74"/>
      <c r="AU21" s="74">
        <v>19</v>
      </c>
      <c r="AV21" s="74" t="s">
        <v>243</v>
      </c>
      <c r="AW21" s="74">
        <v>-112</v>
      </c>
      <c r="AX21" s="74"/>
      <c r="AY21" s="74"/>
      <c r="AZ21" s="74">
        <v>19</v>
      </c>
      <c r="BA21" s="74" t="s">
        <v>244</v>
      </c>
      <c r="BB21" s="74">
        <v>-90</v>
      </c>
      <c r="BC21" s="74"/>
      <c r="BD21" s="74"/>
      <c r="BE21" s="133">
        <v>19</v>
      </c>
      <c r="BF21" s="133" t="s">
        <v>231</v>
      </c>
      <c r="BG21" s="133">
        <v>-65</v>
      </c>
      <c r="BH21" s="133"/>
      <c r="BI21" s="133"/>
      <c r="BJ21" s="74">
        <v>19</v>
      </c>
      <c r="BK21" s="74" t="s">
        <v>245</v>
      </c>
      <c r="BL21" s="74">
        <v>-215</v>
      </c>
      <c r="BM21" s="74"/>
      <c r="BN21" s="74"/>
      <c r="BO21" s="132">
        <v>19</v>
      </c>
      <c r="BP21" s="132" t="s">
        <v>212</v>
      </c>
      <c r="BQ21" s="132">
        <v>-200</v>
      </c>
      <c r="BR21" s="132">
        <f>880+SUM(BQ15:BQ21)</f>
        <v>178</v>
      </c>
      <c r="BS21" s="132"/>
      <c r="BT21" s="74">
        <v>19</v>
      </c>
      <c r="BU21" s="74" t="s">
        <v>246</v>
      </c>
      <c r="BV21" s="74">
        <v>-60</v>
      </c>
      <c r="BW21" s="74"/>
      <c r="BX21" s="74"/>
      <c r="BY21" s="74">
        <v>19</v>
      </c>
      <c r="BZ21" s="74" t="s">
        <v>247</v>
      </c>
      <c r="CA21" s="74">
        <v>-75</v>
      </c>
      <c r="CB21" s="74"/>
      <c r="CC21" s="74"/>
    </row>
    <row r="22" spans="2:81" ht="15.75">
      <c r="B22" s="74">
        <v>20</v>
      </c>
      <c r="C22" s="74" t="s">
        <v>243</v>
      </c>
      <c r="D22" s="74">
        <v>-75</v>
      </c>
      <c r="E22" s="74"/>
      <c r="F22" s="74"/>
      <c r="G22" s="74">
        <v>20</v>
      </c>
      <c r="H22" s="74" t="s">
        <v>245</v>
      </c>
      <c r="I22" s="74">
        <v>-60</v>
      </c>
      <c r="J22" s="74"/>
      <c r="K22" s="74"/>
      <c r="L22" s="74">
        <v>20</v>
      </c>
      <c r="M22" s="74" t="s">
        <v>248</v>
      </c>
      <c r="N22" s="74">
        <v>-215</v>
      </c>
      <c r="O22" s="74"/>
      <c r="P22" s="141"/>
      <c r="Q22" s="133">
        <v>20</v>
      </c>
      <c r="R22" s="133" t="s">
        <v>249</v>
      </c>
      <c r="S22" s="133">
        <v>-112</v>
      </c>
      <c r="T22" s="133"/>
      <c r="U22" s="133"/>
      <c r="V22" s="74">
        <v>20</v>
      </c>
      <c r="W22" s="74" t="s">
        <v>250</v>
      </c>
      <c r="X22" s="74">
        <v>-155</v>
      </c>
      <c r="Y22" s="74"/>
      <c r="Z22" s="74"/>
      <c r="AA22" s="74">
        <v>20</v>
      </c>
      <c r="AB22" s="74" t="s">
        <v>251</v>
      </c>
      <c r="AC22" s="74">
        <v>-298</v>
      </c>
      <c r="AD22" s="74"/>
      <c r="AE22" s="74"/>
      <c r="AF22" s="132">
        <v>20</v>
      </c>
      <c r="AG22" s="132" t="s">
        <v>252</v>
      </c>
      <c r="AH22" s="132">
        <v>-155</v>
      </c>
      <c r="AI22" s="132"/>
      <c r="AJ22" s="132"/>
      <c r="AK22" s="74">
        <v>20</v>
      </c>
      <c r="AL22" s="74" t="s">
        <v>253</v>
      </c>
      <c r="AM22" s="74">
        <v>-1850</v>
      </c>
      <c r="AN22" s="74"/>
      <c r="AO22" s="74"/>
      <c r="AP22" s="132">
        <v>20</v>
      </c>
      <c r="AQ22" s="132" t="s">
        <v>231</v>
      </c>
      <c r="AR22" s="132">
        <v>-75</v>
      </c>
      <c r="AS22" s="132">
        <f>330+SUM(AR20:AR22)</f>
        <v>130</v>
      </c>
      <c r="AT22" s="132"/>
      <c r="AU22" s="74">
        <v>20</v>
      </c>
      <c r="AV22" s="74" t="s">
        <v>254</v>
      </c>
      <c r="AW22" s="74">
        <v>-155</v>
      </c>
      <c r="AX22" s="74"/>
      <c r="AY22" s="74"/>
      <c r="AZ22" s="74">
        <v>20</v>
      </c>
      <c r="BA22" s="74" t="s">
        <v>255</v>
      </c>
      <c r="BB22" s="74">
        <v>-112</v>
      </c>
      <c r="BC22" s="74"/>
      <c r="BD22" s="74"/>
      <c r="BE22" s="74">
        <v>20</v>
      </c>
      <c r="BF22" s="74" t="s">
        <v>232</v>
      </c>
      <c r="BG22" s="74">
        <v>-75</v>
      </c>
      <c r="BH22" s="74"/>
      <c r="BI22" s="74"/>
      <c r="BJ22" s="74">
        <v>20</v>
      </c>
      <c r="BK22" s="74" t="s">
        <v>246</v>
      </c>
      <c r="BL22" s="74">
        <v>-235</v>
      </c>
      <c r="BM22" s="74"/>
      <c r="BN22" s="74"/>
      <c r="BO22" s="132">
        <v>20</v>
      </c>
      <c r="BP22" s="132" t="s">
        <v>256</v>
      </c>
      <c r="BQ22" s="132">
        <v>-60</v>
      </c>
      <c r="BR22" s="132">
        <v>210</v>
      </c>
      <c r="BS22" s="132"/>
      <c r="BT22" s="132">
        <v>20</v>
      </c>
      <c r="BU22" s="132" t="s">
        <v>257</v>
      </c>
      <c r="BV22" s="132">
        <v>-65</v>
      </c>
      <c r="BW22" s="132">
        <f>299+SUM(BV21:BV22)</f>
        <v>174</v>
      </c>
      <c r="BX22" s="132"/>
      <c r="BY22" s="74">
        <v>20</v>
      </c>
      <c r="BZ22" s="74" t="s">
        <v>258</v>
      </c>
      <c r="CA22" s="74">
        <v>-90</v>
      </c>
      <c r="CB22" s="74"/>
      <c r="CC22" s="74"/>
    </row>
    <row r="23" spans="2:81" ht="15.75">
      <c r="B23" s="74">
        <v>21</v>
      </c>
      <c r="C23" s="74" t="s">
        <v>259</v>
      </c>
      <c r="D23" s="74">
        <v>-90</v>
      </c>
      <c r="E23" s="74"/>
      <c r="F23" s="74"/>
      <c r="G23" s="74">
        <v>21</v>
      </c>
      <c r="H23" s="74" t="s">
        <v>110</v>
      </c>
      <c r="I23" s="74">
        <v>-65</v>
      </c>
      <c r="J23" s="74"/>
      <c r="K23" s="74"/>
      <c r="L23" s="74">
        <v>21</v>
      </c>
      <c r="M23" s="74" t="s">
        <v>138</v>
      </c>
      <c r="N23" s="74">
        <v>-298</v>
      </c>
      <c r="O23" s="74"/>
      <c r="P23" s="141"/>
      <c r="Q23" s="74">
        <v>21</v>
      </c>
      <c r="R23" s="74" t="s">
        <v>230</v>
      </c>
      <c r="S23" s="74">
        <v>-155</v>
      </c>
      <c r="T23" s="74"/>
      <c r="U23" s="74"/>
      <c r="V23" s="74">
        <v>21</v>
      </c>
      <c r="W23" s="74" t="s">
        <v>163</v>
      </c>
      <c r="X23" s="74">
        <v>-215</v>
      </c>
      <c r="Y23" s="74"/>
      <c r="Z23" s="74"/>
      <c r="AA23" s="74">
        <v>21</v>
      </c>
      <c r="AB23" s="74" t="s">
        <v>260</v>
      </c>
      <c r="AC23" s="74">
        <v>-415</v>
      </c>
      <c r="AD23" s="74"/>
      <c r="AE23" s="74"/>
      <c r="AF23" s="74">
        <v>21</v>
      </c>
      <c r="AG23" s="74" t="s">
        <v>261</v>
      </c>
      <c r="AH23" s="74">
        <v>-215</v>
      </c>
      <c r="AI23" s="74"/>
      <c r="AJ23" s="74"/>
      <c r="AK23" s="132">
        <v>21</v>
      </c>
      <c r="AL23" s="132" t="s">
        <v>262</v>
      </c>
      <c r="AM23" s="132">
        <v>-2450</v>
      </c>
      <c r="AN23" s="132">
        <f>10780+SUM(AM7:AM23)</f>
        <v>15</v>
      </c>
      <c r="AO23" s="132"/>
      <c r="AP23" s="74">
        <v>21</v>
      </c>
      <c r="AQ23" s="74" t="s">
        <v>253</v>
      </c>
      <c r="AR23" s="74">
        <v>-60</v>
      </c>
      <c r="AS23" s="74"/>
      <c r="AT23" s="74"/>
      <c r="AU23" s="74">
        <v>21</v>
      </c>
      <c r="AV23" s="74" t="s">
        <v>163</v>
      </c>
      <c r="AW23" s="74">
        <v>-215</v>
      </c>
      <c r="AX23" s="74"/>
      <c r="AY23" s="74"/>
      <c r="AZ23" s="74">
        <v>21</v>
      </c>
      <c r="BA23" s="74" t="s">
        <v>263</v>
      </c>
      <c r="BB23" s="74">
        <v>-155</v>
      </c>
      <c r="BC23" s="74"/>
      <c r="BD23" s="74"/>
      <c r="BE23" s="132">
        <v>21</v>
      </c>
      <c r="BF23" s="132" t="s">
        <v>231</v>
      </c>
      <c r="BG23" s="132">
        <v>-90</v>
      </c>
      <c r="BH23" s="132">
        <f>396+SUM(BG20:BG23)</f>
        <v>106</v>
      </c>
      <c r="BI23" s="132"/>
      <c r="BJ23" s="75">
        <v>21</v>
      </c>
      <c r="BK23" s="75" t="s">
        <v>264</v>
      </c>
      <c r="BL23" s="75">
        <v>-295</v>
      </c>
      <c r="BM23" s="75">
        <f>1328+SUM(BL15:BL23)</f>
        <v>26</v>
      </c>
      <c r="BN23" s="75"/>
      <c r="BO23" s="74">
        <v>21</v>
      </c>
      <c r="BP23" s="74" t="s">
        <v>239</v>
      </c>
      <c r="BQ23" s="74">
        <v>-60</v>
      </c>
      <c r="BR23" s="74"/>
      <c r="BS23" s="74"/>
      <c r="BT23" s="132">
        <v>21</v>
      </c>
      <c r="BU23" s="132" t="s">
        <v>265</v>
      </c>
      <c r="BV23" s="132">
        <v>-60</v>
      </c>
      <c r="BW23" s="132">
        <f>222</f>
        <v>222</v>
      </c>
      <c r="BX23" s="132"/>
      <c r="BY23" s="74">
        <v>21</v>
      </c>
      <c r="BZ23" s="74" t="s">
        <v>266</v>
      </c>
      <c r="CA23" s="74">
        <v>-112</v>
      </c>
      <c r="CB23" s="74"/>
      <c r="CC23" s="74"/>
    </row>
    <row r="24" spans="2:81" ht="15.75">
      <c r="B24" s="74">
        <v>22</v>
      </c>
      <c r="C24" s="74" t="s">
        <v>267</v>
      </c>
      <c r="D24" s="74">
        <v>-112</v>
      </c>
      <c r="E24" s="74"/>
      <c r="F24" s="74"/>
      <c r="G24" s="74">
        <v>22</v>
      </c>
      <c r="H24" s="74" t="s">
        <v>268</v>
      </c>
      <c r="I24" s="74">
        <v>-75</v>
      </c>
      <c r="J24" s="74"/>
      <c r="K24" s="74"/>
      <c r="L24" s="132">
        <v>22</v>
      </c>
      <c r="M24" s="132" t="s">
        <v>269</v>
      </c>
      <c r="N24" s="132">
        <v>-415</v>
      </c>
      <c r="O24" s="132">
        <f>1868+SUM(N16:N24)</f>
        <v>383</v>
      </c>
      <c r="P24" s="140"/>
      <c r="Q24" s="74">
        <v>22</v>
      </c>
      <c r="R24" s="74" t="s">
        <v>270</v>
      </c>
      <c r="S24" s="74">
        <v>-215</v>
      </c>
      <c r="T24" s="74"/>
      <c r="U24" s="74"/>
      <c r="V24" s="74">
        <v>22</v>
      </c>
      <c r="W24" s="74" t="s">
        <v>271</v>
      </c>
      <c r="X24" s="74">
        <v>-298</v>
      </c>
      <c r="Y24" s="74"/>
      <c r="Z24" s="74"/>
      <c r="AA24" s="131">
        <v>22</v>
      </c>
      <c r="AB24" s="131" t="s">
        <v>272</v>
      </c>
      <c r="AC24" s="131">
        <v>-415</v>
      </c>
      <c r="AD24" s="131">
        <f>1909+SUM(AC15:AC24)</f>
        <v>9</v>
      </c>
      <c r="AE24" s="131"/>
      <c r="AF24" s="74">
        <v>22</v>
      </c>
      <c r="AG24" s="74" t="s">
        <v>273</v>
      </c>
      <c r="AH24" s="74">
        <v>-298</v>
      </c>
      <c r="AI24" s="74"/>
      <c r="AJ24" s="74"/>
      <c r="AK24" s="74">
        <v>22</v>
      </c>
      <c r="AL24" s="74" t="s">
        <v>274</v>
      </c>
      <c r="AM24" s="74">
        <v>-60</v>
      </c>
      <c r="AN24" s="74"/>
      <c r="AO24" s="74"/>
      <c r="AP24" s="132">
        <v>22</v>
      </c>
      <c r="AQ24" s="132" t="s">
        <v>269</v>
      </c>
      <c r="AR24" s="132">
        <v>-65</v>
      </c>
      <c r="AS24" s="132">
        <f>293+SUM(AR23:AR24)</f>
        <v>168</v>
      </c>
      <c r="AT24" s="132"/>
      <c r="AU24" s="74">
        <v>22</v>
      </c>
      <c r="AV24" s="74" t="s">
        <v>275</v>
      </c>
      <c r="AW24" s="74">
        <v>-298</v>
      </c>
      <c r="AX24" s="74"/>
      <c r="AY24" s="74"/>
      <c r="AZ24" s="74">
        <v>22</v>
      </c>
      <c r="BA24" s="74" t="s">
        <v>276</v>
      </c>
      <c r="BB24" s="74">
        <v>-215</v>
      </c>
      <c r="BC24" s="74"/>
      <c r="BD24" s="74"/>
      <c r="BE24" s="74">
        <v>22</v>
      </c>
      <c r="BF24" s="74" t="s">
        <v>132</v>
      </c>
      <c r="BG24" s="74">
        <v>-60</v>
      </c>
      <c r="BH24" s="74"/>
      <c r="BI24" s="74"/>
      <c r="BJ24" s="74">
        <v>22</v>
      </c>
      <c r="BK24" s="74" t="s">
        <v>277</v>
      </c>
      <c r="BL24" s="74">
        <v>-60</v>
      </c>
      <c r="BM24" s="74"/>
      <c r="BN24" s="74"/>
      <c r="BO24" s="74">
        <v>22</v>
      </c>
      <c r="BP24" s="74" t="s">
        <v>278</v>
      </c>
      <c r="BQ24" s="74">
        <v>-65</v>
      </c>
      <c r="BR24" s="74"/>
      <c r="BS24" s="74"/>
      <c r="BT24" s="132">
        <v>22</v>
      </c>
      <c r="BU24" s="132" t="s">
        <v>279</v>
      </c>
      <c r="BV24" s="132">
        <v>-60</v>
      </c>
      <c r="BW24" s="132">
        <v>204</v>
      </c>
      <c r="BX24" s="132"/>
      <c r="BY24" s="74">
        <v>22</v>
      </c>
      <c r="BZ24" s="74" t="s">
        <v>280</v>
      </c>
      <c r="CA24" s="74">
        <v>-155</v>
      </c>
      <c r="CB24" s="74"/>
      <c r="CC24" s="74"/>
    </row>
    <row r="25" spans="2:81" ht="15.75">
      <c r="B25" s="132">
        <v>23</v>
      </c>
      <c r="C25" s="132" t="s">
        <v>279</v>
      </c>
      <c r="D25" s="132">
        <v>-155</v>
      </c>
      <c r="E25" s="132">
        <f>682+SUM(D20:D25)</f>
        <v>125</v>
      </c>
      <c r="F25" s="132"/>
      <c r="G25" s="74">
        <v>23</v>
      </c>
      <c r="H25" s="74" t="s">
        <v>281</v>
      </c>
      <c r="I25" s="74">
        <v>-90</v>
      </c>
      <c r="J25" s="74"/>
      <c r="K25" s="74"/>
      <c r="L25" s="74">
        <v>23</v>
      </c>
      <c r="M25" s="74" t="s">
        <v>168</v>
      </c>
      <c r="N25" s="74">
        <v>-60</v>
      </c>
      <c r="O25" s="74"/>
      <c r="P25" s="141"/>
      <c r="Q25" s="74">
        <v>23</v>
      </c>
      <c r="R25" s="74" t="s">
        <v>259</v>
      </c>
      <c r="S25" s="74">
        <v>-298</v>
      </c>
      <c r="T25" s="74"/>
      <c r="U25" s="74"/>
      <c r="V25" s="132">
        <v>23</v>
      </c>
      <c r="W25" s="132" t="s">
        <v>282</v>
      </c>
      <c r="X25" s="132">
        <v>-415</v>
      </c>
      <c r="Y25" s="132">
        <f>1868+SUM(X19:X25)</f>
        <v>508</v>
      </c>
      <c r="Z25" s="132"/>
      <c r="AA25" s="74">
        <v>23</v>
      </c>
      <c r="AB25" s="74" t="s">
        <v>283</v>
      </c>
      <c r="AC25" s="74">
        <v>-60</v>
      </c>
      <c r="AD25" s="74"/>
      <c r="AE25" s="74"/>
      <c r="AF25" s="74">
        <v>23</v>
      </c>
      <c r="AG25" s="74" t="s">
        <v>284</v>
      </c>
      <c r="AH25" s="74">
        <v>-415</v>
      </c>
      <c r="AI25" s="74"/>
      <c r="AJ25" s="74"/>
      <c r="AK25" s="74">
        <v>23</v>
      </c>
      <c r="AL25" s="74" t="s">
        <v>285</v>
      </c>
      <c r="AM25" s="74">
        <v>-65</v>
      </c>
      <c r="AN25" s="74"/>
      <c r="AO25" s="74"/>
      <c r="AP25" s="74">
        <v>23</v>
      </c>
      <c r="AQ25" s="74" t="s">
        <v>286</v>
      </c>
      <c r="AR25" s="74">
        <v>-60</v>
      </c>
      <c r="AS25" s="74"/>
      <c r="AT25" s="74"/>
      <c r="AU25" s="74">
        <v>23</v>
      </c>
      <c r="AV25" s="74" t="s">
        <v>287</v>
      </c>
      <c r="AW25" s="74">
        <v>-415</v>
      </c>
      <c r="AX25" s="74"/>
      <c r="AY25" s="74"/>
      <c r="AZ25" s="74">
        <v>23</v>
      </c>
      <c r="BA25" s="74" t="s">
        <v>288</v>
      </c>
      <c r="BB25" s="74">
        <v>-298</v>
      </c>
      <c r="BC25" s="74"/>
      <c r="BD25" s="74"/>
      <c r="BE25" s="132">
        <v>23</v>
      </c>
      <c r="BF25" s="132" t="s">
        <v>289</v>
      </c>
      <c r="BG25" s="132">
        <v>-65</v>
      </c>
      <c r="BH25" s="132">
        <f>286+SUM(BG24:BG25)</f>
        <v>161</v>
      </c>
      <c r="BI25" s="132"/>
      <c r="BJ25" s="132">
        <v>23</v>
      </c>
      <c r="BK25" s="132" t="s">
        <v>290</v>
      </c>
      <c r="BL25" s="132">
        <v>-65</v>
      </c>
      <c r="BM25" s="132">
        <f>299+SUM(BL24:BL25)</f>
        <v>174</v>
      </c>
      <c r="BN25" s="132"/>
      <c r="BO25" s="74">
        <v>23</v>
      </c>
      <c r="BP25" s="74" t="s">
        <v>291</v>
      </c>
      <c r="BQ25" s="74">
        <v>-75</v>
      </c>
      <c r="BR25" s="74"/>
      <c r="BS25" s="74"/>
      <c r="BT25" s="74">
        <v>23</v>
      </c>
      <c r="BU25" s="74" t="s">
        <v>263</v>
      </c>
      <c r="BV25" s="74">
        <v>-60</v>
      </c>
      <c r="BW25" s="74"/>
      <c r="BX25" s="74"/>
      <c r="BY25" s="131">
        <v>23</v>
      </c>
      <c r="BZ25" s="131" t="s">
        <v>292</v>
      </c>
      <c r="CA25" s="131">
        <v>-215</v>
      </c>
      <c r="CB25" s="131">
        <f>946+SUM(CA19:CA25)</f>
        <v>174</v>
      </c>
      <c r="CC25" s="131"/>
    </row>
    <row r="26" spans="2:81" ht="15.75">
      <c r="B26" s="74">
        <v>24</v>
      </c>
      <c r="C26" s="74" t="s">
        <v>293</v>
      </c>
      <c r="D26" s="74">
        <v>-60</v>
      </c>
      <c r="E26" s="74"/>
      <c r="F26" s="74"/>
      <c r="G26" s="74">
        <v>24</v>
      </c>
      <c r="H26" s="74" t="s">
        <v>168</v>
      </c>
      <c r="I26" s="74">
        <v>-112</v>
      </c>
      <c r="J26" s="74"/>
      <c r="K26" s="74"/>
      <c r="L26" s="74">
        <v>24</v>
      </c>
      <c r="M26" s="74" t="s">
        <v>294</v>
      </c>
      <c r="N26" s="74">
        <v>-65</v>
      </c>
      <c r="O26" s="74"/>
      <c r="P26" s="141"/>
      <c r="Q26" s="74">
        <v>24</v>
      </c>
      <c r="R26" s="74" t="s">
        <v>295</v>
      </c>
      <c r="S26" s="74">
        <v>-415</v>
      </c>
      <c r="T26" s="74"/>
      <c r="U26" s="74"/>
      <c r="V26" s="74">
        <v>24</v>
      </c>
      <c r="W26" s="74" t="s">
        <v>296</v>
      </c>
      <c r="X26" s="74">
        <v>-60</v>
      </c>
      <c r="Y26" s="74"/>
      <c r="Z26" s="74"/>
      <c r="AA26" s="74">
        <v>24</v>
      </c>
      <c r="AB26" s="74" t="s">
        <v>286</v>
      </c>
      <c r="AC26" s="74">
        <v>-65</v>
      </c>
      <c r="AD26" s="74"/>
      <c r="AE26" s="74"/>
      <c r="AF26" s="132">
        <v>24</v>
      </c>
      <c r="AG26" s="132" t="s">
        <v>282</v>
      </c>
      <c r="AH26" s="132">
        <v>-450</v>
      </c>
      <c r="AI26" s="132">
        <f>2025+SUM(AH17:AH26)</f>
        <v>90</v>
      </c>
      <c r="AJ26" s="132"/>
      <c r="AK26" s="74">
        <v>24</v>
      </c>
      <c r="AL26" s="74" t="s">
        <v>297</v>
      </c>
      <c r="AM26" s="74">
        <v>-75</v>
      </c>
      <c r="AN26" s="74"/>
      <c r="AO26" s="74"/>
      <c r="AP26" s="132">
        <v>24</v>
      </c>
      <c r="AQ26" s="132" t="s">
        <v>298</v>
      </c>
      <c r="AR26" s="132">
        <v>-65</v>
      </c>
      <c r="AS26" s="132">
        <f>351+SUM(AR25:AR26)</f>
        <v>226</v>
      </c>
      <c r="AT26" s="132"/>
      <c r="AU26" s="74">
        <v>24</v>
      </c>
      <c r="AV26" s="74" t="s">
        <v>299</v>
      </c>
      <c r="AW26" s="74">
        <v>-475</v>
      </c>
      <c r="AX26" s="74"/>
      <c r="AY26" s="74"/>
      <c r="AZ26" s="74">
        <v>24</v>
      </c>
      <c r="BA26" s="74" t="s">
        <v>300</v>
      </c>
      <c r="BB26" s="74">
        <v>-415</v>
      </c>
      <c r="BC26" s="74"/>
      <c r="BD26" s="74"/>
      <c r="BE26" s="132">
        <v>24</v>
      </c>
      <c r="BF26" s="132" t="s">
        <v>290</v>
      </c>
      <c r="BG26" s="132">
        <v>-60</v>
      </c>
      <c r="BH26" s="132">
        <f>216</f>
        <v>216</v>
      </c>
      <c r="BI26" s="132"/>
      <c r="BJ26" s="132">
        <v>24</v>
      </c>
      <c r="BK26" s="132" t="s">
        <v>301</v>
      </c>
      <c r="BL26" s="132">
        <v>-60</v>
      </c>
      <c r="BM26" s="132">
        <f>204</f>
        <v>204</v>
      </c>
      <c r="BN26" s="132"/>
      <c r="BO26" s="74">
        <v>24</v>
      </c>
      <c r="BP26" s="74" t="s">
        <v>277</v>
      </c>
      <c r="BQ26" s="74">
        <v>-90</v>
      </c>
      <c r="BR26" s="74"/>
      <c r="BS26" s="74"/>
      <c r="BT26" s="74">
        <v>24</v>
      </c>
      <c r="BU26" s="74" t="s">
        <v>302</v>
      </c>
      <c r="BV26" s="74">
        <v>-65</v>
      </c>
      <c r="BW26" s="74"/>
      <c r="BX26" s="74"/>
      <c r="BY26" s="74">
        <v>24</v>
      </c>
      <c r="BZ26" s="74" t="s">
        <v>303</v>
      </c>
      <c r="CA26" s="74">
        <v>-60</v>
      </c>
      <c r="CB26" s="74"/>
      <c r="CC26" s="74"/>
    </row>
    <row r="27" spans="2:81" ht="15.75">
      <c r="B27" s="74">
        <v>25</v>
      </c>
      <c r="C27" s="74" t="s">
        <v>304</v>
      </c>
      <c r="D27" s="74">
        <v>-65</v>
      </c>
      <c r="E27" s="74"/>
      <c r="F27" s="74"/>
      <c r="G27" s="74">
        <v>25</v>
      </c>
      <c r="H27" s="74" t="s">
        <v>305</v>
      </c>
      <c r="I27" s="74">
        <v>-155</v>
      </c>
      <c r="J27" s="74"/>
      <c r="K27" s="74"/>
      <c r="L27" s="74">
        <v>25</v>
      </c>
      <c r="M27" s="74" t="s">
        <v>306</v>
      </c>
      <c r="N27" s="74">
        <v>-75</v>
      </c>
      <c r="O27" s="74"/>
      <c r="P27" s="141"/>
      <c r="Q27" s="74">
        <v>25</v>
      </c>
      <c r="R27" s="74" t="s">
        <v>233</v>
      </c>
      <c r="S27" s="74">
        <v>-572</v>
      </c>
      <c r="T27" s="74"/>
      <c r="U27" s="74"/>
      <c r="V27" s="132">
        <v>25</v>
      </c>
      <c r="W27" s="132" t="s">
        <v>307</v>
      </c>
      <c r="X27" s="132">
        <v>-65</v>
      </c>
      <c r="Y27" s="132">
        <f>332+SUM(X26:X27)</f>
        <v>207</v>
      </c>
      <c r="Z27" s="132"/>
      <c r="AA27" s="74">
        <v>25</v>
      </c>
      <c r="AB27" s="74" t="s">
        <v>308</v>
      </c>
      <c r="AC27" s="74">
        <v>-75</v>
      </c>
      <c r="AD27" s="74"/>
      <c r="AE27" s="74"/>
      <c r="AF27" s="74">
        <v>25</v>
      </c>
      <c r="AG27" s="74" t="s">
        <v>309</v>
      </c>
      <c r="AH27" s="74">
        <v>-60</v>
      </c>
      <c r="AI27" s="74"/>
      <c r="AJ27" s="74"/>
      <c r="AK27" s="74">
        <v>25</v>
      </c>
      <c r="AL27" s="74" t="s">
        <v>310</v>
      </c>
      <c r="AM27" s="74">
        <v>-90</v>
      </c>
      <c r="AN27" s="74"/>
      <c r="AO27" s="74"/>
      <c r="AP27" s="74">
        <v>25</v>
      </c>
      <c r="AQ27" s="74" t="s">
        <v>311</v>
      </c>
      <c r="AR27" s="74">
        <v>-60</v>
      </c>
      <c r="AS27" s="74"/>
      <c r="AT27" s="74"/>
      <c r="AU27" s="74">
        <v>25</v>
      </c>
      <c r="AV27" s="74" t="s">
        <v>303</v>
      </c>
      <c r="AW27" s="74">
        <v>-590</v>
      </c>
      <c r="AX27" s="74"/>
      <c r="AY27" s="74"/>
      <c r="AZ27" s="74">
        <v>25</v>
      </c>
      <c r="BA27" s="74" t="s">
        <v>312</v>
      </c>
      <c r="BB27" s="74">
        <v>-465</v>
      </c>
      <c r="BC27" s="74"/>
      <c r="BD27" s="74"/>
      <c r="BE27" s="132">
        <v>25</v>
      </c>
      <c r="BF27" s="132" t="s">
        <v>301</v>
      </c>
      <c r="BG27" s="132">
        <v>-60</v>
      </c>
      <c r="BH27" s="132">
        <f>204</f>
        <v>204</v>
      </c>
      <c r="BI27" s="132"/>
      <c r="BJ27" s="74">
        <v>25</v>
      </c>
      <c r="BK27" s="74" t="s">
        <v>277</v>
      </c>
      <c r="BL27" s="74">
        <v>-60</v>
      </c>
      <c r="BM27" s="74"/>
      <c r="BN27" s="74"/>
      <c r="BO27" s="74">
        <v>25</v>
      </c>
      <c r="BP27" s="74" t="s">
        <v>313</v>
      </c>
      <c r="BQ27" s="74">
        <v>-112</v>
      </c>
      <c r="BR27" s="74"/>
      <c r="BS27" s="74"/>
      <c r="BT27" s="132">
        <v>25</v>
      </c>
      <c r="BU27" s="132" t="s">
        <v>314</v>
      </c>
      <c r="BV27" s="132">
        <v>-75</v>
      </c>
      <c r="BW27" s="132">
        <f>330+SUM(BV25:BV27)</f>
        <v>130</v>
      </c>
      <c r="BX27" s="132"/>
      <c r="BY27" s="74">
        <v>25</v>
      </c>
      <c r="BZ27" s="74" t="s">
        <v>315</v>
      </c>
      <c r="CA27" s="74">
        <v>-65</v>
      </c>
      <c r="CB27" s="74"/>
      <c r="CC27" s="74"/>
    </row>
    <row r="28" spans="2:81" ht="15.75">
      <c r="B28" s="74">
        <v>26</v>
      </c>
      <c r="C28" s="74" t="s">
        <v>316</v>
      </c>
      <c r="D28" s="74">
        <v>-75</v>
      </c>
      <c r="E28" s="74"/>
      <c r="F28" s="74"/>
      <c r="G28" s="74">
        <v>26</v>
      </c>
      <c r="H28" s="74" t="s">
        <v>317</v>
      </c>
      <c r="I28" s="74">
        <v>-215</v>
      </c>
      <c r="J28" s="74"/>
      <c r="K28" s="74"/>
      <c r="L28" s="74">
        <v>26</v>
      </c>
      <c r="M28" s="74" t="s">
        <v>318</v>
      </c>
      <c r="N28" s="74">
        <v>-90</v>
      </c>
      <c r="O28" s="74"/>
      <c r="P28" s="141"/>
      <c r="Q28" s="74">
        <v>26</v>
      </c>
      <c r="R28" s="74" t="s">
        <v>293</v>
      </c>
      <c r="S28" s="74">
        <v>-580</v>
      </c>
      <c r="T28" s="74"/>
      <c r="U28" s="74"/>
      <c r="V28" s="74">
        <v>26</v>
      </c>
      <c r="W28" s="74" t="s">
        <v>319</v>
      </c>
      <c r="X28" s="74">
        <v>-60</v>
      </c>
      <c r="Y28" s="74"/>
      <c r="Z28" s="74"/>
      <c r="AA28" s="74">
        <v>26</v>
      </c>
      <c r="AB28" s="74" t="s">
        <v>320</v>
      </c>
      <c r="AC28" s="74">
        <v>-90</v>
      </c>
      <c r="AD28" s="74"/>
      <c r="AE28" s="74"/>
      <c r="AF28" s="74">
        <v>26</v>
      </c>
      <c r="AG28" s="74" t="s">
        <v>321</v>
      </c>
      <c r="AH28" s="74">
        <v>-65</v>
      </c>
      <c r="AI28" s="74"/>
      <c r="AJ28" s="74"/>
      <c r="AK28" s="74">
        <v>26</v>
      </c>
      <c r="AL28" s="74" t="s">
        <v>322</v>
      </c>
      <c r="AM28" s="74">
        <v>-112</v>
      </c>
      <c r="AN28" s="74"/>
      <c r="AO28" s="74"/>
      <c r="AP28" s="132">
        <v>26</v>
      </c>
      <c r="AQ28" s="132" t="s">
        <v>323</v>
      </c>
      <c r="AR28" s="132">
        <v>-65</v>
      </c>
      <c r="AS28" s="132">
        <f>280+SUM(AR27:AR28)</f>
        <v>155</v>
      </c>
      <c r="AT28" s="132"/>
      <c r="AU28" s="74">
        <v>26</v>
      </c>
      <c r="AV28" s="74" t="s">
        <v>324</v>
      </c>
      <c r="AW28" s="74">
        <v>-775</v>
      </c>
      <c r="AX28" s="74"/>
      <c r="AY28" s="74"/>
      <c r="AZ28" s="74">
        <v>26</v>
      </c>
      <c r="BA28" s="74" t="s">
        <v>325</v>
      </c>
      <c r="BB28" s="74">
        <v>-590</v>
      </c>
      <c r="BC28" s="74"/>
      <c r="BD28" s="74"/>
      <c r="BE28" s="74">
        <v>26</v>
      </c>
      <c r="BF28" s="74" t="s">
        <v>326</v>
      </c>
      <c r="BG28" s="74">
        <v>-60</v>
      </c>
      <c r="BH28" s="74"/>
      <c r="BI28" s="74"/>
      <c r="BJ28" s="74">
        <v>26</v>
      </c>
      <c r="BK28" s="74" t="s">
        <v>320</v>
      </c>
      <c r="BL28" s="74">
        <v>-65</v>
      </c>
      <c r="BM28" s="74"/>
      <c r="BN28" s="74"/>
      <c r="BO28" s="74">
        <v>26</v>
      </c>
      <c r="BP28" s="74" t="s">
        <v>327</v>
      </c>
      <c r="BQ28" s="74">
        <v>-155</v>
      </c>
      <c r="BR28" s="74"/>
      <c r="BS28" s="74"/>
      <c r="BT28" s="74">
        <v>26</v>
      </c>
      <c r="BU28" s="74" t="s">
        <v>328</v>
      </c>
      <c r="BV28" s="74">
        <v>-60</v>
      </c>
      <c r="BW28" s="74"/>
      <c r="BX28" s="74"/>
      <c r="BY28" s="132">
        <v>26</v>
      </c>
      <c r="BZ28" s="132" t="s">
        <v>329</v>
      </c>
      <c r="CA28" s="132">
        <v>-75</v>
      </c>
      <c r="CB28" s="132">
        <f>330+SUM(CA26:CA28)</f>
        <v>130</v>
      </c>
      <c r="CC28" s="132"/>
    </row>
    <row r="29" spans="2:81" ht="15.75">
      <c r="B29" s="132">
        <v>27</v>
      </c>
      <c r="C29" s="132" t="s">
        <v>330</v>
      </c>
      <c r="D29" s="132">
        <v>-90</v>
      </c>
      <c r="E29" s="132">
        <f>405+SUM(D26:D29)</f>
        <v>115</v>
      </c>
      <c r="F29" s="132"/>
      <c r="G29" s="74">
        <v>27</v>
      </c>
      <c r="H29" s="74" t="s">
        <v>331</v>
      </c>
      <c r="I29" s="74">
        <v>-298</v>
      </c>
      <c r="J29" s="74"/>
      <c r="K29" s="74"/>
      <c r="L29" s="74">
        <v>27</v>
      </c>
      <c r="M29" s="74" t="s">
        <v>332</v>
      </c>
      <c r="N29" s="74">
        <v>-112</v>
      </c>
      <c r="O29" s="74"/>
      <c r="P29" s="141"/>
      <c r="Q29" s="132">
        <v>27</v>
      </c>
      <c r="R29" s="132" t="s">
        <v>333</v>
      </c>
      <c r="S29" s="132">
        <v>-690</v>
      </c>
      <c r="T29" s="132">
        <f>3381+SUM(S18:S29)</f>
        <v>54</v>
      </c>
      <c r="U29" s="132"/>
      <c r="V29" s="74">
        <v>27</v>
      </c>
      <c r="W29" s="74" t="s">
        <v>334</v>
      </c>
      <c r="X29" s="74">
        <v>-65</v>
      </c>
      <c r="Y29" s="74"/>
      <c r="Z29" s="74"/>
      <c r="AA29" s="74">
        <v>27</v>
      </c>
      <c r="AB29" s="74" t="s">
        <v>335</v>
      </c>
      <c r="AC29" s="74">
        <v>-112</v>
      </c>
      <c r="AD29" s="74"/>
      <c r="AE29" s="74"/>
      <c r="AF29" s="132">
        <v>27</v>
      </c>
      <c r="AG29" s="132" t="s">
        <v>75</v>
      </c>
      <c r="AH29" s="132">
        <v>-75</v>
      </c>
      <c r="AI29" s="132">
        <f>353+SUM(AH27:AH29)</f>
        <v>153</v>
      </c>
      <c r="AJ29" s="132"/>
      <c r="AK29" s="132">
        <v>27</v>
      </c>
      <c r="AL29" s="132" t="s">
        <v>330</v>
      </c>
      <c r="AM29" s="132">
        <v>-155</v>
      </c>
      <c r="AN29" s="132">
        <f>698+SUM(AM24:AM29)</f>
        <v>141</v>
      </c>
      <c r="AO29" s="132"/>
      <c r="AP29" s="132">
        <v>27</v>
      </c>
      <c r="AQ29" s="132" t="s">
        <v>314</v>
      </c>
      <c r="AR29" s="132">
        <v>-60</v>
      </c>
      <c r="AS29" s="132">
        <f>204</f>
        <v>204</v>
      </c>
      <c r="AT29" s="132"/>
      <c r="AU29" s="74">
        <v>27</v>
      </c>
      <c r="AV29" s="74" t="s">
        <v>328</v>
      </c>
      <c r="AW29" s="74">
        <v>-900</v>
      </c>
      <c r="AX29" s="74"/>
      <c r="AY29" s="74"/>
      <c r="AZ29" s="74">
        <v>27</v>
      </c>
      <c r="BA29" s="74" t="s">
        <v>336</v>
      </c>
      <c r="BB29" s="74">
        <v>-750</v>
      </c>
      <c r="BC29" s="74"/>
      <c r="BD29" s="74"/>
      <c r="BE29" s="74">
        <v>27</v>
      </c>
      <c r="BF29" s="74" t="s">
        <v>337</v>
      </c>
      <c r="BG29" s="74">
        <v>-65</v>
      </c>
      <c r="BH29" s="74"/>
      <c r="BI29" s="74"/>
      <c r="BJ29" s="74">
        <v>27</v>
      </c>
      <c r="BK29" s="74" t="s">
        <v>338</v>
      </c>
      <c r="BL29" s="74">
        <v>-75</v>
      </c>
      <c r="BM29" s="74"/>
      <c r="BN29" s="74"/>
      <c r="BO29" s="74">
        <v>27</v>
      </c>
      <c r="BP29" s="74" t="s">
        <v>277</v>
      </c>
      <c r="BQ29" s="74">
        <v>-215</v>
      </c>
      <c r="BR29" s="74"/>
      <c r="BS29" s="74"/>
      <c r="BT29" s="132">
        <v>27</v>
      </c>
      <c r="BU29" s="132" t="s">
        <v>339</v>
      </c>
      <c r="BV29" s="132">
        <v>-65</v>
      </c>
      <c r="BW29" s="132">
        <f>325+SUM(BV28:BV29)</f>
        <v>200</v>
      </c>
      <c r="BX29" s="132"/>
      <c r="BY29" s="74">
        <v>27</v>
      </c>
      <c r="BZ29" s="74" t="s">
        <v>340</v>
      </c>
      <c r="CA29" s="74">
        <v>-60</v>
      </c>
      <c r="CB29" s="74"/>
      <c r="CC29" s="74"/>
    </row>
    <row r="30" spans="2:81" ht="15.75">
      <c r="B30" s="132">
        <v>28</v>
      </c>
      <c r="C30" s="132" t="s">
        <v>341</v>
      </c>
      <c r="D30" s="132">
        <v>-60</v>
      </c>
      <c r="E30" s="132">
        <f>249+D30</f>
        <v>189</v>
      </c>
      <c r="F30" s="132"/>
      <c r="G30" s="132">
        <v>28</v>
      </c>
      <c r="H30" s="132" t="s">
        <v>75</v>
      </c>
      <c r="I30" s="132">
        <v>-415</v>
      </c>
      <c r="J30" s="132">
        <f>1951+SUM(I22:I30)</f>
        <v>466</v>
      </c>
      <c r="K30" s="132"/>
      <c r="L30" s="74">
        <v>28</v>
      </c>
      <c r="M30" s="74" t="s">
        <v>288</v>
      </c>
      <c r="N30" s="74">
        <v>-155</v>
      </c>
      <c r="O30" s="74"/>
      <c r="P30" s="141"/>
      <c r="Q30" s="74">
        <v>28</v>
      </c>
      <c r="R30" s="74" t="s">
        <v>311</v>
      </c>
      <c r="S30" s="74">
        <v>-60</v>
      </c>
      <c r="T30" s="74"/>
      <c r="U30" s="74"/>
      <c r="V30" s="74">
        <v>28</v>
      </c>
      <c r="W30" s="74" t="s">
        <v>342</v>
      </c>
      <c r="X30" s="74">
        <v>-75</v>
      </c>
      <c r="Y30" s="74"/>
      <c r="Z30" s="74"/>
      <c r="AA30" s="74">
        <v>28</v>
      </c>
      <c r="AB30" s="74" t="s">
        <v>343</v>
      </c>
      <c r="AC30" s="74">
        <v>-155</v>
      </c>
      <c r="AD30" s="74"/>
      <c r="AE30" s="74"/>
      <c r="AF30" s="74">
        <v>28</v>
      </c>
      <c r="AG30" s="74" t="s">
        <v>344</v>
      </c>
      <c r="AH30" s="74">
        <v>-60</v>
      </c>
      <c r="AI30" s="74"/>
      <c r="AJ30" s="74"/>
      <c r="AK30" s="74">
        <v>28</v>
      </c>
      <c r="AL30" s="74" t="s">
        <v>345</v>
      </c>
      <c r="AM30" s="74">
        <v>-60</v>
      </c>
      <c r="AN30" s="74"/>
      <c r="AO30" s="74"/>
      <c r="AP30" s="74">
        <v>28</v>
      </c>
      <c r="AQ30" s="74" t="s">
        <v>346</v>
      </c>
      <c r="AR30" s="74">
        <v>-60</v>
      </c>
      <c r="AS30" s="74"/>
      <c r="AT30" s="74"/>
      <c r="AU30" s="74">
        <v>28</v>
      </c>
      <c r="AV30" s="74" t="s">
        <v>347</v>
      </c>
      <c r="AW30" s="74">
        <v>-1175</v>
      </c>
      <c r="AX30" s="74"/>
      <c r="AY30" s="74"/>
      <c r="AZ30" s="74">
        <v>28</v>
      </c>
      <c r="BA30" s="74" t="s">
        <v>348</v>
      </c>
      <c r="BB30" s="74">
        <v>-950</v>
      </c>
      <c r="BC30" s="74"/>
      <c r="BD30" s="74"/>
      <c r="BE30" s="132">
        <v>28</v>
      </c>
      <c r="BF30" s="132" t="s">
        <v>349</v>
      </c>
      <c r="BG30" s="132">
        <v>-75</v>
      </c>
      <c r="BH30" s="132">
        <f>330+SUM(BG28:BG30)</f>
        <v>130</v>
      </c>
      <c r="BI30" s="132"/>
      <c r="BJ30" s="132">
        <v>28</v>
      </c>
      <c r="BK30" s="132" t="s">
        <v>350</v>
      </c>
      <c r="BL30" s="132">
        <v>-90</v>
      </c>
      <c r="BM30" s="132">
        <f>396+SUM(BL27:BL30)</f>
        <v>106</v>
      </c>
      <c r="BN30" s="132"/>
      <c r="BO30" s="74">
        <v>28</v>
      </c>
      <c r="BP30" s="74" t="s">
        <v>351</v>
      </c>
      <c r="BQ30" s="74">
        <v>-298</v>
      </c>
      <c r="BR30" s="74"/>
      <c r="BS30" s="74"/>
      <c r="BT30" s="74">
        <v>28</v>
      </c>
      <c r="BU30" s="74" t="s">
        <v>352</v>
      </c>
      <c r="BV30" s="74">
        <v>-60</v>
      </c>
      <c r="BW30" s="74"/>
      <c r="BX30" s="74"/>
      <c r="BY30" s="132">
        <v>28</v>
      </c>
      <c r="BZ30" s="132" t="s">
        <v>353</v>
      </c>
      <c r="CA30" s="132">
        <v>-65</v>
      </c>
      <c r="CB30" s="132">
        <f>319+SUM(CA29:CA30)</f>
        <v>194</v>
      </c>
      <c r="CC30" s="132"/>
    </row>
    <row r="31" spans="2:81" ht="15.75">
      <c r="B31" s="132">
        <v>29</v>
      </c>
      <c r="C31" s="132" t="s">
        <v>354</v>
      </c>
      <c r="D31" s="132">
        <v>-60</v>
      </c>
      <c r="E31" s="132">
        <f>204</f>
        <v>204</v>
      </c>
      <c r="F31" s="132"/>
      <c r="G31" s="74">
        <v>29</v>
      </c>
      <c r="H31" s="74" t="s">
        <v>355</v>
      </c>
      <c r="I31" s="74">
        <v>-60</v>
      </c>
      <c r="J31" s="74"/>
      <c r="K31" s="74"/>
      <c r="L31" s="74">
        <v>29</v>
      </c>
      <c r="M31" s="74" t="s">
        <v>356</v>
      </c>
      <c r="N31" s="74">
        <v>-215</v>
      </c>
      <c r="O31" s="74"/>
      <c r="P31" s="141"/>
      <c r="Q31" s="74">
        <v>29</v>
      </c>
      <c r="R31" s="74" t="s">
        <v>357</v>
      </c>
      <c r="S31" s="74">
        <v>-65</v>
      </c>
      <c r="T31" s="74"/>
      <c r="U31" s="74"/>
      <c r="V31" s="74">
        <v>29</v>
      </c>
      <c r="W31" s="74" t="s">
        <v>356</v>
      </c>
      <c r="X31" s="74">
        <v>-90</v>
      </c>
      <c r="Y31" s="74"/>
      <c r="Z31" s="74"/>
      <c r="AA31" s="74">
        <v>29</v>
      </c>
      <c r="AB31" s="74" t="s">
        <v>358</v>
      </c>
      <c r="AC31" s="74">
        <v>-215</v>
      </c>
      <c r="AD31" s="74"/>
      <c r="AE31" s="74"/>
      <c r="AF31" s="132">
        <v>29</v>
      </c>
      <c r="AG31" s="132" t="s">
        <v>350</v>
      </c>
      <c r="AH31" s="132">
        <v>-65</v>
      </c>
      <c r="AI31" s="132">
        <f>286+SUM(AH30:AH31)</f>
        <v>161</v>
      </c>
      <c r="AJ31" s="132"/>
      <c r="AK31" s="74">
        <v>29</v>
      </c>
      <c r="AL31" s="74" t="s">
        <v>359</v>
      </c>
      <c r="AM31" s="74">
        <v>-65</v>
      </c>
      <c r="AN31" s="74"/>
      <c r="AO31" s="74"/>
      <c r="AP31" s="132">
        <v>29</v>
      </c>
      <c r="AQ31" s="132" t="s">
        <v>341</v>
      </c>
      <c r="AR31" s="132">
        <v>-65</v>
      </c>
      <c r="AS31" s="132">
        <f>270+SUM(AR30:AR31)</f>
        <v>145</v>
      </c>
      <c r="AT31" s="132"/>
      <c r="AU31" s="132">
        <v>29</v>
      </c>
      <c r="AV31" s="132" t="s">
        <v>354</v>
      </c>
      <c r="AW31" s="132">
        <v>-1600</v>
      </c>
      <c r="AX31" s="132">
        <f>7040+SUM(AW17:AW31)</f>
        <v>40</v>
      </c>
      <c r="AY31" s="132"/>
      <c r="AZ31" s="132">
        <v>29</v>
      </c>
      <c r="BA31" s="132" t="s">
        <v>360</v>
      </c>
      <c r="BB31" s="132">
        <v>-1250</v>
      </c>
      <c r="BC31" s="132">
        <v>135</v>
      </c>
      <c r="BD31" s="132"/>
      <c r="BE31" s="132">
        <v>29</v>
      </c>
      <c r="BF31" s="132" t="s">
        <v>329</v>
      </c>
      <c r="BG31" s="132">
        <v>-60</v>
      </c>
      <c r="BH31" s="132">
        <v>204</v>
      </c>
      <c r="BI31" s="132"/>
      <c r="BJ31" s="74">
        <v>29</v>
      </c>
      <c r="BK31" s="74" t="s">
        <v>352</v>
      </c>
      <c r="BL31" s="74">
        <v>-60</v>
      </c>
      <c r="BM31" s="74"/>
      <c r="BN31" s="74"/>
      <c r="BO31" s="132">
        <v>29</v>
      </c>
      <c r="BP31" s="132" t="s">
        <v>361</v>
      </c>
      <c r="BQ31" s="132">
        <v>-415</v>
      </c>
      <c r="BR31" s="132">
        <f>1826+SUM(BQ23:BQ31)</f>
        <v>341</v>
      </c>
      <c r="BS31" s="132"/>
      <c r="BT31" s="74">
        <v>29</v>
      </c>
      <c r="BU31" s="74" t="s">
        <v>362</v>
      </c>
      <c r="BV31" s="74">
        <v>-65</v>
      </c>
      <c r="BW31" s="74"/>
      <c r="BX31" s="74"/>
      <c r="BY31" s="132">
        <v>29</v>
      </c>
      <c r="BZ31" s="132" t="s">
        <v>129</v>
      </c>
      <c r="CA31" s="132">
        <v>-60</v>
      </c>
      <c r="CB31" s="132">
        <v>204</v>
      </c>
      <c r="CC31" s="132"/>
    </row>
    <row r="32" spans="2:81" ht="15.75">
      <c r="B32" s="132">
        <v>30</v>
      </c>
      <c r="C32" s="132" t="s">
        <v>363</v>
      </c>
      <c r="D32" s="132">
        <v>-60</v>
      </c>
      <c r="E32" s="132">
        <f>293+D32</f>
        <v>233</v>
      </c>
      <c r="F32" s="132"/>
      <c r="G32" s="74">
        <v>30</v>
      </c>
      <c r="H32" s="74" t="s">
        <v>364</v>
      </c>
      <c r="I32" s="74">
        <v>-65</v>
      </c>
      <c r="J32" s="74"/>
      <c r="K32" s="74"/>
      <c r="L32" s="132">
        <v>30</v>
      </c>
      <c r="M32" s="132" t="s">
        <v>365</v>
      </c>
      <c r="N32" s="132">
        <v>-298</v>
      </c>
      <c r="O32" s="132">
        <f>1311+SUM(N25:N32)</f>
        <v>241</v>
      </c>
      <c r="P32" s="140"/>
      <c r="Q32" s="74">
        <v>30</v>
      </c>
      <c r="R32" s="74" t="s">
        <v>335</v>
      </c>
      <c r="S32" s="74">
        <v>-75</v>
      </c>
      <c r="T32" s="74"/>
      <c r="U32" s="74"/>
      <c r="V32" s="74">
        <v>30</v>
      </c>
      <c r="W32" s="74" t="s">
        <v>366</v>
      </c>
      <c r="X32" s="74">
        <v>-112</v>
      </c>
      <c r="Y32" s="74"/>
      <c r="Z32" s="74"/>
      <c r="AA32" s="74">
        <v>30</v>
      </c>
      <c r="AB32" s="74" t="s">
        <v>367</v>
      </c>
      <c r="AC32" s="74">
        <v>-298</v>
      </c>
      <c r="AD32" s="74"/>
      <c r="AE32" s="74"/>
      <c r="AF32" s="74">
        <v>30</v>
      </c>
      <c r="AG32" s="74" t="s">
        <v>368</v>
      </c>
      <c r="AH32" s="74">
        <v>-60</v>
      </c>
      <c r="AI32" s="74"/>
      <c r="AJ32" s="74"/>
      <c r="AK32" s="132">
        <v>30</v>
      </c>
      <c r="AL32" s="132" t="s">
        <v>369</v>
      </c>
      <c r="AM32" s="132">
        <v>-75</v>
      </c>
      <c r="AN32" s="132">
        <f>338+SUM(AM30:AM32)</f>
        <v>138</v>
      </c>
      <c r="AO32" s="132"/>
      <c r="AP32" s="74">
        <v>30</v>
      </c>
      <c r="AQ32" s="74" t="s">
        <v>368</v>
      </c>
      <c r="AR32" s="74">
        <v>-60</v>
      </c>
      <c r="AS32" s="74"/>
      <c r="AT32" s="74"/>
      <c r="AU32" s="74">
        <v>30</v>
      </c>
      <c r="AV32" s="74" t="s">
        <v>362</v>
      </c>
      <c r="AW32" s="74">
        <v>-60</v>
      </c>
      <c r="AX32" s="74"/>
      <c r="AY32" s="74"/>
      <c r="AZ32" s="74">
        <v>30</v>
      </c>
      <c r="BA32" s="74" t="s">
        <v>154</v>
      </c>
      <c r="BB32" s="74">
        <v>-60</v>
      </c>
      <c r="BC32" s="74"/>
      <c r="BD32" s="74"/>
      <c r="BE32" s="74">
        <v>30</v>
      </c>
      <c r="BF32" s="74" t="s">
        <v>366</v>
      </c>
      <c r="BG32" s="74">
        <v>-60</v>
      </c>
      <c r="BH32" s="74"/>
      <c r="BI32" s="74"/>
      <c r="BJ32" s="74">
        <v>30</v>
      </c>
      <c r="BK32" s="74" t="s">
        <v>370</v>
      </c>
      <c r="BL32" s="74">
        <v>-65</v>
      </c>
      <c r="BM32" s="74"/>
      <c r="BN32" s="74"/>
      <c r="BO32" s="74">
        <v>30</v>
      </c>
      <c r="BP32" s="74" t="s">
        <v>371</v>
      </c>
      <c r="BQ32" s="74">
        <v>-60</v>
      </c>
      <c r="BR32" s="74"/>
      <c r="BS32" s="74"/>
      <c r="BT32" s="74">
        <v>30</v>
      </c>
      <c r="BU32" s="74" t="s">
        <v>372</v>
      </c>
      <c r="BV32" s="74">
        <v>-75</v>
      </c>
      <c r="BW32" s="74"/>
      <c r="BX32" s="74"/>
      <c r="BY32" s="132">
        <v>30</v>
      </c>
      <c r="BZ32" s="132" t="s">
        <v>373</v>
      </c>
      <c r="CA32" s="132">
        <v>-60</v>
      </c>
      <c r="CB32" s="132">
        <v>204</v>
      </c>
      <c r="CC32" s="132"/>
    </row>
    <row r="33" spans="2:81" ht="15.75">
      <c r="B33" s="74">
        <v>31</v>
      </c>
      <c r="C33" s="74" t="s">
        <v>374</v>
      </c>
      <c r="D33" s="74">
        <v>-60</v>
      </c>
      <c r="E33" s="74"/>
      <c r="F33" s="74"/>
      <c r="G33" s="74">
        <v>31</v>
      </c>
      <c r="H33" s="74" t="s">
        <v>375</v>
      </c>
      <c r="I33" s="74">
        <v>-75</v>
      </c>
      <c r="J33" s="74"/>
      <c r="K33" s="74"/>
      <c r="L33" s="132">
        <v>31</v>
      </c>
      <c r="M33" s="132" t="s">
        <v>353</v>
      </c>
      <c r="N33" s="132">
        <v>-60</v>
      </c>
      <c r="O33" s="132">
        <f>294+N33</f>
        <v>234</v>
      </c>
      <c r="P33" s="140"/>
      <c r="Q33" s="132">
        <v>31</v>
      </c>
      <c r="R33" s="132" t="s">
        <v>339</v>
      </c>
      <c r="S33" s="132">
        <v>-90</v>
      </c>
      <c r="T33" s="132">
        <f>450+SUM(S30:S33)</f>
        <v>160</v>
      </c>
      <c r="U33" s="132"/>
      <c r="V33" s="74">
        <v>31</v>
      </c>
      <c r="W33" s="74" t="s">
        <v>376</v>
      </c>
      <c r="X33" s="74">
        <v>-155</v>
      </c>
      <c r="Y33" s="74"/>
      <c r="Z33" s="74"/>
      <c r="AA33" s="74">
        <v>31</v>
      </c>
      <c r="AB33" s="74" t="s">
        <v>377</v>
      </c>
      <c r="AC33" s="74">
        <v>-415</v>
      </c>
      <c r="AD33" s="74"/>
      <c r="AE33" s="74"/>
      <c r="AF33" s="132">
        <v>31</v>
      </c>
      <c r="AG33" s="132" t="s">
        <v>378</v>
      </c>
      <c r="AH33" s="132">
        <v>-65</v>
      </c>
      <c r="AI33" s="132">
        <f>312+SUM(AH32:AH33)</f>
        <v>187</v>
      </c>
      <c r="AJ33" s="132"/>
      <c r="AK33" s="74">
        <v>31</v>
      </c>
      <c r="AL33" s="74" t="s">
        <v>379</v>
      </c>
      <c r="AM33" s="74">
        <v>-60</v>
      </c>
      <c r="AN33" s="74"/>
      <c r="AO33" s="74"/>
      <c r="AP33" s="74">
        <v>31</v>
      </c>
      <c r="AQ33" s="74" t="s">
        <v>380</v>
      </c>
      <c r="AR33" s="74">
        <v>-65</v>
      </c>
      <c r="AS33" s="74"/>
      <c r="AT33" s="74"/>
      <c r="AU33" s="74">
        <v>31</v>
      </c>
      <c r="AV33" s="74" t="s">
        <v>381</v>
      </c>
      <c r="AW33" s="74">
        <v>-65</v>
      </c>
      <c r="AX33" s="74"/>
      <c r="AY33" s="74"/>
      <c r="AZ33" s="74">
        <v>31</v>
      </c>
      <c r="BA33" s="74" t="s">
        <v>382</v>
      </c>
      <c r="BB33" s="74">
        <v>-65</v>
      </c>
      <c r="BC33" s="74"/>
      <c r="BD33" s="74"/>
      <c r="BE33" s="132">
        <v>31</v>
      </c>
      <c r="BF33" s="132" t="s">
        <v>369</v>
      </c>
      <c r="BG33" s="132">
        <v>-65</v>
      </c>
      <c r="BH33" s="132">
        <f>293+SUM(BG32:BG33)</f>
        <v>168</v>
      </c>
      <c r="BI33" s="132"/>
      <c r="BJ33" s="132">
        <v>31</v>
      </c>
      <c r="BK33" s="132" t="s">
        <v>383</v>
      </c>
      <c r="BL33" s="132">
        <v>-75</v>
      </c>
      <c r="BM33" s="132">
        <f>330+SUM(BL31:BL33)</f>
        <v>130</v>
      </c>
      <c r="BN33" s="132"/>
      <c r="BO33" s="74">
        <v>31</v>
      </c>
      <c r="BP33" s="74" t="s">
        <v>384</v>
      </c>
      <c r="BQ33" s="74">
        <v>-65</v>
      </c>
      <c r="BR33" s="74"/>
      <c r="BS33" s="74"/>
      <c r="BT33" s="74">
        <v>31</v>
      </c>
      <c r="BU33" s="74" t="s">
        <v>385</v>
      </c>
      <c r="BV33" s="74">
        <v>-90</v>
      </c>
      <c r="BW33" s="74"/>
      <c r="BX33" s="74"/>
      <c r="BY33" s="132">
        <v>31</v>
      </c>
      <c r="BZ33" s="132" t="s">
        <v>386</v>
      </c>
      <c r="CA33" s="132">
        <v>-60</v>
      </c>
      <c r="CB33" s="132">
        <f>258+CA33</f>
        <v>198</v>
      </c>
      <c r="CC33" s="132"/>
    </row>
    <row r="34" spans="2:81" ht="15.75">
      <c r="B34" s="74">
        <v>32</v>
      </c>
      <c r="C34" s="74" t="s">
        <v>387</v>
      </c>
      <c r="D34" s="74">
        <v>-65</v>
      </c>
      <c r="E34" s="74"/>
      <c r="F34" s="74"/>
      <c r="G34" s="74">
        <v>32</v>
      </c>
      <c r="H34" s="74" t="s">
        <v>388</v>
      </c>
      <c r="I34" s="74">
        <v>-90</v>
      </c>
      <c r="J34" s="74"/>
      <c r="K34" s="74"/>
      <c r="L34" s="74">
        <v>32</v>
      </c>
      <c r="M34" s="74" t="s">
        <v>389</v>
      </c>
      <c r="N34" s="74">
        <v>-60</v>
      </c>
      <c r="O34" s="74"/>
      <c r="P34" s="141"/>
      <c r="Q34" s="74">
        <v>32</v>
      </c>
      <c r="R34" s="74" t="s">
        <v>345</v>
      </c>
      <c r="S34" s="74">
        <v>-60</v>
      </c>
      <c r="T34" s="74"/>
      <c r="U34" s="74"/>
      <c r="V34" s="74">
        <v>32</v>
      </c>
      <c r="W34" s="74" t="s">
        <v>390</v>
      </c>
      <c r="X34" s="74">
        <v>-215</v>
      </c>
      <c r="Y34" s="74"/>
      <c r="Z34" s="74"/>
      <c r="AA34" s="74">
        <v>32</v>
      </c>
      <c r="AB34" s="74" t="s">
        <v>391</v>
      </c>
      <c r="AC34" s="74">
        <v>-460</v>
      </c>
      <c r="AD34" s="74"/>
      <c r="AE34" s="74"/>
      <c r="AF34" s="132">
        <v>32</v>
      </c>
      <c r="AG34" s="132" t="s">
        <v>392</v>
      </c>
      <c r="AH34" s="132">
        <v>-60</v>
      </c>
      <c r="AI34" s="132">
        <v>210</v>
      </c>
      <c r="AJ34" s="132"/>
      <c r="AK34" s="74">
        <v>32</v>
      </c>
      <c r="AL34" s="74" t="s">
        <v>393</v>
      </c>
      <c r="AM34" s="74">
        <v>-65</v>
      </c>
      <c r="AN34" s="74"/>
      <c r="AO34" s="74"/>
      <c r="AP34" s="132">
        <v>32</v>
      </c>
      <c r="AQ34" s="132" t="s">
        <v>129</v>
      </c>
      <c r="AR34" s="132">
        <v>-75</v>
      </c>
      <c r="AS34" s="132">
        <f>330+SUM(AR32:AR34)</f>
        <v>130</v>
      </c>
      <c r="AT34" s="132"/>
      <c r="AU34" s="132">
        <v>32</v>
      </c>
      <c r="AV34" s="132" t="s">
        <v>394</v>
      </c>
      <c r="AW34" s="132">
        <v>-75</v>
      </c>
      <c r="AX34" s="132">
        <f>360+SUM(AW32:AW34)</f>
        <v>160</v>
      </c>
      <c r="AY34" s="132"/>
      <c r="AZ34" s="74">
        <v>32</v>
      </c>
      <c r="BA34" s="74" t="s">
        <v>93</v>
      </c>
      <c r="BB34" s="74">
        <v>-75</v>
      </c>
      <c r="BC34" s="74"/>
      <c r="BD34" s="74"/>
      <c r="BE34" s="74">
        <v>32</v>
      </c>
      <c r="BF34" s="74" t="s">
        <v>395</v>
      </c>
      <c r="BG34" s="74">
        <v>-60</v>
      </c>
      <c r="BH34" s="74"/>
      <c r="BI34" s="74"/>
      <c r="BJ34" s="132">
        <v>32</v>
      </c>
      <c r="BK34" s="132" t="s">
        <v>360</v>
      </c>
      <c r="BL34" s="132">
        <v>-60</v>
      </c>
      <c r="BM34" s="132">
        <v>210</v>
      </c>
      <c r="BN34" s="132"/>
      <c r="BO34" s="74">
        <v>32</v>
      </c>
      <c r="BP34" s="74" t="s">
        <v>396</v>
      </c>
      <c r="BQ34" s="74">
        <v>-75</v>
      </c>
      <c r="BR34" s="74"/>
      <c r="BS34" s="74"/>
      <c r="BT34" s="74">
        <v>32</v>
      </c>
      <c r="BU34" s="74" t="s">
        <v>154</v>
      </c>
      <c r="BV34" s="74">
        <v>-112</v>
      </c>
      <c r="BW34" s="74"/>
      <c r="BX34" s="74"/>
      <c r="BY34" s="74">
        <v>32</v>
      </c>
      <c r="BZ34" s="74" t="s">
        <v>397</v>
      </c>
      <c r="CA34" s="74">
        <v>-60</v>
      </c>
      <c r="CB34" s="74"/>
      <c r="CC34" s="74"/>
    </row>
    <row r="35" spans="2:81" ht="15.75">
      <c r="B35" s="74">
        <v>33</v>
      </c>
      <c r="C35" s="74" t="s">
        <v>190</v>
      </c>
      <c r="D35" s="74">
        <v>-75</v>
      </c>
      <c r="E35" s="74"/>
      <c r="F35" s="74"/>
      <c r="G35" s="74">
        <v>33</v>
      </c>
      <c r="H35" s="74" t="s">
        <v>398</v>
      </c>
      <c r="I35" s="74">
        <v>-112</v>
      </c>
      <c r="J35" s="74"/>
      <c r="K35" s="74"/>
      <c r="L35" s="132">
        <v>33</v>
      </c>
      <c r="M35" s="132" t="s">
        <v>399</v>
      </c>
      <c r="N35" s="132">
        <v>-65</v>
      </c>
      <c r="O35" s="132">
        <f>286+SUM(N34:N35)</f>
        <v>161</v>
      </c>
      <c r="P35" s="140"/>
      <c r="Q35" s="74">
        <v>33</v>
      </c>
      <c r="R35" s="74" t="s">
        <v>398</v>
      </c>
      <c r="S35" s="74">
        <v>-65</v>
      </c>
      <c r="T35" s="74"/>
      <c r="U35" s="74"/>
      <c r="V35" s="132">
        <v>33</v>
      </c>
      <c r="W35" s="132" t="s">
        <v>400</v>
      </c>
      <c r="X35" s="132">
        <v>-298</v>
      </c>
      <c r="Y35" s="132">
        <f>1311+SUM(X28:X35)</f>
        <v>241</v>
      </c>
      <c r="Z35" s="132"/>
      <c r="AA35" s="74">
        <v>33</v>
      </c>
      <c r="AB35" s="74" t="s">
        <v>401</v>
      </c>
      <c r="AC35" s="74">
        <v>-500</v>
      </c>
      <c r="AD35" s="74"/>
      <c r="AE35" s="74"/>
      <c r="AF35" s="74">
        <v>33</v>
      </c>
      <c r="AG35" s="74" t="s">
        <v>402</v>
      </c>
      <c r="AH35" s="74">
        <v>-60</v>
      </c>
      <c r="AI35" s="74"/>
      <c r="AJ35" s="74"/>
      <c r="AK35" s="132">
        <v>33</v>
      </c>
      <c r="AL35" s="132" t="s">
        <v>230</v>
      </c>
      <c r="AM35" s="132">
        <v>-75</v>
      </c>
      <c r="AN35" s="132">
        <f>383+SUM(AM33:AM35)</f>
        <v>183</v>
      </c>
      <c r="AO35" s="132"/>
      <c r="AP35" s="56">
        <v>33</v>
      </c>
      <c r="AQ35" s="56" t="s">
        <v>269</v>
      </c>
      <c r="AR35" s="56">
        <v>-60</v>
      </c>
      <c r="AS35" s="56"/>
      <c r="AT35" s="56"/>
      <c r="AU35" s="74">
        <v>33</v>
      </c>
      <c r="AV35" s="74" t="s">
        <v>397</v>
      </c>
      <c r="AW35" s="74">
        <v>-60</v>
      </c>
      <c r="AX35" s="74"/>
      <c r="AY35" s="74"/>
      <c r="AZ35" s="74">
        <v>33</v>
      </c>
      <c r="BA35" s="74" t="s">
        <v>164</v>
      </c>
      <c r="BB35" s="74">
        <v>-90</v>
      </c>
      <c r="BC35" s="74"/>
      <c r="BD35" s="74"/>
      <c r="BE35" s="132">
        <v>33</v>
      </c>
      <c r="BF35" s="132" t="s">
        <v>400</v>
      </c>
      <c r="BG35" s="132">
        <v>-65</v>
      </c>
      <c r="BH35" s="132">
        <f>286+SUM(BG34:BG35)</f>
        <v>161</v>
      </c>
      <c r="BI35" s="132"/>
      <c r="BJ35" s="74">
        <v>33</v>
      </c>
      <c r="BK35" s="74" t="s">
        <v>403</v>
      </c>
      <c r="BL35" s="74">
        <v>-60</v>
      </c>
      <c r="BM35" s="74"/>
      <c r="BN35" s="74"/>
      <c r="BO35" s="74">
        <v>33</v>
      </c>
      <c r="BP35" s="74" t="s">
        <v>404</v>
      </c>
      <c r="BQ35" s="74">
        <v>-90</v>
      </c>
      <c r="BR35" s="74"/>
      <c r="BS35" s="74"/>
      <c r="BT35" s="132">
        <v>33</v>
      </c>
      <c r="BU35" s="132" t="s">
        <v>385</v>
      </c>
      <c r="BV35" s="132">
        <v>-155</v>
      </c>
      <c r="BW35" s="132">
        <f>775+SUM(BV30:BV35)</f>
        <v>218</v>
      </c>
      <c r="BX35" s="132"/>
      <c r="BY35" s="74">
        <v>33</v>
      </c>
      <c r="BZ35" s="74" t="s">
        <v>172</v>
      </c>
      <c r="CA35" s="74">
        <v>-65</v>
      </c>
      <c r="CB35" s="74"/>
      <c r="CC35" s="74"/>
    </row>
    <row r="36" spans="2:81" ht="15.75">
      <c r="B36" s="74">
        <v>34</v>
      </c>
      <c r="C36" s="74" t="s">
        <v>405</v>
      </c>
      <c r="D36" s="74">
        <v>-90</v>
      </c>
      <c r="E36" s="74"/>
      <c r="F36" s="74"/>
      <c r="G36" s="74">
        <v>34</v>
      </c>
      <c r="H36" s="74" t="s">
        <v>372</v>
      </c>
      <c r="I36" s="74">
        <v>-155</v>
      </c>
      <c r="J36" s="74"/>
      <c r="K36" s="74"/>
      <c r="L36" s="74">
        <v>34</v>
      </c>
      <c r="M36" s="74" t="s">
        <v>406</v>
      </c>
      <c r="N36" s="74">
        <v>-60</v>
      </c>
      <c r="O36" s="74"/>
      <c r="P36" s="141"/>
      <c r="Q36" s="132">
        <v>34</v>
      </c>
      <c r="R36" s="132" t="s">
        <v>373</v>
      </c>
      <c r="S36" s="132">
        <v>-75</v>
      </c>
      <c r="T36" s="132">
        <f>330+SUM(S34:S36)</f>
        <v>130</v>
      </c>
      <c r="U36" s="132"/>
      <c r="V36" s="74">
        <v>34</v>
      </c>
      <c r="W36" s="74" t="s">
        <v>25</v>
      </c>
      <c r="X36" s="74">
        <v>-60</v>
      </c>
      <c r="Y36" s="74"/>
      <c r="Z36" s="74"/>
      <c r="AA36" s="74">
        <v>34</v>
      </c>
      <c r="AB36" s="74" t="s">
        <v>407</v>
      </c>
      <c r="AC36" s="74">
        <v>-750</v>
      </c>
      <c r="AD36" s="74"/>
      <c r="AE36" s="74"/>
      <c r="AF36" s="74">
        <v>34</v>
      </c>
      <c r="AG36" s="74" t="s">
        <v>408</v>
      </c>
      <c r="AH36" s="74">
        <v>-65</v>
      </c>
      <c r="AI36" s="74"/>
      <c r="AJ36" s="74"/>
      <c r="AK36" s="74">
        <v>34</v>
      </c>
      <c r="AL36" s="74" t="s">
        <v>382</v>
      </c>
      <c r="AM36" s="74">
        <v>-60</v>
      </c>
      <c r="AN36" s="74"/>
      <c r="AO36" s="74"/>
      <c r="AP36" s="56">
        <v>34</v>
      </c>
      <c r="AQ36" s="56" t="s">
        <v>403</v>
      </c>
      <c r="AR36" s="56">
        <v>-65</v>
      </c>
      <c r="AS36" s="56"/>
      <c r="AT36" s="56"/>
      <c r="AU36" s="74">
        <v>34</v>
      </c>
      <c r="AV36" s="74" t="s">
        <v>409</v>
      </c>
      <c r="AW36" s="74">
        <v>-65</v>
      </c>
      <c r="AX36" s="74"/>
      <c r="AY36" s="74"/>
      <c r="AZ36" s="74">
        <v>34</v>
      </c>
      <c r="BA36" s="74" t="s">
        <v>244</v>
      </c>
      <c r="BB36" s="74">
        <v>-112</v>
      </c>
      <c r="BC36" s="74"/>
      <c r="BD36" s="74"/>
      <c r="BE36" s="74">
        <v>34</v>
      </c>
      <c r="BF36" s="74" t="s">
        <v>410</v>
      </c>
      <c r="BG36" s="74">
        <v>-60</v>
      </c>
      <c r="BH36" s="74"/>
      <c r="BI36" s="74"/>
      <c r="BJ36" s="74">
        <v>34</v>
      </c>
      <c r="BK36" s="74" t="s">
        <v>411</v>
      </c>
      <c r="BL36" s="74">
        <v>-65</v>
      </c>
      <c r="BM36" s="74"/>
      <c r="BN36" s="74"/>
      <c r="BO36" s="74">
        <v>34</v>
      </c>
      <c r="BP36" s="74" t="s">
        <v>412</v>
      </c>
      <c r="BQ36" s="74">
        <v>-112</v>
      </c>
      <c r="BR36" s="74"/>
      <c r="BS36" s="74"/>
      <c r="BT36" s="74">
        <v>34</v>
      </c>
      <c r="BU36" s="74" t="s">
        <v>413</v>
      </c>
      <c r="BV36" s="74">
        <v>-60</v>
      </c>
      <c r="BW36" s="74"/>
      <c r="BX36" s="74"/>
      <c r="BY36" s="132">
        <v>34</v>
      </c>
      <c r="BZ36" s="132" t="s">
        <v>414</v>
      </c>
      <c r="CA36" s="132">
        <v>-75</v>
      </c>
      <c r="CB36" s="132">
        <f>323+SUM(CA34:CA36)</f>
        <v>123</v>
      </c>
      <c r="CC36" s="132"/>
    </row>
    <row r="37" spans="2:81" ht="15.75">
      <c r="B37" s="74">
        <v>35</v>
      </c>
      <c r="C37" s="74" t="s">
        <v>147</v>
      </c>
      <c r="D37" s="74">
        <v>-112</v>
      </c>
      <c r="E37" s="74"/>
      <c r="F37" s="74"/>
      <c r="G37" s="132">
        <v>35</v>
      </c>
      <c r="H37" s="132" t="s">
        <v>268</v>
      </c>
      <c r="I37" s="132">
        <v>-215</v>
      </c>
      <c r="J37" s="132">
        <f>1032+SUM(I31:I37)</f>
        <v>260</v>
      </c>
      <c r="K37" s="132"/>
      <c r="L37" s="74">
        <v>35</v>
      </c>
      <c r="M37" s="74" t="s">
        <v>415</v>
      </c>
      <c r="N37" s="74">
        <v>-65</v>
      </c>
      <c r="O37" s="74"/>
      <c r="P37" s="141"/>
      <c r="Q37" s="74">
        <v>35</v>
      </c>
      <c r="R37" s="74" t="s">
        <v>385</v>
      </c>
      <c r="S37" s="74">
        <v>-60</v>
      </c>
      <c r="T37" s="74"/>
      <c r="U37" s="74"/>
      <c r="V37" s="74">
        <v>35</v>
      </c>
      <c r="W37" s="74" t="s">
        <v>416</v>
      </c>
      <c r="X37" s="74">
        <v>-65</v>
      </c>
      <c r="Y37" s="74"/>
      <c r="Z37" s="74"/>
      <c r="AA37" s="74">
        <v>35</v>
      </c>
      <c r="AB37" s="74" t="s">
        <v>409</v>
      </c>
      <c r="AC37" s="74">
        <v>-950</v>
      </c>
      <c r="AD37" s="74"/>
      <c r="AE37" s="74"/>
      <c r="AF37" s="74">
        <v>35</v>
      </c>
      <c r="AG37" s="74" t="s">
        <v>417</v>
      </c>
      <c r="AH37" s="74">
        <v>-75</v>
      </c>
      <c r="AI37" s="74"/>
      <c r="AJ37" s="74"/>
      <c r="AK37" s="74">
        <v>35</v>
      </c>
      <c r="AL37" s="74" t="s">
        <v>405</v>
      </c>
      <c r="AM37" s="74">
        <v>-65</v>
      </c>
      <c r="AN37" s="74"/>
      <c r="AO37" s="74"/>
      <c r="AP37" s="56">
        <v>35</v>
      </c>
      <c r="AQ37" s="56" t="s">
        <v>172</v>
      </c>
      <c r="AR37" s="56">
        <v>-75</v>
      </c>
      <c r="AS37" s="56"/>
      <c r="AT37" s="56"/>
      <c r="AU37" s="74">
        <v>35</v>
      </c>
      <c r="AV37" s="74" t="s">
        <v>418</v>
      </c>
      <c r="AW37" s="74">
        <v>-75</v>
      </c>
      <c r="AX37" s="74"/>
      <c r="AY37" s="74"/>
      <c r="AZ37" s="74">
        <v>35</v>
      </c>
      <c r="BA37" s="74" t="s">
        <v>419</v>
      </c>
      <c r="BB37" s="74">
        <v>-155</v>
      </c>
      <c r="BC37" s="74"/>
      <c r="BD37" s="74"/>
      <c r="BE37" s="132">
        <v>35</v>
      </c>
      <c r="BF37" s="132" t="s">
        <v>420</v>
      </c>
      <c r="BG37" s="132">
        <v>-65</v>
      </c>
      <c r="BH37" s="132">
        <f>286+SUM(BG36:BG37)</f>
        <v>161</v>
      </c>
      <c r="BI37" s="132"/>
      <c r="BJ37" s="74">
        <v>35</v>
      </c>
      <c r="BK37" s="74" t="s">
        <v>421</v>
      </c>
      <c r="BL37" s="74">
        <v>-75</v>
      </c>
      <c r="BM37" s="74"/>
      <c r="BN37" s="74"/>
      <c r="BO37" s="132">
        <v>35</v>
      </c>
      <c r="BP37" s="132" t="s">
        <v>386</v>
      </c>
      <c r="BQ37" s="132">
        <v>-155</v>
      </c>
      <c r="BR37" s="132">
        <f>667+SUM(BQ32:BQ37)</f>
        <v>110</v>
      </c>
      <c r="BS37" s="132"/>
      <c r="BT37" s="74">
        <v>35</v>
      </c>
      <c r="BU37" s="74" t="s">
        <v>135</v>
      </c>
      <c r="BV37" s="74">
        <v>-65</v>
      </c>
      <c r="BW37" s="74"/>
      <c r="BX37" s="74"/>
      <c r="BY37" s="74">
        <v>35</v>
      </c>
      <c r="BZ37" s="74" t="s">
        <v>32</v>
      </c>
      <c r="CA37" s="74">
        <v>-60</v>
      </c>
      <c r="CB37" s="74"/>
      <c r="CC37" s="74"/>
    </row>
    <row r="38" spans="2:81" ht="15.75">
      <c r="B38" s="74">
        <v>36</v>
      </c>
      <c r="C38" s="74" t="s">
        <v>259</v>
      </c>
      <c r="D38" s="74">
        <v>-155</v>
      </c>
      <c r="E38" s="74"/>
      <c r="F38" s="74"/>
      <c r="G38" s="74">
        <v>36</v>
      </c>
      <c r="H38" s="74" t="s">
        <v>190</v>
      </c>
      <c r="I38" s="74">
        <v>-60</v>
      </c>
      <c r="J38" s="74"/>
      <c r="K38" s="74"/>
      <c r="L38" s="74">
        <v>36</v>
      </c>
      <c r="M38" s="74" t="s">
        <v>408</v>
      </c>
      <c r="N38" s="74">
        <v>-75</v>
      </c>
      <c r="O38" s="74"/>
      <c r="P38" s="141"/>
      <c r="Q38" s="132">
        <v>36</v>
      </c>
      <c r="R38" s="132" t="s">
        <v>230</v>
      </c>
      <c r="S38" s="132">
        <v>-65</v>
      </c>
      <c r="T38" s="132">
        <f>332+SUM(S37:S38)</f>
        <v>207</v>
      </c>
      <c r="U38" s="132"/>
      <c r="V38" s="132">
        <v>36</v>
      </c>
      <c r="W38" s="132" t="s">
        <v>422</v>
      </c>
      <c r="X38" s="132">
        <v>-75</v>
      </c>
      <c r="Y38" s="132">
        <f>330+SUM(X36:X38)</f>
        <v>130</v>
      </c>
      <c r="Z38" s="132"/>
      <c r="AA38" s="74">
        <v>36</v>
      </c>
      <c r="AB38" s="74" t="s">
        <v>417</v>
      </c>
      <c r="AC38" s="74">
        <v>-1150</v>
      </c>
      <c r="AD38" s="74"/>
      <c r="AE38" s="74"/>
      <c r="AF38" s="74">
        <v>36</v>
      </c>
      <c r="AG38" s="74" t="s">
        <v>423</v>
      </c>
      <c r="AH38" s="74">
        <v>-90</v>
      </c>
      <c r="AI38" s="74"/>
      <c r="AJ38" s="74"/>
      <c r="AK38" s="74">
        <v>36</v>
      </c>
      <c r="AL38" s="74" t="s">
        <v>90</v>
      </c>
      <c r="AM38" s="74">
        <v>-75</v>
      </c>
      <c r="AN38" s="74"/>
      <c r="AO38" s="74"/>
      <c r="AP38" s="56">
        <v>36</v>
      </c>
      <c r="AQ38" s="56" t="s">
        <v>403</v>
      </c>
      <c r="AR38" s="56">
        <v>-90</v>
      </c>
      <c r="AS38" s="56"/>
      <c r="AT38" s="56"/>
      <c r="AU38" s="74">
        <v>36</v>
      </c>
      <c r="AV38" s="74" t="s">
        <v>144</v>
      </c>
      <c r="AW38" s="74">
        <v>-90</v>
      </c>
      <c r="AX38" s="74"/>
      <c r="AY38" s="74"/>
      <c r="AZ38" s="74">
        <v>36</v>
      </c>
      <c r="BA38" s="74" t="s">
        <v>424</v>
      </c>
      <c r="BB38" s="74">
        <v>-215</v>
      </c>
      <c r="BC38" s="74"/>
      <c r="BD38" s="74"/>
      <c r="BE38" s="74">
        <v>36</v>
      </c>
      <c r="BF38" s="74" t="s">
        <v>425</v>
      </c>
      <c r="BG38" s="74">
        <v>-60</v>
      </c>
      <c r="BH38" s="74"/>
      <c r="BI38" s="74"/>
      <c r="BJ38" s="74">
        <v>36</v>
      </c>
      <c r="BK38" s="74" t="s">
        <v>42</v>
      </c>
      <c r="BL38" s="74">
        <v>-90</v>
      </c>
      <c r="BM38" s="74"/>
      <c r="BN38" s="74"/>
      <c r="BO38" s="74">
        <v>36</v>
      </c>
      <c r="BP38" s="74" t="s">
        <v>426</v>
      </c>
      <c r="BQ38" s="74">
        <v>-60</v>
      </c>
      <c r="BR38" s="74"/>
      <c r="BS38" s="74"/>
      <c r="BT38" s="132">
        <v>36</v>
      </c>
      <c r="BU38" s="132" t="s">
        <v>427</v>
      </c>
      <c r="BV38" s="132">
        <v>-75</v>
      </c>
      <c r="BW38" s="132">
        <f>360+SUM(BV36:BV38)</f>
        <v>160</v>
      </c>
      <c r="BX38" s="132"/>
      <c r="BY38" s="74">
        <v>36</v>
      </c>
      <c r="BZ38" s="74" t="s">
        <v>428</v>
      </c>
      <c r="CA38" s="74">
        <v>-65</v>
      </c>
      <c r="CB38" s="74"/>
      <c r="CC38" s="74"/>
    </row>
    <row r="39" spans="2:81" ht="15.75">
      <c r="B39" s="74">
        <v>37</v>
      </c>
      <c r="C39" s="74" t="s">
        <v>429</v>
      </c>
      <c r="D39" s="74">
        <v>-215</v>
      </c>
      <c r="E39" s="74"/>
      <c r="F39" s="74"/>
      <c r="G39" s="132">
        <v>37</v>
      </c>
      <c r="H39" s="132" t="s">
        <v>398</v>
      </c>
      <c r="I39" s="132">
        <v>-65</v>
      </c>
      <c r="J39" s="132">
        <f>319+SUM(I38:I39)</f>
        <v>194</v>
      </c>
      <c r="K39" s="132"/>
      <c r="L39" s="74">
        <v>37</v>
      </c>
      <c r="M39" s="74" t="s">
        <v>413</v>
      </c>
      <c r="N39" s="74">
        <v>-90</v>
      </c>
      <c r="O39" s="74"/>
      <c r="P39" s="141"/>
      <c r="Q39" s="132">
        <v>37</v>
      </c>
      <c r="R39" s="132" t="s">
        <v>385</v>
      </c>
      <c r="S39" s="132">
        <v>-60</v>
      </c>
      <c r="T39" s="132">
        <f>240</f>
        <v>240</v>
      </c>
      <c r="U39" s="132"/>
      <c r="V39" s="74">
        <v>37</v>
      </c>
      <c r="W39" s="74" t="s">
        <v>147</v>
      </c>
      <c r="X39" s="74">
        <v>-60</v>
      </c>
      <c r="Y39" s="74"/>
      <c r="Z39" s="74"/>
      <c r="AA39" s="74">
        <v>37</v>
      </c>
      <c r="AB39" s="74" t="s">
        <v>430</v>
      </c>
      <c r="AC39" s="74">
        <v>-1550</v>
      </c>
      <c r="AD39" s="74"/>
      <c r="AE39" s="74"/>
      <c r="AF39" s="74">
        <v>37</v>
      </c>
      <c r="AG39" s="74" t="s">
        <v>431</v>
      </c>
      <c r="AH39" s="74">
        <v>-112</v>
      </c>
      <c r="AI39" s="74"/>
      <c r="AJ39" s="74"/>
      <c r="AK39" s="74">
        <v>37</v>
      </c>
      <c r="AL39" s="74" t="s">
        <v>432</v>
      </c>
      <c r="AM39" s="74">
        <v>-90</v>
      </c>
      <c r="AN39" s="74"/>
      <c r="AO39" s="74"/>
      <c r="AP39" s="132">
        <v>37</v>
      </c>
      <c r="AQ39" s="132" t="s">
        <v>77</v>
      </c>
      <c r="AR39" s="132">
        <v>-112</v>
      </c>
      <c r="AS39" s="132">
        <f>515+SUM(AR35:AR39)</f>
        <v>113</v>
      </c>
      <c r="AT39" s="132"/>
      <c r="AU39" s="74">
        <v>37</v>
      </c>
      <c r="AV39" s="74" t="s">
        <v>433</v>
      </c>
      <c r="AW39" s="74">
        <v>-112</v>
      </c>
      <c r="AX39" s="74"/>
      <c r="AY39" s="74"/>
      <c r="AZ39" s="74">
        <v>37</v>
      </c>
      <c r="BA39" s="74" t="s">
        <v>434</v>
      </c>
      <c r="BB39" s="74">
        <v>-298</v>
      </c>
      <c r="BC39" s="74"/>
      <c r="BD39" s="74"/>
      <c r="BE39" s="74">
        <v>37</v>
      </c>
      <c r="BF39" s="74" t="s">
        <v>67</v>
      </c>
      <c r="BG39" s="74">
        <v>-65</v>
      </c>
      <c r="BH39" s="74"/>
      <c r="BI39" s="74"/>
      <c r="BJ39" s="74">
        <v>37</v>
      </c>
      <c r="BK39" s="74" t="s">
        <v>429</v>
      </c>
      <c r="BL39" s="74">
        <v>-112</v>
      </c>
      <c r="BM39" s="74"/>
      <c r="BN39" s="74"/>
      <c r="BO39" s="74">
        <v>37</v>
      </c>
      <c r="BP39" s="74" t="s">
        <v>435</v>
      </c>
      <c r="BQ39" s="74">
        <v>-65</v>
      </c>
      <c r="BR39" s="74"/>
      <c r="BS39" s="74"/>
      <c r="BT39" s="74">
        <v>37</v>
      </c>
      <c r="BU39" s="74" t="s">
        <v>436</v>
      </c>
      <c r="BV39" s="74">
        <v>-60</v>
      </c>
      <c r="BW39" s="74"/>
      <c r="BX39" s="74"/>
      <c r="BY39" s="74">
        <v>37</v>
      </c>
      <c r="BZ39" s="74" t="s">
        <v>437</v>
      </c>
      <c r="CA39" s="74">
        <v>-75</v>
      </c>
      <c r="CB39" s="74"/>
      <c r="CC39" s="74"/>
    </row>
    <row r="40" spans="2:81" ht="15.75">
      <c r="B40" s="74">
        <v>38</v>
      </c>
      <c r="C40" s="74" t="s">
        <v>438</v>
      </c>
      <c r="D40" s="74">
        <v>-298</v>
      </c>
      <c r="E40" s="74"/>
      <c r="F40" s="74"/>
      <c r="G40" s="74">
        <v>38</v>
      </c>
      <c r="H40" s="74" t="s">
        <v>93</v>
      </c>
      <c r="I40" s="74">
        <v>-60</v>
      </c>
      <c r="J40" s="74"/>
      <c r="K40" s="74"/>
      <c r="L40" s="74">
        <v>38</v>
      </c>
      <c r="M40" s="74" t="s">
        <v>144</v>
      </c>
      <c r="N40" s="74">
        <v>-112</v>
      </c>
      <c r="O40" s="74"/>
      <c r="P40" s="141"/>
      <c r="Q40" s="132">
        <v>38</v>
      </c>
      <c r="R40" s="132" t="s">
        <v>398</v>
      </c>
      <c r="S40" s="132">
        <v>-60</v>
      </c>
      <c r="T40" s="132">
        <f>294+S40</f>
        <v>234</v>
      </c>
      <c r="U40" s="132"/>
      <c r="V40" s="74">
        <v>38</v>
      </c>
      <c r="W40" s="74" t="s">
        <v>439</v>
      </c>
      <c r="X40" s="74">
        <v>-65</v>
      </c>
      <c r="Y40" s="74"/>
      <c r="Z40" s="74"/>
      <c r="AA40" s="74">
        <v>38</v>
      </c>
      <c r="AB40" s="74" t="s">
        <v>440</v>
      </c>
      <c r="AC40" s="74">
        <v>-2050</v>
      </c>
      <c r="AD40" s="74"/>
      <c r="AE40" s="74"/>
      <c r="AF40" s="74">
        <v>38</v>
      </c>
      <c r="AG40" s="74" t="s">
        <v>441</v>
      </c>
      <c r="AH40" s="74">
        <v>-155</v>
      </c>
      <c r="AI40" s="74"/>
      <c r="AJ40" s="74"/>
      <c r="AK40" s="74">
        <v>38</v>
      </c>
      <c r="AL40" s="74" t="s">
        <v>442</v>
      </c>
      <c r="AM40" s="74">
        <v>-112</v>
      </c>
      <c r="AN40" s="74"/>
      <c r="AO40" s="74"/>
      <c r="AP40" s="56">
        <v>38</v>
      </c>
      <c r="AQ40" s="56" t="s">
        <v>40</v>
      </c>
      <c r="AR40" s="56">
        <v>-60</v>
      </c>
      <c r="AS40" s="56"/>
      <c r="AT40" s="56"/>
      <c r="AU40" s="132">
        <v>38</v>
      </c>
      <c r="AV40" s="132" t="s">
        <v>443</v>
      </c>
      <c r="AW40" s="132">
        <v>-155</v>
      </c>
      <c r="AX40" s="132">
        <f>729+SUM(AW35:AW40)</f>
        <v>172</v>
      </c>
      <c r="AY40" s="132"/>
      <c r="AZ40" s="74">
        <v>38</v>
      </c>
      <c r="BA40" s="74" t="s">
        <v>444</v>
      </c>
      <c r="BB40" s="74">
        <v>-415</v>
      </c>
      <c r="BC40" s="74"/>
      <c r="BD40" s="74"/>
      <c r="BE40" s="132">
        <v>38</v>
      </c>
      <c r="BF40" s="132" t="s">
        <v>234</v>
      </c>
      <c r="BG40" s="132">
        <v>-75</v>
      </c>
      <c r="BH40" s="132">
        <f>338+SUM(BG38:BG40)</f>
        <v>138</v>
      </c>
      <c r="BI40" s="132"/>
      <c r="BJ40" s="74">
        <v>38</v>
      </c>
      <c r="BK40" s="74" t="s">
        <v>176</v>
      </c>
      <c r="BL40" s="74">
        <v>-155</v>
      </c>
      <c r="BM40" s="74"/>
      <c r="BN40" s="74"/>
      <c r="BO40" s="74">
        <v>38</v>
      </c>
      <c r="BP40" s="74" t="s">
        <v>160</v>
      </c>
      <c r="BQ40" s="74">
        <v>-75</v>
      </c>
      <c r="BR40" s="74"/>
      <c r="BS40" s="74"/>
      <c r="BT40" s="74">
        <v>38</v>
      </c>
      <c r="BU40" s="74" t="s">
        <v>436</v>
      </c>
      <c r="BV40" s="74">
        <v>-65</v>
      </c>
      <c r="BW40" s="74"/>
      <c r="BX40" s="74"/>
      <c r="BY40" s="74">
        <v>38</v>
      </c>
      <c r="BZ40" s="74" t="s">
        <v>445</v>
      </c>
      <c r="CA40" s="74">
        <v>-90</v>
      </c>
      <c r="CB40" s="74"/>
      <c r="CC40" s="74"/>
    </row>
    <row r="41" spans="2:81" ht="15.75">
      <c r="B41" s="132">
        <v>39</v>
      </c>
      <c r="C41" s="132" t="s">
        <v>446</v>
      </c>
      <c r="D41" s="132">
        <v>-415</v>
      </c>
      <c r="E41" s="132">
        <f>1826+SUM(D33:D41)</f>
        <v>341</v>
      </c>
      <c r="F41" s="132"/>
      <c r="G41" s="74">
        <v>39</v>
      </c>
      <c r="H41" s="74" t="s">
        <v>447</v>
      </c>
      <c r="I41" s="74">
        <v>-65</v>
      </c>
      <c r="J41" s="74"/>
      <c r="K41" s="74"/>
      <c r="L41" s="74">
        <v>39</v>
      </c>
      <c r="M41" s="74" t="s">
        <v>437</v>
      </c>
      <c r="N41" s="74">
        <v>-155</v>
      </c>
      <c r="O41" s="74"/>
      <c r="P41" s="141"/>
      <c r="Q41" s="74">
        <v>39</v>
      </c>
      <c r="R41" s="74" t="s">
        <v>259</v>
      </c>
      <c r="S41" s="74">
        <v>-60</v>
      </c>
      <c r="T41" s="74"/>
      <c r="U41" s="74"/>
      <c r="V41" s="132">
        <v>39</v>
      </c>
      <c r="W41" s="132" t="s">
        <v>448</v>
      </c>
      <c r="X41" s="132">
        <v>-75</v>
      </c>
      <c r="Y41" s="132">
        <f>345+SUM(X39:X41)</f>
        <v>145</v>
      </c>
      <c r="Z41" s="132"/>
      <c r="AA41" s="74">
        <v>39</v>
      </c>
      <c r="AB41" s="74" t="s">
        <v>449</v>
      </c>
      <c r="AC41" s="74">
        <v>-2700</v>
      </c>
      <c r="AD41" s="74"/>
      <c r="AE41" s="74"/>
      <c r="AF41" s="132">
        <v>39</v>
      </c>
      <c r="AG41" s="132" t="s">
        <v>443</v>
      </c>
      <c r="AH41" s="132">
        <v>-215</v>
      </c>
      <c r="AI41" s="132">
        <f>1011+SUM(AH35:AH41)</f>
        <v>239</v>
      </c>
      <c r="AJ41" s="132"/>
      <c r="AK41" s="132">
        <v>39</v>
      </c>
      <c r="AL41" s="132" t="s">
        <v>450</v>
      </c>
      <c r="AM41" s="132">
        <v>-155</v>
      </c>
      <c r="AN41" s="132">
        <f>698</f>
        <v>698</v>
      </c>
      <c r="AO41" s="132"/>
      <c r="AP41" s="56">
        <v>39</v>
      </c>
      <c r="AQ41" s="56" t="s">
        <v>451</v>
      </c>
      <c r="AR41" s="56">
        <v>-65</v>
      </c>
      <c r="AS41" s="56"/>
      <c r="AT41" s="56"/>
      <c r="AU41" s="74">
        <v>39</v>
      </c>
      <c r="AV41" s="74" t="s">
        <v>452</v>
      </c>
      <c r="AW41" s="74">
        <v>-60</v>
      </c>
      <c r="AX41" s="74"/>
      <c r="AY41" s="74"/>
      <c r="AZ41" s="74">
        <v>39</v>
      </c>
      <c r="BA41" s="74" t="s">
        <v>453</v>
      </c>
      <c r="BB41" s="74">
        <v>-450</v>
      </c>
      <c r="BC41" s="74"/>
      <c r="BD41" s="74"/>
      <c r="BE41" s="74">
        <v>39</v>
      </c>
      <c r="BF41" s="74" t="s">
        <v>454</v>
      </c>
      <c r="BG41" s="74">
        <v>-60</v>
      </c>
      <c r="BH41" s="74"/>
      <c r="BI41" s="74"/>
      <c r="BJ41" s="74">
        <v>39</v>
      </c>
      <c r="BK41" s="74" t="s">
        <v>301</v>
      </c>
      <c r="BL41" s="74">
        <v>-215</v>
      </c>
      <c r="BM41" s="74"/>
      <c r="BN41" s="74"/>
      <c r="BO41" s="74">
        <v>39</v>
      </c>
      <c r="BP41" s="74" t="s">
        <v>256</v>
      </c>
      <c r="BQ41" s="74">
        <v>-90</v>
      </c>
      <c r="BR41" s="74"/>
      <c r="BS41" s="74"/>
      <c r="BT41" s="132">
        <v>39</v>
      </c>
      <c r="BU41" s="132" t="s">
        <v>314</v>
      </c>
      <c r="BV41" s="132">
        <v>-75</v>
      </c>
      <c r="BW41" s="132">
        <f>330+SUM(BV39:BV41)</f>
        <v>130</v>
      </c>
      <c r="BX41" s="132"/>
      <c r="BY41" s="74">
        <v>39</v>
      </c>
      <c r="BZ41" s="74" t="s">
        <v>455</v>
      </c>
      <c r="CA41" s="74">
        <v>-112</v>
      </c>
      <c r="CB41" s="74"/>
      <c r="CC41" s="74"/>
    </row>
    <row r="42" spans="2:81" ht="15.75">
      <c r="B42" s="132">
        <v>40</v>
      </c>
      <c r="C42" s="132" t="s">
        <v>456</v>
      </c>
      <c r="D42" s="132">
        <v>-60</v>
      </c>
      <c r="E42" s="132">
        <v>210</v>
      </c>
      <c r="F42" s="132"/>
      <c r="G42" s="74">
        <v>40</v>
      </c>
      <c r="H42" s="74" t="s">
        <v>191</v>
      </c>
      <c r="I42" s="74">
        <v>-75</v>
      </c>
      <c r="J42" s="74"/>
      <c r="K42" s="74">
        <v>-4.4000000000000004</v>
      </c>
      <c r="L42" s="132">
        <v>40</v>
      </c>
      <c r="M42" s="132" t="s">
        <v>457</v>
      </c>
      <c r="N42" s="132">
        <v>-215</v>
      </c>
      <c r="O42" s="132">
        <f>1032+SUM(N36:N42)</f>
        <v>260</v>
      </c>
      <c r="P42" s="140"/>
      <c r="Q42" s="132">
        <v>40</v>
      </c>
      <c r="R42" s="132" t="s">
        <v>240</v>
      </c>
      <c r="S42" s="132">
        <v>-65</v>
      </c>
      <c r="T42" s="132">
        <f>293+SUM(S41:S42)</f>
        <v>168</v>
      </c>
      <c r="U42" s="132"/>
      <c r="V42" s="74">
        <v>40</v>
      </c>
      <c r="W42" s="74" t="s">
        <v>458</v>
      </c>
      <c r="X42" s="74">
        <v>-60</v>
      </c>
      <c r="Y42" s="74"/>
      <c r="Z42" s="74"/>
      <c r="AA42" s="74">
        <v>40</v>
      </c>
      <c r="AB42" s="74" t="s">
        <v>459</v>
      </c>
      <c r="AC42" s="74">
        <v>-3250</v>
      </c>
      <c r="AD42" s="74"/>
      <c r="AE42" s="74"/>
      <c r="AF42" s="132">
        <v>40</v>
      </c>
      <c r="AG42" s="132" t="s">
        <v>460</v>
      </c>
      <c r="AH42" s="132">
        <v>-60</v>
      </c>
      <c r="AI42" s="132">
        <v>210</v>
      </c>
      <c r="AJ42" s="132"/>
      <c r="AK42" s="74">
        <v>40</v>
      </c>
      <c r="AL42" s="74" t="s">
        <v>49</v>
      </c>
      <c r="AM42" s="74">
        <v>-60</v>
      </c>
      <c r="AN42" s="74"/>
      <c r="AO42" s="74"/>
      <c r="AP42" s="74">
        <v>40</v>
      </c>
      <c r="AQ42" s="74" t="s">
        <v>461</v>
      </c>
      <c r="AR42" s="74">
        <v>-75</v>
      </c>
      <c r="AS42" s="74"/>
      <c r="AT42" s="74"/>
      <c r="AU42" s="74">
        <v>40</v>
      </c>
      <c r="AV42" s="74" t="s">
        <v>462</v>
      </c>
      <c r="AW42" s="74">
        <v>-65</v>
      </c>
      <c r="AX42" s="74"/>
      <c r="AY42" s="74"/>
      <c r="AZ42" s="74">
        <v>40</v>
      </c>
      <c r="BA42" s="74" t="s">
        <v>463</v>
      </c>
      <c r="BB42" s="74">
        <v>-575</v>
      </c>
      <c r="BC42" s="74"/>
      <c r="BD42" s="74"/>
      <c r="BE42" s="74">
        <v>40</v>
      </c>
      <c r="BF42" s="74" t="s">
        <v>301</v>
      </c>
      <c r="BG42" s="74">
        <v>-65</v>
      </c>
      <c r="BH42" s="74"/>
      <c r="BI42" s="74"/>
      <c r="BJ42" s="132">
        <v>40</v>
      </c>
      <c r="BK42" s="132" t="s">
        <v>464</v>
      </c>
      <c r="BL42" s="132">
        <v>-298</v>
      </c>
      <c r="BM42" s="132">
        <f>1341+SUM(BL35:BL42)</f>
        <v>271</v>
      </c>
      <c r="BN42" s="132"/>
      <c r="BO42" s="74">
        <v>40</v>
      </c>
      <c r="BP42" s="74" t="s">
        <v>465</v>
      </c>
      <c r="BQ42" s="74">
        <v>-112</v>
      </c>
      <c r="BR42" s="74"/>
      <c r="BS42" s="74"/>
      <c r="BT42" s="74">
        <v>40</v>
      </c>
      <c r="BU42" s="74" t="s">
        <v>466</v>
      </c>
      <c r="BV42" s="74">
        <v>-60</v>
      </c>
      <c r="BW42" s="74"/>
      <c r="BX42" s="74"/>
      <c r="BY42" s="74">
        <v>40</v>
      </c>
      <c r="BZ42" s="74" t="s">
        <v>303</v>
      </c>
      <c r="CA42" s="74">
        <v>-155</v>
      </c>
      <c r="CB42" s="74"/>
      <c r="CC42" s="74"/>
    </row>
    <row r="43" spans="2:81" ht="15.75">
      <c r="B43" s="132">
        <v>41</v>
      </c>
      <c r="C43" s="132" t="s">
        <v>467</v>
      </c>
      <c r="D43" s="132">
        <v>-60</v>
      </c>
      <c r="E43" s="132">
        <f>258+D43</f>
        <v>198</v>
      </c>
      <c r="F43" s="132"/>
      <c r="G43" s="74">
        <v>41</v>
      </c>
      <c r="H43" s="74" t="s">
        <v>468</v>
      </c>
      <c r="I43" s="74">
        <v>-90</v>
      </c>
      <c r="J43" s="74"/>
      <c r="K43" s="74">
        <f>K42*I56</f>
        <v>11880</v>
      </c>
      <c r="L43" s="74">
        <v>41</v>
      </c>
      <c r="M43" s="74" t="s">
        <v>469</v>
      </c>
      <c r="N43" s="74">
        <v>-60</v>
      </c>
      <c r="O43" s="74"/>
      <c r="P43" s="141"/>
      <c r="Q43" s="132">
        <v>41</v>
      </c>
      <c r="R43" s="132" t="s">
        <v>470</v>
      </c>
      <c r="S43" s="132">
        <v>-60</v>
      </c>
      <c r="T43" s="132">
        <f>258+S43</f>
        <v>198</v>
      </c>
      <c r="U43" s="132"/>
      <c r="V43" s="132">
        <v>41</v>
      </c>
      <c r="W43" s="132" t="s">
        <v>471</v>
      </c>
      <c r="X43" s="132">
        <v>-65</v>
      </c>
      <c r="Y43" s="132">
        <f>306+SUM(X42:X43)</f>
        <v>181</v>
      </c>
      <c r="Z43" s="132"/>
      <c r="AA43" s="132">
        <v>41</v>
      </c>
      <c r="AB43" s="132" t="s">
        <v>472</v>
      </c>
      <c r="AC43" s="132">
        <v>-4400</v>
      </c>
      <c r="AD43" s="132">
        <f>19360+SUM(AC25:AC43)</f>
        <v>115</v>
      </c>
      <c r="AE43" s="132"/>
      <c r="AF43" s="74">
        <v>41</v>
      </c>
      <c r="AG43" s="74" t="s">
        <v>473</v>
      </c>
      <c r="AH43" s="74">
        <v>-60</v>
      </c>
      <c r="AI43" s="74"/>
      <c r="AJ43" s="74"/>
      <c r="AK43" s="74">
        <v>41</v>
      </c>
      <c r="AL43" s="74" t="s">
        <v>405</v>
      </c>
      <c r="AM43" s="74">
        <v>-65</v>
      </c>
      <c r="AN43" s="74"/>
      <c r="AO43" s="74"/>
      <c r="AP43" s="132">
        <v>41</v>
      </c>
      <c r="AQ43" s="132" t="s">
        <v>314</v>
      </c>
      <c r="AR43" s="132">
        <v>-90</v>
      </c>
      <c r="AS43" s="132">
        <f>396+SUM(AR40:AR43)</f>
        <v>106</v>
      </c>
      <c r="AT43" s="132"/>
      <c r="AU43" s="74">
        <v>41</v>
      </c>
      <c r="AV43" s="74" t="s">
        <v>303</v>
      </c>
      <c r="AW43" s="74">
        <v>-75</v>
      </c>
      <c r="AX43" s="74"/>
      <c r="AY43" s="74"/>
      <c r="AZ43" s="132">
        <v>41</v>
      </c>
      <c r="BA43" s="132" t="s">
        <v>474</v>
      </c>
      <c r="BB43" s="132">
        <v>-700</v>
      </c>
      <c r="BC43" s="132">
        <v>80</v>
      </c>
      <c r="BD43" s="132"/>
      <c r="BE43" s="132">
        <v>41</v>
      </c>
      <c r="BF43" s="132" t="s">
        <v>460</v>
      </c>
      <c r="BG43" s="132">
        <v>-75</v>
      </c>
      <c r="BH43" s="132">
        <f>338+SUM(BG41:BG43)</f>
        <v>138</v>
      </c>
      <c r="BI43" s="132"/>
      <c r="BJ43" s="132">
        <v>41</v>
      </c>
      <c r="BK43" s="132" t="s">
        <v>208</v>
      </c>
      <c r="BL43" s="132">
        <v>-60</v>
      </c>
      <c r="BM43" s="132">
        <v>210</v>
      </c>
      <c r="BN43" s="132"/>
      <c r="BO43" s="74">
        <v>41</v>
      </c>
      <c r="BP43" s="74" t="s">
        <v>438</v>
      </c>
      <c r="BQ43" s="74">
        <v>-155</v>
      </c>
      <c r="BR43" s="74"/>
      <c r="BS43" s="74"/>
      <c r="BT43" s="74">
        <v>41</v>
      </c>
      <c r="BU43" s="74" t="s">
        <v>475</v>
      </c>
      <c r="BV43" s="74">
        <v>-65</v>
      </c>
      <c r="BW43" s="74"/>
      <c r="BX43" s="74"/>
      <c r="BY43" s="74">
        <v>41</v>
      </c>
      <c r="BZ43" s="74" t="s">
        <v>397</v>
      </c>
      <c r="CA43" s="74">
        <v>-215</v>
      </c>
      <c r="CB43" s="74"/>
      <c r="CC43" s="74"/>
    </row>
    <row r="44" spans="2:81" ht="15.75">
      <c r="B44" s="132">
        <v>42</v>
      </c>
      <c r="C44" s="132" t="s">
        <v>476</v>
      </c>
      <c r="D44" s="132">
        <v>-60</v>
      </c>
      <c r="E44" s="132">
        <v>210</v>
      </c>
      <c r="F44" s="132"/>
      <c r="G44" s="74">
        <v>42</v>
      </c>
      <c r="H44" s="74" t="s">
        <v>434</v>
      </c>
      <c r="I44" s="74">
        <v>-112</v>
      </c>
      <c r="J44" s="74"/>
      <c r="K44" s="74">
        <f>K43+SUM(I40:I56)</f>
        <v>110.000000000002</v>
      </c>
      <c r="L44" s="132">
        <v>42</v>
      </c>
      <c r="M44" s="132" t="s">
        <v>208</v>
      </c>
      <c r="N44" s="132">
        <v>-65</v>
      </c>
      <c r="O44" s="132">
        <f>293+SUM(N43:N44)</f>
        <v>168</v>
      </c>
      <c r="P44" s="140"/>
      <c r="Q44" s="74">
        <v>42</v>
      </c>
      <c r="R44" s="74" t="s">
        <v>477</v>
      </c>
      <c r="S44" s="74">
        <v>-60</v>
      </c>
      <c r="T44" s="74"/>
      <c r="U44" s="74"/>
      <c r="V44" s="74">
        <v>42</v>
      </c>
      <c r="W44" s="74" t="s">
        <v>478</v>
      </c>
      <c r="X44" s="74">
        <v>-60</v>
      </c>
      <c r="Y44" s="74"/>
      <c r="Z44" s="74"/>
      <c r="AA44" s="74">
        <v>42</v>
      </c>
      <c r="AB44" s="74" t="s">
        <v>479</v>
      </c>
      <c r="AC44" s="74">
        <v>-60</v>
      </c>
      <c r="AD44" s="74"/>
      <c r="AE44" s="74"/>
      <c r="AF44" s="132">
        <v>42</v>
      </c>
      <c r="AG44" s="132" t="s">
        <v>480</v>
      </c>
      <c r="AH44" s="132">
        <v>-65</v>
      </c>
      <c r="AI44" s="132">
        <f>332+SUM(AH43:AH44)</f>
        <v>207</v>
      </c>
      <c r="AJ44" s="132"/>
      <c r="AK44" s="74">
        <v>42</v>
      </c>
      <c r="AL44" s="74" t="s">
        <v>76</v>
      </c>
      <c r="AM44" s="74">
        <v>-75</v>
      </c>
      <c r="AN44" s="74"/>
      <c r="AO44" s="74"/>
      <c r="AP44" s="74">
        <v>42</v>
      </c>
      <c r="AQ44" s="74" t="s">
        <v>481</v>
      </c>
      <c r="AR44" s="74">
        <v>-60</v>
      </c>
      <c r="AS44" s="74"/>
      <c r="AT44" s="74"/>
      <c r="AU44" s="74">
        <v>42</v>
      </c>
      <c r="AV44" s="74" t="s">
        <v>303</v>
      </c>
      <c r="AW44" s="74">
        <v>-90</v>
      </c>
      <c r="AX44" s="74"/>
      <c r="AY44" s="74"/>
      <c r="AZ44" s="74">
        <v>42</v>
      </c>
      <c r="BA44" s="74" t="s">
        <v>482</v>
      </c>
      <c r="BB44" s="74">
        <v>-60</v>
      </c>
      <c r="BC44" s="74"/>
      <c r="BD44" s="74"/>
      <c r="BE44" s="132">
        <v>42</v>
      </c>
      <c r="BF44" s="132" t="s">
        <v>105</v>
      </c>
      <c r="BG44" s="132">
        <v>-60</v>
      </c>
      <c r="BH44" s="132">
        <f>258+BG44</f>
        <v>198</v>
      </c>
      <c r="BI44" s="132"/>
      <c r="BJ44" s="74">
        <v>42</v>
      </c>
      <c r="BK44" s="74" t="s">
        <v>483</v>
      </c>
      <c r="BL44" s="74">
        <v>-60</v>
      </c>
      <c r="BM44" s="74"/>
      <c r="BN44" s="74"/>
      <c r="BO44" s="132">
        <v>42</v>
      </c>
      <c r="BP44" s="132" t="s">
        <v>484</v>
      </c>
      <c r="BQ44" s="132">
        <v>-215</v>
      </c>
      <c r="BR44" s="132">
        <f>925+SUM(BQ38:BQ44)</f>
        <v>153</v>
      </c>
      <c r="BS44" s="132"/>
      <c r="BT44" s="74">
        <v>42</v>
      </c>
      <c r="BU44" s="74" t="s">
        <v>485</v>
      </c>
      <c r="BV44" s="74">
        <v>-75</v>
      </c>
      <c r="BW44" s="74"/>
      <c r="BX44" s="74"/>
      <c r="BY44" s="74">
        <v>42</v>
      </c>
      <c r="BZ44" s="74" t="s">
        <v>486</v>
      </c>
      <c r="CA44" s="74">
        <v>-298</v>
      </c>
      <c r="CB44" s="74"/>
      <c r="CC44" s="74"/>
    </row>
    <row r="45" spans="2:81" ht="15.75">
      <c r="B45" s="74">
        <v>43</v>
      </c>
      <c r="C45" s="74" t="s">
        <v>405</v>
      </c>
      <c r="D45" s="74">
        <v>-60</v>
      </c>
      <c r="E45" s="74"/>
      <c r="F45" s="74"/>
      <c r="G45" s="74">
        <v>43</v>
      </c>
      <c r="H45" s="74" t="s">
        <v>487</v>
      </c>
      <c r="I45" s="74">
        <v>-155</v>
      </c>
      <c r="J45" s="74"/>
      <c r="K45" s="74"/>
      <c r="L45" s="74">
        <v>43</v>
      </c>
      <c r="M45" s="74" t="s">
        <v>488</v>
      </c>
      <c r="N45" s="74">
        <v>-60</v>
      </c>
      <c r="O45" s="74"/>
      <c r="P45" s="141"/>
      <c r="Q45" s="74">
        <v>43</v>
      </c>
      <c r="R45" s="74" t="s">
        <v>489</v>
      </c>
      <c r="S45" s="74">
        <v>-65</v>
      </c>
      <c r="T45" s="74"/>
      <c r="U45" s="74"/>
      <c r="V45" s="74">
        <v>43</v>
      </c>
      <c r="W45" s="74" t="s">
        <v>210</v>
      </c>
      <c r="X45" s="74">
        <v>-65</v>
      </c>
      <c r="Y45" s="74"/>
      <c r="Z45" s="74"/>
      <c r="AA45" s="132">
        <v>43</v>
      </c>
      <c r="AB45" s="132" t="s">
        <v>490</v>
      </c>
      <c r="AC45" s="132">
        <v>-65</v>
      </c>
      <c r="AD45" s="132">
        <f>364+SUM(AC44:AC45)</f>
        <v>239</v>
      </c>
      <c r="AE45" s="132"/>
      <c r="AF45" s="74">
        <v>43</v>
      </c>
      <c r="AG45" s="74" t="s">
        <v>491</v>
      </c>
      <c r="AH45" s="74">
        <v>-60</v>
      </c>
      <c r="AI45" s="74"/>
      <c r="AJ45" s="74"/>
      <c r="AK45" s="74">
        <v>43</v>
      </c>
      <c r="AL45" s="74" t="s">
        <v>345</v>
      </c>
      <c r="AM45" s="74">
        <v>-90</v>
      </c>
      <c r="AN45" s="74"/>
      <c r="AO45" s="74"/>
      <c r="AP45" s="74">
        <v>43</v>
      </c>
      <c r="AQ45" s="74" t="s">
        <v>492</v>
      </c>
      <c r="AR45" s="74">
        <v>-65</v>
      </c>
      <c r="AS45" s="74"/>
      <c r="AT45" s="74"/>
      <c r="AU45" s="74">
        <v>43</v>
      </c>
      <c r="AV45" s="74" t="s">
        <v>493</v>
      </c>
      <c r="AW45" s="74">
        <v>-112</v>
      </c>
      <c r="AX45" s="74"/>
      <c r="AY45" s="74"/>
      <c r="AZ45" s="74">
        <v>43</v>
      </c>
      <c r="BA45" s="74" t="s">
        <v>494</v>
      </c>
      <c r="BB45" s="74">
        <v>-65</v>
      </c>
      <c r="BC45" s="74"/>
      <c r="BD45" s="74"/>
      <c r="BE45" s="74">
        <v>43</v>
      </c>
      <c r="BF45" s="74" t="s">
        <v>495</v>
      </c>
      <c r="BG45" s="74">
        <v>-65</v>
      </c>
      <c r="BH45" s="74"/>
      <c r="BI45" s="74"/>
      <c r="BJ45" s="74">
        <v>43</v>
      </c>
      <c r="BK45" s="74" t="s">
        <v>496</v>
      </c>
      <c r="BL45" s="74">
        <v>-65</v>
      </c>
      <c r="BM45" s="74"/>
      <c r="BN45" s="74"/>
      <c r="BO45" s="132">
        <v>43</v>
      </c>
      <c r="BP45" s="132" t="s">
        <v>450</v>
      </c>
      <c r="BQ45" s="132">
        <v>-60</v>
      </c>
      <c r="BR45" s="132">
        <v>210</v>
      </c>
      <c r="BS45" s="132"/>
      <c r="BT45" s="74">
        <v>43</v>
      </c>
      <c r="BU45" s="74" t="s">
        <v>497</v>
      </c>
      <c r="BV45" s="74">
        <v>-90</v>
      </c>
      <c r="BW45" s="74"/>
      <c r="BX45" s="74"/>
      <c r="BY45" s="74">
        <v>43</v>
      </c>
      <c r="BZ45" s="74" t="s">
        <v>498</v>
      </c>
      <c r="CA45" s="74">
        <v>-415</v>
      </c>
      <c r="CB45" s="74"/>
      <c r="CC45" s="74"/>
    </row>
    <row r="46" spans="2:81" ht="15.75">
      <c r="B46" s="74">
        <v>44</v>
      </c>
      <c r="C46" s="74" t="s">
        <v>499</v>
      </c>
      <c r="D46" s="74">
        <v>-65</v>
      </c>
      <c r="E46" s="74"/>
      <c r="F46" s="74"/>
      <c r="G46" s="74">
        <v>44</v>
      </c>
      <c r="H46" s="74" t="s">
        <v>500</v>
      </c>
      <c r="I46" s="74">
        <v>-215</v>
      </c>
      <c r="J46" s="74"/>
      <c r="K46" s="74"/>
      <c r="L46" s="74">
        <v>44</v>
      </c>
      <c r="M46" s="74" t="s">
        <v>501</v>
      </c>
      <c r="N46" s="74">
        <v>-65</v>
      </c>
      <c r="O46" s="74"/>
      <c r="P46" s="141"/>
      <c r="Q46" s="132">
        <v>44</v>
      </c>
      <c r="R46" s="132" t="s">
        <v>502</v>
      </c>
      <c r="S46" s="132">
        <v>-75</v>
      </c>
      <c r="T46" s="132">
        <f>360+SUM(S44:S46)</f>
        <v>160</v>
      </c>
      <c r="U46" s="132"/>
      <c r="V46" s="132">
        <v>44</v>
      </c>
      <c r="W46" s="132" t="s">
        <v>503</v>
      </c>
      <c r="X46" s="132">
        <v>-75</v>
      </c>
      <c r="Y46" s="132">
        <f>368+SUM(X44:X46)</f>
        <v>168</v>
      </c>
      <c r="Z46" s="132"/>
      <c r="AA46" s="132">
        <v>44</v>
      </c>
      <c r="AB46" s="132" t="s">
        <v>503</v>
      </c>
      <c r="AC46" s="132">
        <v>-60</v>
      </c>
      <c r="AD46" s="132">
        <f>294+AC46</f>
        <v>234</v>
      </c>
      <c r="AE46" s="132"/>
      <c r="AF46" s="74">
        <v>44</v>
      </c>
      <c r="AG46" s="74" t="s">
        <v>76</v>
      </c>
      <c r="AH46" s="74">
        <v>-65</v>
      </c>
      <c r="AI46" s="74"/>
      <c r="AJ46" s="74"/>
      <c r="AK46" s="74">
        <v>44</v>
      </c>
      <c r="AL46" s="74" t="s">
        <v>504</v>
      </c>
      <c r="AM46" s="74">
        <v>0</v>
      </c>
      <c r="AN46" s="74"/>
      <c r="AO46" s="74"/>
      <c r="AP46" s="74">
        <v>44</v>
      </c>
      <c r="AQ46" s="74" t="s">
        <v>505</v>
      </c>
      <c r="AR46" s="74">
        <v>-75</v>
      </c>
      <c r="AS46" s="74"/>
      <c r="AT46" s="74"/>
      <c r="AU46" s="74">
        <v>44</v>
      </c>
      <c r="AV46" s="74" t="s">
        <v>506</v>
      </c>
      <c r="AW46" s="74">
        <v>-155</v>
      </c>
      <c r="AX46" s="74"/>
      <c r="AY46" s="74"/>
      <c r="AZ46" s="132">
        <v>44</v>
      </c>
      <c r="BA46" s="132" t="s">
        <v>507</v>
      </c>
      <c r="BB46" s="132">
        <v>-75</v>
      </c>
      <c r="BC46" s="132">
        <f>345+SUM(BB44:BB46)</f>
        <v>145</v>
      </c>
      <c r="BD46" s="132"/>
      <c r="BE46" s="74">
        <v>44</v>
      </c>
      <c r="BF46" s="74" t="s">
        <v>508</v>
      </c>
      <c r="BG46" s="74">
        <v>-75</v>
      </c>
      <c r="BH46" s="74"/>
      <c r="BI46" s="74"/>
      <c r="BJ46" s="74">
        <v>44</v>
      </c>
      <c r="BK46" s="74" t="s">
        <v>509</v>
      </c>
      <c r="BL46" s="74">
        <v>-75</v>
      </c>
      <c r="BM46" s="74"/>
      <c r="BN46" s="74"/>
      <c r="BO46" s="74">
        <v>44</v>
      </c>
      <c r="BP46" s="74" t="s">
        <v>510</v>
      </c>
      <c r="BQ46" s="74">
        <v>-60</v>
      </c>
      <c r="BR46" s="74"/>
      <c r="BS46" s="74"/>
      <c r="BT46" s="74">
        <v>44</v>
      </c>
      <c r="BU46" s="74" t="s">
        <v>511</v>
      </c>
      <c r="BV46" s="74">
        <v>-112</v>
      </c>
      <c r="BW46" s="74"/>
      <c r="BX46" s="74"/>
      <c r="BY46" s="74">
        <v>44</v>
      </c>
      <c r="BZ46" s="74" t="s">
        <v>498</v>
      </c>
      <c r="CA46" s="74">
        <v>-450</v>
      </c>
      <c r="CB46" s="74"/>
      <c r="CC46" s="74"/>
    </row>
    <row r="47" spans="2:81" ht="15.75">
      <c r="B47" s="74">
        <v>45</v>
      </c>
      <c r="C47" s="74" t="s">
        <v>200</v>
      </c>
      <c r="D47" s="74">
        <v>-75</v>
      </c>
      <c r="E47" s="74"/>
      <c r="F47" s="74"/>
      <c r="G47" s="74">
        <v>45</v>
      </c>
      <c r="H47" s="74" t="s">
        <v>512</v>
      </c>
      <c r="I47" s="74">
        <v>-298</v>
      </c>
      <c r="J47" s="74"/>
      <c r="K47" s="74"/>
      <c r="L47" s="74">
        <v>45</v>
      </c>
      <c r="M47" s="74" t="s">
        <v>513</v>
      </c>
      <c r="N47" s="74">
        <v>-75</v>
      </c>
      <c r="O47" s="74"/>
      <c r="P47" s="141"/>
      <c r="Q47" s="74">
        <v>45</v>
      </c>
      <c r="R47" s="74" t="s">
        <v>345</v>
      </c>
      <c r="S47" s="74">
        <v>-60</v>
      </c>
      <c r="T47" s="74"/>
      <c r="U47" s="74"/>
      <c r="V47" s="74">
        <v>45</v>
      </c>
      <c r="W47" s="74" t="s">
        <v>501</v>
      </c>
      <c r="X47" s="74">
        <v>-60</v>
      </c>
      <c r="Y47" s="74"/>
      <c r="Z47" s="74"/>
      <c r="AA47" s="74">
        <v>45</v>
      </c>
      <c r="AB47" s="74" t="s">
        <v>514</v>
      </c>
      <c r="AC47" s="74">
        <v>-60</v>
      </c>
      <c r="AD47" s="74"/>
      <c r="AE47" s="74"/>
      <c r="AF47" s="74">
        <v>45</v>
      </c>
      <c r="AG47" s="74" t="s">
        <v>463</v>
      </c>
      <c r="AH47" s="74">
        <v>-75</v>
      </c>
      <c r="AI47" s="74"/>
      <c r="AJ47" s="74"/>
      <c r="AK47" s="132">
        <v>45</v>
      </c>
      <c r="AL47" s="132" t="s">
        <v>515</v>
      </c>
      <c r="AM47" s="132">
        <v>-112</v>
      </c>
      <c r="AN47" s="132">
        <f>493+SUM(AM42:AM47)</f>
        <v>91</v>
      </c>
      <c r="AO47" s="132"/>
      <c r="AP47" s="132">
        <v>45</v>
      </c>
      <c r="AQ47" s="132" t="s">
        <v>516</v>
      </c>
      <c r="AR47" s="132">
        <v>-90</v>
      </c>
      <c r="AS47" s="132">
        <f>432+SUM(AR44:AR47)</f>
        <v>142</v>
      </c>
      <c r="AT47" s="132"/>
      <c r="AU47" s="74">
        <v>45</v>
      </c>
      <c r="AV47" s="74" t="s">
        <v>517</v>
      </c>
      <c r="AW47" s="74">
        <v>-215</v>
      </c>
      <c r="AX47" s="74"/>
      <c r="AY47" s="74"/>
      <c r="AZ47" s="74">
        <v>45</v>
      </c>
      <c r="BA47" s="74" t="s">
        <v>299</v>
      </c>
      <c r="BB47" s="74">
        <v>-60</v>
      </c>
      <c r="BC47" s="74"/>
      <c r="BD47" s="74"/>
      <c r="BE47" s="74">
        <v>45</v>
      </c>
      <c r="BF47" s="74" t="s">
        <v>518</v>
      </c>
      <c r="BG47" s="74">
        <v>-90</v>
      </c>
      <c r="BH47" s="74"/>
      <c r="BI47" s="74"/>
      <c r="BJ47" s="132">
        <v>45</v>
      </c>
      <c r="BK47" s="132" t="s">
        <v>519</v>
      </c>
      <c r="BL47" s="132">
        <v>-90</v>
      </c>
      <c r="BM47" s="132">
        <f>396+SUM(BL44:BL47)</f>
        <v>106</v>
      </c>
      <c r="BN47" s="132"/>
      <c r="BO47" s="74">
        <v>45</v>
      </c>
      <c r="BP47" s="74" t="s">
        <v>520</v>
      </c>
      <c r="BQ47" s="74">
        <v>-65</v>
      </c>
      <c r="BR47" s="74"/>
      <c r="BS47" s="74"/>
      <c r="BT47" s="74">
        <v>45</v>
      </c>
      <c r="BU47" s="74" t="s">
        <v>265</v>
      </c>
      <c r="BV47" s="74">
        <v>-155</v>
      </c>
      <c r="BW47" s="74"/>
      <c r="BX47" s="74"/>
      <c r="BY47" s="74">
        <v>45</v>
      </c>
      <c r="BZ47" s="74" t="s">
        <v>521</v>
      </c>
      <c r="CA47" s="74">
        <v>-600</v>
      </c>
      <c r="CB47" s="74"/>
      <c r="CC47" s="74"/>
    </row>
    <row r="48" spans="2:81" ht="15.75">
      <c r="B48" s="74">
        <v>46</v>
      </c>
      <c r="C48" s="74" t="s">
        <v>522</v>
      </c>
      <c r="D48" s="74">
        <v>-90</v>
      </c>
      <c r="E48" s="74"/>
      <c r="F48" s="74"/>
      <c r="G48" s="74">
        <v>46</v>
      </c>
      <c r="H48" s="74" t="s">
        <v>68</v>
      </c>
      <c r="I48" s="74">
        <v>-415</v>
      </c>
      <c r="J48" s="74"/>
      <c r="K48" s="74"/>
      <c r="L48" s="74">
        <v>46</v>
      </c>
      <c r="M48" s="74" t="s">
        <v>523</v>
      </c>
      <c r="N48" s="74">
        <v>-90</v>
      </c>
      <c r="O48" s="74"/>
      <c r="P48" s="141"/>
      <c r="Q48" s="74">
        <v>46</v>
      </c>
      <c r="R48" s="74" t="s">
        <v>524</v>
      </c>
      <c r="S48" s="74">
        <v>-65</v>
      </c>
      <c r="T48" s="74"/>
      <c r="U48" s="74"/>
      <c r="V48" s="74">
        <v>46</v>
      </c>
      <c r="W48" s="74" t="s">
        <v>36</v>
      </c>
      <c r="X48" s="74">
        <v>-65</v>
      </c>
      <c r="Y48" s="74"/>
      <c r="Z48" s="74"/>
      <c r="AA48" s="74">
        <v>46</v>
      </c>
      <c r="AB48" s="74" t="s">
        <v>525</v>
      </c>
      <c r="AC48" s="74">
        <v>-65</v>
      </c>
      <c r="AD48" s="74"/>
      <c r="AE48" s="74"/>
      <c r="AF48" s="74">
        <v>46</v>
      </c>
      <c r="AG48" s="74" t="s">
        <v>200</v>
      </c>
      <c r="AH48" s="74">
        <v>-90</v>
      </c>
      <c r="AI48" s="74"/>
      <c r="AJ48" s="74"/>
      <c r="AK48" s="74">
        <v>46</v>
      </c>
      <c r="AL48" s="74" t="s">
        <v>526</v>
      </c>
      <c r="AM48" s="74">
        <v>-60</v>
      </c>
      <c r="AN48" s="74"/>
      <c r="AO48" s="74"/>
      <c r="AP48" s="132">
        <v>46</v>
      </c>
      <c r="AQ48" s="132" t="s">
        <v>527</v>
      </c>
      <c r="AR48" s="132">
        <v>-60</v>
      </c>
      <c r="AS48" s="132">
        <f>258+AR48</f>
        <v>198</v>
      </c>
      <c r="AT48" s="132"/>
      <c r="AU48" s="74">
        <v>46</v>
      </c>
      <c r="AV48" s="74" t="s">
        <v>347</v>
      </c>
      <c r="AW48" s="74">
        <v>-298</v>
      </c>
      <c r="AX48" s="74"/>
      <c r="AY48" s="74"/>
      <c r="AZ48" s="132">
        <v>46</v>
      </c>
      <c r="BA48" s="132" t="s">
        <v>528</v>
      </c>
      <c r="BB48" s="132">
        <v>-65</v>
      </c>
      <c r="BC48" s="132">
        <f>SUM(BB47:BB48)</f>
        <v>-125</v>
      </c>
      <c r="BD48" s="132"/>
      <c r="BE48" s="74">
        <v>46</v>
      </c>
      <c r="BF48" s="74" t="s">
        <v>529</v>
      </c>
      <c r="BG48" s="74">
        <v>-112</v>
      </c>
      <c r="BH48" s="74"/>
      <c r="BI48" s="74"/>
      <c r="BJ48" s="132">
        <v>46</v>
      </c>
      <c r="BK48" s="132" t="s">
        <v>530</v>
      </c>
      <c r="BL48" s="132">
        <v>-60</v>
      </c>
      <c r="BM48" s="132">
        <f>228</f>
        <v>228</v>
      </c>
      <c r="BN48" s="132"/>
      <c r="BO48" s="74">
        <v>46</v>
      </c>
      <c r="BP48" s="74" t="s">
        <v>68</v>
      </c>
      <c r="BQ48" s="74">
        <v>-75</v>
      </c>
      <c r="BR48" s="74"/>
      <c r="BS48" s="74"/>
      <c r="BT48" s="132">
        <v>46</v>
      </c>
      <c r="BU48" s="132" t="s">
        <v>531</v>
      </c>
      <c r="BV48" s="132">
        <v>-215</v>
      </c>
      <c r="BW48" s="132">
        <f>925+SUM(BV42:BV48)</f>
        <v>153</v>
      </c>
      <c r="BX48" s="132"/>
      <c r="BY48" s="74">
        <v>46</v>
      </c>
      <c r="BZ48" s="74" t="s">
        <v>532</v>
      </c>
      <c r="CA48" s="74">
        <v>-675</v>
      </c>
      <c r="CB48" s="74"/>
      <c r="CC48" s="74"/>
    </row>
    <row r="49" spans="2:81" ht="15.75">
      <c r="B49" s="74">
        <v>47</v>
      </c>
      <c r="C49" s="74" t="s">
        <v>523</v>
      </c>
      <c r="D49" s="74">
        <v>-112</v>
      </c>
      <c r="E49" s="74"/>
      <c r="F49" s="74"/>
      <c r="G49" s="74">
        <v>47</v>
      </c>
      <c r="H49" s="74" t="s">
        <v>533</v>
      </c>
      <c r="I49" s="74">
        <v>-460</v>
      </c>
      <c r="J49" s="74"/>
      <c r="K49" s="74"/>
      <c r="L49" s="74">
        <v>47</v>
      </c>
      <c r="M49" s="74" t="s">
        <v>526</v>
      </c>
      <c r="N49" s="74">
        <v>-112</v>
      </c>
      <c r="O49" s="74"/>
      <c r="P49" s="141"/>
      <c r="Q49" s="74">
        <v>47</v>
      </c>
      <c r="R49" s="74" t="s">
        <v>534</v>
      </c>
      <c r="S49" s="74">
        <v>-75</v>
      </c>
      <c r="T49" s="74"/>
      <c r="U49" s="74"/>
      <c r="V49" s="74">
        <v>47</v>
      </c>
      <c r="W49" s="74" t="s">
        <v>535</v>
      </c>
      <c r="X49" s="74">
        <v>-75</v>
      </c>
      <c r="Y49" s="74"/>
      <c r="Z49" s="74"/>
      <c r="AA49" s="74">
        <v>47</v>
      </c>
      <c r="AB49" s="74" t="s">
        <v>536</v>
      </c>
      <c r="AC49" s="74">
        <v>-75</v>
      </c>
      <c r="AD49" s="74"/>
      <c r="AE49" s="74"/>
      <c r="AF49" s="74">
        <v>47</v>
      </c>
      <c r="AG49" s="74" t="s">
        <v>494</v>
      </c>
      <c r="AH49" s="74">
        <v>-112</v>
      </c>
      <c r="AI49" s="74"/>
      <c r="AJ49" s="74"/>
      <c r="AK49" s="74">
        <v>47</v>
      </c>
      <c r="AL49" s="74" t="s">
        <v>450</v>
      </c>
      <c r="AM49" s="74">
        <v>-65</v>
      </c>
      <c r="AN49" s="74"/>
      <c r="AO49" s="74"/>
      <c r="AP49" s="74">
        <v>47</v>
      </c>
      <c r="AQ49" s="74" t="s">
        <v>537</v>
      </c>
      <c r="AR49" s="74">
        <v>-65</v>
      </c>
      <c r="AS49" s="74"/>
      <c r="AT49" s="74"/>
      <c r="AU49" s="132">
        <v>47</v>
      </c>
      <c r="AV49" s="132" t="s">
        <v>538</v>
      </c>
      <c r="AW49" s="132">
        <v>-415</v>
      </c>
      <c r="AX49" s="132">
        <f>2158+SUM(AW41:AW49)</f>
        <v>673</v>
      </c>
      <c r="AY49" s="132"/>
      <c r="AZ49" s="132">
        <v>47</v>
      </c>
      <c r="BA49" s="132" t="s">
        <v>276</v>
      </c>
      <c r="BB49" s="132">
        <v>-60</v>
      </c>
      <c r="BC49" s="132">
        <f>216</f>
        <v>216</v>
      </c>
      <c r="BD49" s="132"/>
      <c r="BE49" s="74">
        <v>47</v>
      </c>
      <c r="BF49" s="74" t="s">
        <v>482</v>
      </c>
      <c r="BG49" s="74">
        <v>-155</v>
      </c>
      <c r="BH49" s="74"/>
      <c r="BI49" s="74"/>
      <c r="BJ49" s="74">
        <v>47</v>
      </c>
      <c r="BK49" s="74" t="s">
        <v>539</v>
      </c>
      <c r="BL49" s="74">
        <v>-60</v>
      </c>
      <c r="BM49" s="74"/>
      <c r="BN49" s="74"/>
      <c r="BO49" s="74">
        <v>47</v>
      </c>
      <c r="BP49" s="74" t="s">
        <v>36</v>
      </c>
      <c r="BQ49" s="74">
        <v>-90</v>
      </c>
      <c r="BR49" s="74"/>
      <c r="BS49" s="74"/>
      <c r="BT49" s="74">
        <v>47</v>
      </c>
      <c r="BU49" s="74" t="s">
        <v>540</v>
      </c>
      <c r="BV49" s="74">
        <v>-60</v>
      </c>
      <c r="BW49" s="74"/>
      <c r="BX49" s="74"/>
      <c r="BY49" s="132">
        <v>47</v>
      </c>
      <c r="BZ49" s="132" t="s">
        <v>541</v>
      </c>
      <c r="CA49" s="132">
        <v>-900</v>
      </c>
      <c r="CB49" s="132">
        <f>120</f>
        <v>120</v>
      </c>
      <c r="CC49" s="132"/>
    </row>
    <row r="50" spans="2:81" ht="15.75">
      <c r="B50" s="132">
        <v>48</v>
      </c>
      <c r="C50" s="132" t="s">
        <v>507</v>
      </c>
      <c r="D50" s="132">
        <v>-155</v>
      </c>
      <c r="E50" s="132">
        <f>713+SUM(D45:D50)</f>
        <v>156</v>
      </c>
      <c r="F50" s="132"/>
      <c r="G50" s="74">
        <v>48</v>
      </c>
      <c r="H50" s="74" t="s">
        <v>542</v>
      </c>
      <c r="I50" s="74">
        <v>-550</v>
      </c>
      <c r="J50" s="74"/>
      <c r="K50" s="74"/>
      <c r="L50" s="74">
        <v>48</v>
      </c>
      <c r="M50" s="74" t="s">
        <v>543</v>
      </c>
      <c r="N50" s="74">
        <v>-155</v>
      </c>
      <c r="O50" s="74"/>
      <c r="P50" s="141"/>
      <c r="Q50" s="132">
        <v>48</v>
      </c>
      <c r="R50" s="132" t="s">
        <v>544</v>
      </c>
      <c r="S50" s="132">
        <v>-90</v>
      </c>
      <c r="T50" s="132">
        <f>450+SUM(S47:S50)</f>
        <v>160</v>
      </c>
      <c r="U50" s="132"/>
      <c r="V50" s="74">
        <v>48</v>
      </c>
      <c r="W50" s="74" t="s">
        <v>400</v>
      </c>
      <c r="X50" s="74">
        <v>-90</v>
      </c>
      <c r="Y50" s="74"/>
      <c r="Z50" s="74"/>
      <c r="AA50" s="132">
        <v>48</v>
      </c>
      <c r="AB50" s="132" t="s">
        <v>519</v>
      </c>
      <c r="AC50" s="132">
        <v>-90</v>
      </c>
      <c r="AD50" s="132">
        <f>396+SUM(AC47:AC50)</f>
        <v>106</v>
      </c>
      <c r="AE50" s="132"/>
      <c r="AF50" s="74">
        <v>48</v>
      </c>
      <c r="AG50" s="74" t="s">
        <v>368</v>
      </c>
      <c r="AH50" s="74">
        <v>-155</v>
      </c>
      <c r="AI50" s="74"/>
      <c r="AJ50" s="74"/>
      <c r="AK50" s="74">
        <v>48</v>
      </c>
      <c r="AL50" s="74" t="s">
        <v>161</v>
      </c>
      <c r="AM50" s="74">
        <v>-75</v>
      </c>
      <c r="AN50" s="74"/>
      <c r="AO50" s="74"/>
      <c r="AP50" s="74">
        <v>48</v>
      </c>
      <c r="AQ50" s="74" t="s">
        <v>368</v>
      </c>
      <c r="AR50" s="74">
        <v>-75</v>
      </c>
      <c r="AS50" s="74"/>
      <c r="AT50" s="74"/>
      <c r="AU50" s="74">
        <v>48</v>
      </c>
      <c r="AV50" s="74" t="s">
        <v>545</v>
      </c>
      <c r="AW50" s="74">
        <v>-60</v>
      </c>
      <c r="AX50" s="74"/>
      <c r="AY50" s="74"/>
      <c r="AZ50" s="74">
        <v>48</v>
      </c>
      <c r="BA50" s="74" t="s">
        <v>263</v>
      </c>
      <c r="BB50" s="74">
        <v>-60</v>
      </c>
      <c r="BC50" s="74"/>
      <c r="BD50" s="74"/>
      <c r="BE50" s="74">
        <v>48</v>
      </c>
      <c r="BF50" s="74" t="s">
        <v>546</v>
      </c>
      <c r="BG50" s="74">
        <v>-215</v>
      </c>
      <c r="BH50" s="74"/>
      <c r="BI50" s="74"/>
      <c r="BJ50" s="74">
        <v>48</v>
      </c>
      <c r="BK50" s="74" t="s">
        <v>547</v>
      </c>
      <c r="BL50" s="74">
        <v>-65</v>
      </c>
      <c r="BM50" s="74"/>
      <c r="BN50" s="74"/>
      <c r="BO50" s="74">
        <v>48</v>
      </c>
      <c r="BP50" s="74" t="s">
        <v>546</v>
      </c>
      <c r="BQ50" s="74">
        <v>-112</v>
      </c>
      <c r="BR50" s="74"/>
      <c r="BS50" s="74"/>
      <c r="BT50" s="74">
        <v>48</v>
      </c>
      <c r="BU50" s="74" t="s">
        <v>548</v>
      </c>
      <c r="BV50" s="74">
        <v>-65</v>
      </c>
      <c r="BW50" s="74"/>
      <c r="BX50" s="74"/>
      <c r="BY50" s="74">
        <v>48</v>
      </c>
      <c r="BZ50" s="74" t="s">
        <v>549</v>
      </c>
      <c r="CA50" s="74">
        <v>-60</v>
      </c>
      <c r="CB50" s="74"/>
      <c r="CC50" s="74"/>
    </row>
    <row r="51" spans="2:81" ht="15.75">
      <c r="B51" s="74">
        <v>49</v>
      </c>
      <c r="C51" s="74" t="s">
        <v>550</v>
      </c>
      <c r="D51" s="74">
        <v>-60</v>
      </c>
      <c r="E51" s="74"/>
      <c r="F51" s="74"/>
      <c r="G51" s="74">
        <v>49</v>
      </c>
      <c r="H51" s="74" t="s">
        <v>551</v>
      </c>
      <c r="I51" s="74">
        <v>-700</v>
      </c>
      <c r="J51" s="74"/>
      <c r="K51" s="74"/>
      <c r="L51" s="74">
        <v>49</v>
      </c>
      <c r="M51" s="74" t="s">
        <v>552</v>
      </c>
      <c r="N51" s="74">
        <v>-215</v>
      </c>
      <c r="O51" s="74"/>
      <c r="P51" s="141"/>
      <c r="Q51" s="74">
        <v>49</v>
      </c>
      <c r="R51" s="74" t="s">
        <v>553</v>
      </c>
      <c r="S51" s="74">
        <v>-60</v>
      </c>
      <c r="T51" s="74"/>
      <c r="U51" s="74"/>
      <c r="V51" s="74">
        <v>49</v>
      </c>
      <c r="W51" s="74" t="s">
        <v>554</v>
      </c>
      <c r="X51" s="74">
        <v>-112</v>
      </c>
      <c r="Y51" s="74"/>
      <c r="Z51" s="74"/>
      <c r="AA51" s="132">
        <v>49</v>
      </c>
      <c r="AB51" s="132" t="s">
        <v>555</v>
      </c>
      <c r="AC51" s="132">
        <v>-60</v>
      </c>
      <c r="AD51" s="132">
        <f>204</f>
        <v>204</v>
      </c>
      <c r="AE51" s="132"/>
      <c r="AF51" s="132">
        <v>49</v>
      </c>
      <c r="AG51" s="132" t="s">
        <v>530</v>
      </c>
      <c r="AH51" s="132">
        <v>-215</v>
      </c>
      <c r="AI51" s="132">
        <f>1032+SUM(AH45:AH51)</f>
        <v>260</v>
      </c>
      <c r="AJ51" s="132"/>
      <c r="AK51" s="74">
        <v>49</v>
      </c>
      <c r="AL51" s="74" t="s">
        <v>556</v>
      </c>
      <c r="AM51" s="74">
        <v>-90</v>
      </c>
      <c r="AN51" s="74"/>
      <c r="AO51" s="74"/>
      <c r="AP51" s="132">
        <v>49</v>
      </c>
      <c r="AQ51" s="132" t="s">
        <v>555</v>
      </c>
      <c r="AR51" s="132">
        <v>-90</v>
      </c>
      <c r="AS51" s="132">
        <f>396+SUM(AR49:AR51)</f>
        <v>166</v>
      </c>
      <c r="AT51" s="132"/>
      <c r="AU51" s="74">
        <v>49</v>
      </c>
      <c r="AV51" s="74" t="s">
        <v>299</v>
      </c>
      <c r="AW51" s="74">
        <v>-65</v>
      </c>
      <c r="AX51" s="74"/>
      <c r="AY51" s="74"/>
      <c r="AZ51" s="74">
        <v>49</v>
      </c>
      <c r="BA51" s="74" t="s">
        <v>557</v>
      </c>
      <c r="BB51" s="74">
        <v>-65</v>
      </c>
      <c r="BC51" s="74"/>
      <c r="BD51" s="74"/>
      <c r="BE51" s="74">
        <v>49</v>
      </c>
      <c r="BF51" s="74" t="s">
        <v>400</v>
      </c>
      <c r="BG51" s="74">
        <v>-298</v>
      </c>
      <c r="BH51" s="74"/>
      <c r="BI51" s="74"/>
      <c r="BJ51" s="74">
        <v>49</v>
      </c>
      <c r="BK51" s="74" t="s">
        <v>558</v>
      </c>
      <c r="BL51" s="74">
        <v>-75</v>
      </c>
      <c r="BM51" s="74"/>
      <c r="BN51" s="74"/>
      <c r="BO51" s="74">
        <v>49</v>
      </c>
      <c r="BP51" s="74" t="s">
        <v>559</v>
      </c>
      <c r="BQ51" s="74">
        <v>-155</v>
      </c>
      <c r="BR51" s="74"/>
      <c r="BS51" s="74"/>
      <c r="BT51" s="74">
        <v>49</v>
      </c>
      <c r="BU51" s="74" t="s">
        <v>560</v>
      </c>
      <c r="BV51" s="74">
        <v>-75</v>
      </c>
      <c r="BW51" s="74"/>
      <c r="BX51" s="74"/>
      <c r="BY51" s="74">
        <v>49</v>
      </c>
      <c r="BZ51" s="74" t="s">
        <v>561</v>
      </c>
      <c r="CA51" s="74">
        <v>-65</v>
      </c>
      <c r="CB51" s="74"/>
      <c r="CC51" s="74"/>
    </row>
    <row r="52" spans="2:81" ht="15.75">
      <c r="B52" s="74">
        <v>50</v>
      </c>
      <c r="C52" s="74" t="s">
        <v>562</v>
      </c>
      <c r="D52" s="74">
        <v>-65</v>
      </c>
      <c r="E52" s="74"/>
      <c r="F52" s="74"/>
      <c r="G52" s="74">
        <v>50</v>
      </c>
      <c r="H52" s="74" t="s">
        <v>563</v>
      </c>
      <c r="I52" s="74">
        <v>-975</v>
      </c>
      <c r="J52" s="74"/>
      <c r="K52" s="74"/>
      <c r="L52" s="74">
        <v>50</v>
      </c>
      <c r="M52" s="74" t="s">
        <v>564</v>
      </c>
      <c r="N52" s="74">
        <v>-298</v>
      </c>
      <c r="O52" s="74"/>
      <c r="P52" s="141"/>
      <c r="Q52" s="74">
        <v>50</v>
      </c>
      <c r="R52" s="74" t="s">
        <v>565</v>
      </c>
      <c r="S52" s="74">
        <v>-65</v>
      </c>
      <c r="T52" s="74"/>
      <c r="U52" s="74"/>
      <c r="V52" s="132">
        <v>50</v>
      </c>
      <c r="W52" s="132" t="s">
        <v>319</v>
      </c>
      <c r="X52" s="132">
        <v>-155</v>
      </c>
      <c r="Y52" s="132">
        <f>713+SUM(X47:X52)</f>
        <v>156</v>
      </c>
      <c r="Z52" s="132"/>
      <c r="AA52" s="74">
        <v>50</v>
      </c>
      <c r="AB52" s="74" t="s">
        <v>566</v>
      </c>
      <c r="AC52" s="74">
        <v>-60</v>
      </c>
      <c r="AD52" s="74"/>
      <c r="AE52" s="74"/>
      <c r="AF52" s="74">
        <v>50</v>
      </c>
      <c r="AG52" s="74" t="s">
        <v>549</v>
      </c>
      <c r="AH52" s="74">
        <v>-60</v>
      </c>
      <c r="AI52" s="74"/>
      <c r="AJ52" s="74"/>
      <c r="AK52" s="132">
        <v>50</v>
      </c>
      <c r="AL52" s="132" t="s">
        <v>526</v>
      </c>
      <c r="AM52" s="132">
        <v>-112</v>
      </c>
      <c r="AN52" s="132">
        <f>504+SUM(AM48:AM52)</f>
        <v>102</v>
      </c>
      <c r="AO52" s="132"/>
      <c r="AP52" s="74">
        <v>50</v>
      </c>
      <c r="AQ52" s="74" t="s">
        <v>548</v>
      </c>
      <c r="AR52" s="74">
        <v>-60</v>
      </c>
      <c r="AS52" s="74"/>
      <c r="AT52" s="74"/>
      <c r="AU52" s="132">
        <v>50</v>
      </c>
      <c r="AV52" s="132" t="s">
        <v>567</v>
      </c>
      <c r="AW52" s="132">
        <v>-75</v>
      </c>
      <c r="AX52" s="132">
        <f>330+SUM(AW50:AW52)</f>
        <v>130</v>
      </c>
      <c r="AY52" s="132"/>
      <c r="AZ52" s="74">
        <v>50</v>
      </c>
      <c r="BA52" s="74" t="s">
        <v>568</v>
      </c>
      <c r="BB52" s="74">
        <v>-75</v>
      </c>
      <c r="BC52" s="74"/>
      <c r="BD52" s="74"/>
      <c r="BE52" s="74">
        <v>50</v>
      </c>
      <c r="BF52" s="74" t="s">
        <v>550</v>
      </c>
      <c r="BG52" s="74">
        <v>-415</v>
      </c>
      <c r="BH52" s="74"/>
      <c r="BI52" s="74"/>
      <c r="BJ52" s="74">
        <v>50</v>
      </c>
      <c r="BK52" s="74" t="s">
        <v>519</v>
      </c>
      <c r="BL52" s="74">
        <v>-90</v>
      </c>
      <c r="BM52" s="74"/>
      <c r="BN52" s="74"/>
      <c r="BO52" s="74">
        <v>50</v>
      </c>
      <c r="BP52" s="74" t="s">
        <v>450</v>
      </c>
      <c r="BQ52" s="74">
        <v>-215</v>
      </c>
      <c r="BR52" s="74"/>
      <c r="BS52" s="74"/>
      <c r="BT52" s="74">
        <v>50</v>
      </c>
      <c r="BU52" s="74" t="s">
        <v>263</v>
      </c>
      <c r="BV52" s="74">
        <v>-90</v>
      </c>
      <c r="BW52" s="74"/>
      <c r="BX52" s="74"/>
      <c r="BY52" s="74">
        <v>50</v>
      </c>
      <c r="BZ52" s="74" t="s">
        <v>569</v>
      </c>
      <c r="CA52" s="74">
        <v>-75</v>
      </c>
      <c r="CB52" s="74"/>
      <c r="CC52" s="74"/>
    </row>
    <row r="53" spans="2:81" ht="15.75">
      <c r="B53" s="74">
        <v>51</v>
      </c>
      <c r="C53" s="74" t="s">
        <v>570</v>
      </c>
      <c r="D53" s="74">
        <v>-75</v>
      </c>
      <c r="E53" s="74"/>
      <c r="F53" s="74"/>
      <c r="G53" s="74">
        <v>51</v>
      </c>
      <c r="H53" s="74" t="s">
        <v>571</v>
      </c>
      <c r="I53" s="74">
        <v>-1250</v>
      </c>
      <c r="J53" s="74"/>
      <c r="K53" s="74"/>
      <c r="L53" s="132">
        <v>51</v>
      </c>
      <c r="M53" s="132" t="s">
        <v>526</v>
      </c>
      <c r="N53" s="132">
        <v>-415</v>
      </c>
      <c r="O53" s="132">
        <f>1868+SUM(N45:N53)</f>
        <v>383</v>
      </c>
      <c r="P53" s="140"/>
      <c r="Q53" s="74">
        <v>51</v>
      </c>
      <c r="R53" s="74" t="s">
        <v>139</v>
      </c>
      <c r="S53" s="74">
        <v>-75</v>
      </c>
      <c r="T53" s="74"/>
      <c r="U53" s="74"/>
      <c r="V53" s="132">
        <v>51</v>
      </c>
      <c r="W53" s="132" t="s">
        <v>572</v>
      </c>
      <c r="X53" s="132">
        <v>-60</v>
      </c>
      <c r="Y53" s="132">
        <f>258+X53</f>
        <v>198</v>
      </c>
      <c r="Z53" s="132"/>
      <c r="AA53" s="74">
        <v>51</v>
      </c>
      <c r="AB53" s="74" t="s">
        <v>561</v>
      </c>
      <c r="AC53" s="74">
        <v>-65</v>
      </c>
      <c r="AD53" s="74"/>
      <c r="AE53" s="74"/>
      <c r="AF53" s="74">
        <v>51</v>
      </c>
      <c r="AG53" s="74" t="s">
        <v>431</v>
      </c>
      <c r="AH53" s="74">
        <v>-65</v>
      </c>
      <c r="AI53" s="74"/>
      <c r="AJ53" s="74"/>
      <c r="AK53" s="74">
        <v>51</v>
      </c>
      <c r="AL53" s="74" t="s">
        <v>573</v>
      </c>
      <c r="AM53" s="74">
        <v>-60</v>
      </c>
      <c r="AN53" s="74"/>
      <c r="AO53" s="74"/>
      <c r="AP53" s="74">
        <v>51</v>
      </c>
      <c r="AQ53" s="74" t="s">
        <v>574</v>
      </c>
      <c r="AR53" s="74">
        <v>-65</v>
      </c>
      <c r="AS53" s="74"/>
      <c r="AT53" s="74"/>
      <c r="AU53" s="74">
        <v>51</v>
      </c>
      <c r="AV53" s="74" t="s">
        <v>575</v>
      </c>
      <c r="AW53" s="74">
        <v>-60</v>
      </c>
      <c r="AX53" s="74"/>
      <c r="AY53" s="74"/>
      <c r="AZ53" s="74">
        <v>51</v>
      </c>
      <c r="BA53" s="74" t="s">
        <v>576</v>
      </c>
      <c r="BB53" s="74">
        <v>-90</v>
      </c>
      <c r="BC53" s="74"/>
      <c r="BD53" s="74"/>
      <c r="BE53" s="74">
        <v>51</v>
      </c>
      <c r="BF53" s="74" t="s">
        <v>577</v>
      </c>
      <c r="BG53" s="74">
        <v>-465</v>
      </c>
      <c r="BH53" s="74"/>
      <c r="BI53" s="74"/>
      <c r="BJ53" s="74">
        <v>51</v>
      </c>
      <c r="BK53" s="74" t="s">
        <v>30</v>
      </c>
      <c r="BL53" s="74">
        <v>-112</v>
      </c>
      <c r="BM53" s="74"/>
      <c r="BN53" s="74"/>
      <c r="BO53" s="74">
        <v>51</v>
      </c>
      <c r="BP53" s="74" t="s">
        <v>575</v>
      </c>
      <c r="BQ53" s="74">
        <v>-298</v>
      </c>
      <c r="BR53" s="74"/>
      <c r="BS53" s="74"/>
      <c r="BT53" s="74">
        <v>51</v>
      </c>
      <c r="BU53" s="74" t="s">
        <v>578</v>
      </c>
      <c r="BV53" s="74">
        <v>-112</v>
      </c>
      <c r="BW53" s="74"/>
      <c r="BX53" s="74"/>
      <c r="BY53" s="132">
        <v>51</v>
      </c>
      <c r="BZ53" s="132" t="s">
        <v>579</v>
      </c>
      <c r="CA53" s="132">
        <v>-90</v>
      </c>
      <c r="CB53" s="132">
        <f>396+SUM(CA50:CA53)</f>
        <v>106</v>
      </c>
      <c r="CC53" s="132"/>
    </row>
    <row r="54" spans="2:81" ht="15.75">
      <c r="B54" s="74">
        <v>52</v>
      </c>
      <c r="C54" s="74" t="s">
        <v>580</v>
      </c>
      <c r="D54" s="74">
        <v>-90</v>
      </c>
      <c r="E54" s="74"/>
      <c r="F54" s="74"/>
      <c r="G54" s="74">
        <v>52</v>
      </c>
      <c r="H54" s="74" t="s">
        <v>581</v>
      </c>
      <c r="I54" s="74">
        <v>-1550</v>
      </c>
      <c r="J54" s="74"/>
      <c r="K54" s="74"/>
      <c r="L54" s="74">
        <v>52</v>
      </c>
      <c r="M54" s="74" t="s">
        <v>582</v>
      </c>
      <c r="N54" s="74">
        <v>-60</v>
      </c>
      <c r="O54" s="74"/>
      <c r="P54" s="141"/>
      <c r="Q54" s="74">
        <v>52</v>
      </c>
      <c r="R54" s="74" t="s">
        <v>557</v>
      </c>
      <c r="S54" s="74">
        <v>-90</v>
      </c>
      <c r="T54" s="74"/>
      <c r="U54" s="74"/>
      <c r="V54" s="74">
        <v>52</v>
      </c>
      <c r="W54" s="74" t="s">
        <v>583</v>
      </c>
      <c r="X54" s="74">
        <v>-60</v>
      </c>
      <c r="Y54" s="74"/>
      <c r="Z54" s="74"/>
      <c r="AA54" s="74">
        <v>52</v>
      </c>
      <c r="AB54" s="74" t="s">
        <v>584</v>
      </c>
      <c r="AC54" s="74">
        <v>-75</v>
      </c>
      <c r="AD54" s="74"/>
      <c r="AE54" s="74"/>
      <c r="AF54" s="74">
        <v>52</v>
      </c>
      <c r="AG54" s="74" t="s">
        <v>150</v>
      </c>
      <c r="AH54" s="74">
        <v>-75</v>
      </c>
      <c r="AI54" s="74"/>
      <c r="AJ54" s="74"/>
      <c r="AK54" s="74">
        <v>52</v>
      </c>
      <c r="AL54" s="74" t="s">
        <v>585</v>
      </c>
      <c r="AM54" s="74">
        <v>-65</v>
      </c>
      <c r="AN54" s="74"/>
      <c r="AO54" s="74"/>
      <c r="AP54" s="74">
        <v>52</v>
      </c>
      <c r="AQ54" s="74" t="s">
        <v>586</v>
      </c>
      <c r="AR54" s="74">
        <v>-75</v>
      </c>
      <c r="AS54" s="74"/>
      <c r="AT54" s="74"/>
      <c r="AU54" s="132">
        <v>52</v>
      </c>
      <c r="AV54" s="132" t="s">
        <v>587</v>
      </c>
      <c r="AW54" s="132">
        <v>-65</v>
      </c>
      <c r="AX54" s="132">
        <f>319+SUM(AW53:AW54)</f>
        <v>194</v>
      </c>
      <c r="AY54" s="132"/>
      <c r="AZ54" s="74">
        <v>52</v>
      </c>
      <c r="BA54" s="74" t="s">
        <v>53</v>
      </c>
      <c r="BB54" s="74">
        <v>-112</v>
      </c>
      <c r="BC54" s="74"/>
      <c r="BD54" s="74"/>
      <c r="BE54" s="74">
        <v>52</v>
      </c>
      <c r="BF54" s="74" t="s">
        <v>588</v>
      </c>
      <c r="BG54" s="74">
        <v>-600</v>
      </c>
      <c r="BH54" s="74"/>
      <c r="BI54" s="74"/>
      <c r="BJ54" s="74">
        <v>52</v>
      </c>
      <c r="BK54" s="74" t="s">
        <v>589</v>
      </c>
      <c r="BL54" s="74">
        <v>-155</v>
      </c>
      <c r="BM54" s="74"/>
      <c r="BN54" s="74"/>
      <c r="BO54" s="74">
        <v>52</v>
      </c>
      <c r="BP54" s="74" t="s">
        <v>574</v>
      </c>
      <c r="BQ54" s="74">
        <v>-415</v>
      </c>
      <c r="BR54" s="74"/>
      <c r="BS54" s="74"/>
      <c r="BT54" s="132">
        <v>52</v>
      </c>
      <c r="BU54" s="132" t="s">
        <v>590</v>
      </c>
      <c r="BV54" s="132">
        <v>-155</v>
      </c>
      <c r="BW54" s="132">
        <f>698+SUM(BV49:BV54)</f>
        <v>141</v>
      </c>
      <c r="BX54" s="132"/>
      <c r="BY54" s="74">
        <v>52</v>
      </c>
      <c r="BZ54" s="74" t="s">
        <v>591</v>
      </c>
      <c r="CA54" s="74">
        <v>-60</v>
      </c>
      <c r="CB54" s="74"/>
      <c r="CC54" s="74"/>
    </row>
    <row r="55" spans="2:81" ht="15.75">
      <c r="B55" s="132">
        <v>53</v>
      </c>
      <c r="C55" s="132" t="s">
        <v>438</v>
      </c>
      <c r="D55" s="132">
        <v>-112</v>
      </c>
      <c r="E55" s="132">
        <f>538+SUM(D51:D55)</f>
        <v>136</v>
      </c>
      <c r="F55" s="132"/>
      <c r="G55" s="74">
        <v>53</v>
      </c>
      <c r="H55" s="74" t="s">
        <v>592</v>
      </c>
      <c r="I55" s="74">
        <v>-2100</v>
      </c>
      <c r="J55" s="74"/>
      <c r="K55" s="74"/>
      <c r="L55" s="74">
        <v>53</v>
      </c>
      <c r="M55" s="74" t="s">
        <v>593</v>
      </c>
      <c r="N55" s="74">
        <v>-65</v>
      </c>
      <c r="O55" s="74"/>
      <c r="P55" s="141"/>
      <c r="Q55" s="74">
        <v>53</v>
      </c>
      <c r="R55" s="74" t="s">
        <v>594</v>
      </c>
      <c r="S55" s="74">
        <v>-112</v>
      </c>
      <c r="T55" s="74"/>
      <c r="U55" s="74"/>
      <c r="V55" s="74">
        <v>53</v>
      </c>
      <c r="W55" s="74" t="s">
        <v>572</v>
      </c>
      <c r="X55" s="74">
        <v>-65</v>
      </c>
      <c r="Y55" s="74"/>
      <c r="Z55" s="74"/>
      <c r="AA55" s="74">
        <v>53</v>
      </c>
      <c r="AB55" s="74" t="s">
        <v>519</v>
      </c>
      <c r="AC55" s="74">
        <v>-90</v>
      </c>
      <c r="AD55" s="74"/>
      <c r="AE55" s="74"/>
      <c r="AF55" s="74">
        <v>53</v>
      </c>
      <c r="AG55" s="74" t="s">
        <v>241</v>
      </c>
      <c r="AH55" s="74">
        <v>-90</v>
      </c>
      <c r="AI55" s="74"/>
      <c r="AJ55" s="74"/>
      <c r="AK55" s="74">
        <v>53</v>
      </c>
      <c r="AL55" s="74" t="s">
        <v>595</v>
      </c>
      <c r="AM55" s="74">
        <v>-75</v>
      </c>
      <c r="AN55" s="74"/>
      <c r="AO55" s="74"/>
      <c r="AP55" s="132">
        <v>53</v>
      </c>
      <c r="AQ55" s="132" t="s">
        <v>596</v>
      </c>
      <c r="AR55" s="132">
        <v>-90</v>
      </c>
      <c r="AS55" s="132">
        <f>387+SUM(AR52:AR55)</f>
        <v>97</v>
      </c>
      <c r="AT55" s="132"/>
      <c r="AU55" s="74">
        <v>53</v>
      </c>
      <c r="AV55" s="74" t="s">
        <v>597</v>
      </c>
      <c r="AW55" s="74">
        <v>-60</v>
      </c>
      <c r="AX55" s="74"/>
      <c r="AY55" s="74"/>
      <c r="AZ55" s="132">
        <v>53</v>
      </c>
      <c r="BA55" s="132" t="s">
        <v>598</v>
      </c>
      <c r="BB55" s="132">
        <v>-155</v>
      </c>
      <c r="BC55" s="132">
        <f>806+SUM(BB50:BB55)</f>
        <v>249</v>
      </c>
      <c r="BD55" s="132"/>
      <c r="BE55" s="74">
        <v>53</v>
      </c>
      <c r="BF55" s="74" t="s">
        <v>420</v>
      </c>
      <c r="BG55" s="74">
        <v>-825</v>
      </c>
      <c r="BH55" s="74"/>
      <c r="BI55" s="74"/>
      <c r="BJ55" s="132">
        <v>53</v>
      </c>
      <c r="BK55" s="132" t="s">
        <v>599</v>
      </c>
      <c r="BL55" s="132">
        <v>-215</v>
      </c>
      <c r="BM55" s="132">
        <f>925+SUM(BL49:BL55)</f>
        <v>153</v>
      </c>
      <c r="BN55" s="132"/>
      <c r="BO55" s="74">
        <v>53</v>
      </c>
      <c r="BP55" s="74" t="s">
        <v>139</v>
      </c>
      <c r="BQ55" s="74">
        <v>-465</v>
      </c>
      <c r="BR55" s="74"/>
      <c r="BS55" s="74"/>
      <c r="BT55" s="74">
        <v>53</v>
      </c>
      <c r="BU55" s="74" t="s">
        <v>600</v>
      </c>
      <c r="BV55" s="74">
        <v>-60</v>
      </c>
      <c r="BW55" s="74"/>
      <c r="BX55" s="74"/>
      <c r="BY55" s="74">
        <v>53</v>
      </c>
      <c r="BZ55" s="74" t="s">
        <v>64</v>
      </c>
      <c r="CA55" s="74">
        <v>-65</v>
      </c>
      <c r="CB55" s="74"/>
      <c r="CC55" s="74"/>
    </row>
    <row r="56" spans="2:81" ht="15.75">
      <c r="B56" s="74">
        <v>54</v>
      </c>
      <c r="C56" s="74" t="s">
        <v>601</v>
      </c>
      <c r="D56" s="74">
        <v>-60</v>
      </c>
      <c r="E56" s="74"/>
      <c r="F56" s="74"/>
      <c r="G56" s="132">
        <v>54</v>
      </c>
      <c r="H56" s="132" t="s">
        <v>602</v>
      </c>
      <c r="I56" s="132">
        <v>-2700</v>
      </c>
      <c r="J56" s="132">
        <v>110</v>
      </c>
      <c r="K56" s="132"/>
      <c r="L56" s="74">
        <v>54</v>
      </c>
      <c r="M56" s="74" t="s">
        <v>603</v>
      </c>
      <c r="N56" s="74">
        <v>-75</v>
      </c>
      <c r="O56" s="74"/>
      <c r="P56" s="141"/>
      <c r="Q56" s="74">
        <v>54</v>
      </c>
      <c r="R56" s="74" t="s">
        <v>604</v>
      </c>
      <c r="S56" s="74">
        <v>-155</v>
      </c>
      <c r="T56" s="74"/>
      <c r="U56" s="74"/>
      <c r="V56" s="74">
        <v>54</v>
      </c>
      <c r="W56" s="74" t="s">
        <v>605</v>
      </c>
      <c r="X56" s="74">
        <v>-75</v>
      </c>
      <c r="Y56" s="74"/>
      <c r="Z56" s="74"/>
      <c r="AA56" s="74">
        <v>54</v>
      </c>
      <c r="AB56" s="74" t="s">
        <v>592</v>
      </c>
      <c r="AC56" s="74">
        <v>-112</v>
      </c>
      <c r="AD56" s="74"/>
      <c r="AE56" s="74"/>
      <c r="AF56" s="74">
        <v>54</v>
      </c>
      <c r="AG56" s="74" t="s">
        <v>606</v>
      </c>
      <c r="AH56" s="74">
        <v>-112</v>
      </c>
      <c r="AI56" s="74"/>
      <c r="AJ56" s="74"/>
      <c r="AK56" s="74">
        <v>54</v>
      </c>
      <c r="AL56" s="74" t="s">
        <v>369</v>
      </c>
      <c r="AM56" s="74">
        <v>-90</v>
      </c>
      <c r="AN56" s="74"/>
      <c r="AO56" s="74"/>
      <c r="AP56" s="132">
        <v>54</v>
      </c>
      <c r="AQ56" s="132" t="s">
        <v>607</v>
      </c>
      <c r="AR56" s="132">
        <v>-60</v>
      </c>
      <c r="AS56" s="132">
        <f>210</f>
        <v>210</v>
      </c>
      <c r="AT56" s="132"/>
      <c r="AU56" s="74">
        <v>54</v>
      </c>
      <c r="AV56" s="74" t="s">
        <v>606</v>
      </c>
      <c r="AW56" s="74">
        <v>-65</v>
      </c>
      <c r="AX56" s="74"/>
      <c r="AY56" s="74"/>
      <c r="AZ56" s="74">
        <v>54</v>
      </c>
      <c r="BA56" s="74" t="s">
        <v>608</v>
      </c>
      <c r="BB56" s="74">
        <v>-160</v>
      </c>
      <c r="BC56" s="74"/>
      <c r="BD56" s="74"/>
      <c r="BE56" s="74">
        <v>54</v>
      </c>
      <c r="BF56" s="74" t="s">
        <v>609</v>
      </c>
      <c r="BG56" s="74">
        <v>-1050</v>
      </c>
      <c r="BH56" s="74"/>
      <c r="BI56" s="74"/>
      <c r="BJ56" s="74">
        <v>54</v>
      </c>
      <c r="BK56" s="74" t="s">
        <v>530</v>
      </c>
      <c r="BL56" s="74">
        <v>-160</v>
      </c>
      <c r="BM56" s="74"/>
      <c r="BN56" s="74"/>
      <c r="BO56" s="132">
        <v>54</v>
      </c>
      <c r="BP56" s="132" t="s">
        <v>438</v>
      </c>
      <c r="BQ56" s="132">
        <v>-550</v>
      </c>
      <c r="BR56" s="132">
        <f>2640+SUM(BQ46:BQ56)</f>
        <v>140</v>
      </c>
      <c r="BS56" s="132"/>
      <c r="BT56" s="74">
        <v>54</v>
      </c>
      <c r="BU56" s="74" t="s">
        <v>610</v>
      </c>
      <c r="BV56" s="74">
        <v>-65</v>
      </c>
      <c r="BW56" s="74"/>
      <c r="BX56" s="74"/>
      <c r="BY56" s="74">
        <v>54</v>
      </c>
      <c r="BZ56" s="74" t="s">
        <v>428</v>
      </c>
      <c r="CA56" s="74">
        <v>-75</v>
      </c>
      <c r="CB56" s="74"/>
      <c r="CC56" s="74"/>
    </row>
    <row r="57" spans="2:81" ht="15.75">
      <c r="B57" s="132">
        <v>55</v>
      </c>
      <c r="C57" s="132" t="s">
        <v>611</v>
      </c>
      <c r="D57" s="132">
        <v>-65</v>
      </c>
      <c r="E57" s="132">
        <f>351+SUM(D56:D57)</f>
        <v>226</v>
      </c>
      <c r="F57" s="132"/>
      <c r="G57" s="74">
        <v>55</v>
      </c>
      <c r="H57" s="74" t="s">
        <v>612</v>
      </c>
      <c r="I57" s="74">
        <v>-60</v>
      </c>
      <c r="J57" s="74"/>
      <c r="K57" s="74"/>
      <c r="L57" s="74">
        <v>55</v>
      </c>
      <c r="M57" s="74" t="s">
        <v>613</v>
      </c>
      <c r="N57" s="74">
        <v>-90</v>
      </c>
      <c r="O57" s="74"/>
      <c r="P57" s="141"/>
      <c r="Q57" s="74">
        <v>55</v>
      </c>
      <c r="R57" s="74" t="s">
        <v>614</v>
      </c>
      <c r="S57" s="74">
        <v>-315</v>
      </c>
      <c r="T57" s="74"/>
      <c r="U57" s="74"/>
      <c r="V57" s="132">
        <v>55</v>
      </c>
      <c r="W57" s="132" t="s">
        <v>99</v>
      </c>
      <c r="X57" s="132">
        <v>-90</v>
      </c>
      <c r="Y57" s="132">
        <f>396+SUM(X54:X57)</f>
        <v>106</v>
      </c>
      <c r="Z57" s="132"/>
      <c r="AA57" s="74">
        <v>55</v>
      </c>
      <c r="AB57" s="74" t="s">
        <v>615</v>
      </c>
      <c r="AC57" s="74">
        <v>-155</v>
      </c>
      <c r="AD57" s="74"/>
      <c r="AE57" s="74"/>
      <c r="AF57" s="74">
        <v>55</v>
      </c>
      <c r="AG57" s="74" t="s">
        <v>549</v>
      </c>
      <c r="AH57" s="74">
        <v>-155</v>
      </c>
      <c r="AI57" s="74"/>
      <c r="AJ57" s="74"/>
      <c r="AK57" s="74">
        <v>55</v>
      </c>
      <c r="AL57" s="74" t="s">
        <v>428</v>
      </c>
      <c r="AM57" s="74">
        <v>-112</v>
      </c>
      <c r="AN57" s="74"/>
      <c r="AO57" s="74"/>
      <c r="AP57" s="132">
        <v>55</v>
      </c>
      <c r="AQ57" s="132" t="s">
        <v>421</v>
      </c>
      <c r="AR57" s="132">
        <v>-60</v>
      </c>
      <c r="AS57" s="132">
        <f>258+AR57</f>
        <v>198</v>
      </c>
      <c r="AT57" s="132"/>
      <c r="AU57" s="132">
        <v>55</v>
      </c>
      <c r="AV57" s="132" t="s">
        <v>607</v>
      </c>
      <c r="AW57" s="132">
        <v>-75</v>
      </c>
      <c r="AX57" s="132">
        <f>338+SUM(AW55:AW57)</f>
        <v>138</v>
      </c>
      <c r="AY57" s="132"/>
      <c r="AZ57" s="132">
        <v>55</v>
      </c>
      <c r="BA57" s="132" t="s">
        <v>616</v>
      </c>
      <c r="BB57" s="132">
        <v>-165</v>
      </c>
      <c r="BC57" s="132">
        <f>726+SUM(BB56:BB57)</f>
        <v>401</v>
      </c>
      <c r="BD57" s="132"/>
      <c r="BE57" s="132">
        <v>55</v>
      </c>
      <c r="BF57" s="132" t="s">
        <v>590</v>
      </c>
      <c r="BG57" s="132">
        <v>-1300</v>
      </c>
      <c r="BH57" s="132">
        <v>185</v>
      </c>
      <c r="BI57" s="132"/>
      <c r="BJ57" s="74">
        <v>55</v>
      </c>
      <c r="BK57" s="74" t="s">
        <v>290</v>
      </c>
      <c r="BL57" s="74">
        <v>-165</v>
      </c>
      <c r="BM57" s="74"/>
      <c r="BN57" s="74"/>
      <c r="BO57" s="74">
        <v>55</v>
      </c>
      <c r="BP57" s="74" t="s">
        <v>278</v>
      </c>
      <c r="BQ57" s="74">
        <v>-60</v>
      </c>
      <c r="BR57" s="74"/>
      <c r="BS57" s="74"/>
      <c r="BT57" s="74">
        <v>55</v>
      </c>
      <c r="BU57" s="74" t="s">
        <v>617</v>
      </c>
      <c r="BV57" s="74">
        <v>-175</v>
      </c>
      <c r="BW57" s="74"/>
      <c r="BX57" s="74"/>
      <c r="BY57" s="74">
        <v>55</v>
      </c>
      <c r="BZ57" s="74" t="s">
        <v>618</v>
      </c>
      <c r="CA57" s="74">
        <v>-190</v>
      </c>
      <c r="CB57" s="74"/>
      <c r="CC57" s="74"/>
    </row>
    <row r="58" spans="2:81" ht="15.75">
      <c r="B58" s="132">
        <v>56</v>
      </c>
      <c r="C58" s="132" t="s">
        <v>619</v>
      </c>
      <c r="D58" s="132">
        <v>-60</v>
      </c>
      <c r="E58" s="132">
        <v>204</v>
      </c>
      <c r="F58" s="132"/>
      <c r="G58" s="74">
        <v>56</v>
      </c>
      <c r="H58" s="74" t="s">
        <v>447</v>
      </c>
      <c r="I58" s="74">
        <v>-65</v>
      </c>
      <c r="J58" s="74"/>
      <c r="K58" s="74"/>
      <c r="L58" s="74">
        <v>56</v>
      </c>
      <c r="M58" s="74" t="s">
        <v>620</v>
      </c>
      <c r="N58" s="74">
        <v>-212</v>
      </c>
      <c r="O58" s="74"/>
      <c r="P58" s="141"/>
      <c r="Q58" s="74">
        <v>56</v>
      </c>
      <c r="R58" s="74" t="s">
        <v>621</v>
      </c>
      <c r="S58" s="74">
        <v>-398</v>
      </c>
      <c r="T58" s="74"/>
      <c r="U58" s="74"/>
      <c r="V58" s="132">
        <v>56</v>
      </c>
      <c r="W58" s="132" t="s">
        <v>622</v>
      </c>
      <c r="X58" s="132">
        <v>-160</v>
      </c>
      <c r="Y58" s="132">
        <f>720+X58</f>
        <v>560</v>
      </c>
      <c r="Z58" s="132"/>
      <c r="AA58" s="132">
        <v>56</v>
      </c>
      <c r="AB58" s="132" t="s">
        <v>598</v>
      </c>
      <c r="AC58" s="132">
        <v>-215</v>
      </c>
      <c r="AD58" s="132">
        <f>1118+SUM(AC52:AC58)</f>
        <v>346</v>
      </c>
      <c r="AE58" s="132"/>
      <c r="AF58" s="74">
        <v>56</v>
      </c>
      <c r="AG58" s="74" t="s">
        <v>75</v>
      </c>
      <c r="AH58" s="74">
        <v>-215</v>
      </c>
      <c r="AI58" s="74"/>
      <c r="AJ58" s="74"/>
      <c r="AK58" s="74">
        <v>56</v>
      </c>
      <c r="AL58" s="74" t="s">
        <v>204</v>
      </c>
      <c r="AM58" s="74">
        <v>-212</v>
      </c>
      <c r="AN58" s="74"/>
      <c r="AO58" s="74"/>
      <c r="AP58" s="74">
        <v>56</v>
      </c>
      <c r="AQ58" s="74" t="s">
        <v>623</v>
      </c>
      <c r="AR58" s="74">
        <v>-160</v>
      </c>
      <c r="AS58" s="74"/>
      <c r="AT58" s="74"/>
      <c r="AU58" s="74">
        <v>56</v>
      </c>
      <c r="AV58" s="74" t="s">
        <v>624</v>
      </c>
      <c r="AW58" s="74">
        <v>-60</v>
      </c>
      <c r="AX58" s="74"/>
      <c r="AY58" s="74"/>
      <c r="AZ58" s="219">
        <v>56</v>
      </c>
      <c r="BA58" s="219" t="s">
        <v>633</v>
      </c>
      <c r="BB58" s="219">
        <v>-160</v>
      </c>
      <c r="BC58" s="219"/>
      <c r="BD58" s="219"/>
      <c r="BE58" s="74">
        <v>56</v>
      </c>
      <c r="BF58" s="74" t="s">
        <v>369</v>
      </c>
      <c r="BG58" s="74">
        <v>-60</v>
      </c>
      <c r="BH58" s="74"/>
      <c r="BI58" s="74"/>
      <c r="BJ58" s="200">
        <v>56</v>
      </c>
      <c r="BK58" s="200"/>
      <c r="BL58" s="200"/>
      <c r="BM58" s="200"/>
      <c r="BN58" s="200"/>
      <c r="BO58" s="74">
        <v>56</v>
      </c>
      <c r="BP58" s="74" t="s">
        <v>615</v>
      </c>
      <c r="BQ58" s="74">
        <v>-65</v>
      </c>
      <c r="BR58" s="74"/>
      <c r="BS58" s="74"/>
      <c r="BT58" s="74">
        <v>56</v>
      </c>
      <c r="BU58" s="74" t="s">
        <v>625</v>
      </c>
      <c r="BV58" s="74">
        <v>-190</v>
      </c>
      <c r="BW58" s="74"/>
      <c r="BX58" s="74"/>
      <c r="BY58" s="132">
        <v>56</v>
      </c>
      <c r="BZ58" s="132" t="s">
        <v>561</v>
      </c>
      <c r="CA58" s="132">
        <v>-212</v>
      </c>
      <c r="CB58" s="132">
        <f>1039+SUM(CA54:CA58)</f>
        <v>437</v>
      </c>
      <c r="CC58" s="132"/>
    </row>
    <row r="59" spans="2:81" ht="15.75">
      <c r="B59" s="132">
        <v>57</v>
      </c>
      <c r="C59" s="132" t="s">
        <v>626</v>
      </c>
      <c r="D59" s="132">
        <v>0</v>
      </c>
      <c r="E59" s="132">
        <v>0</v>
      </c>
      <c r="F59" s="132"/>
      <c r="G59" s="74">
        <v>57</v>
      </c>
      <c r="H59" s="74" t="s">
        <v>627</v>
      </c>
      <c r="I59" s="74">
        <v>-175</v>
      </c>
      <c r="J59" s="74"/>
      <c r="K59" s="74"/>
      <c r="L59" s="74">
        <v>57</v>
      </c>
      <c r="M59" s="74" t="s">
        <v>628</v>
      </c>
      <c r="N59" s="74">
        <v>-255</v>
      </c>
      <c r="O59" s="74"/>
      <c r="P59" s="141"/>
      <c r="Q59" s="74">
        <v>57</v>
      </c>
      <c r="R59" s="74" t="s">
        <v>35</v>
      </c>
      <c r="S59" s="74">
        <v>-515</v>
      </c>
      <c r="T59" s="74"/>
      <c r="U59" s="74"/>
      <c r="V59" s="74">
        <v>57</v>
      </c>
      <c r="W59" s="74" t="s">
        <v>629</v>
      </c>
      <c r="X59" s="74">
        <v>-160</v>
      </c>
      <c r="Y59" s="74"/>
      <c r="Z59" s="74"/>
      <c r="AA59" s="74">
        <v>57</v>
      </c>
      <c r="AB59" s="74" t="s">
        <v>170</v>
      </c>
      <c r="AC59" s="74">
        <v>-160</v>
      </c>
      <c r="AD59" s="74"/>
      <c r="AE59" s="74"/>
      <c r="AF59" s="74">
        <v>57</v>
      </c>
      <c r="AG59" s="74" t="s">
        <v>530</v>
      </c>
      <c r="AH59" s="74">
        <v>-398</v>
      </c>
      <c r="AI59" s="74"/>
      <c r="AJ59" s="74"/>
      <c r="AK59" s="74">
        <v>57</v>
      </c>
      <c r="AL59" s="74" t="s">
        <v>630</v>
      </c>
      <c r="AM59" s="74">
        <v>-298</v>
      </c>
      <c r="AN59" s="74"/>
      <c r="AO59" s="74"/>
      <c r="AP59" s="74">
        <v>57</v>
      </c>
      <c r="AQ59" s="74" t="s">
        <v>574</v>
      </c>
      <c r="AR59" s="74">
        <v>-165</v>
      </c>
      <c r="AS59" s="74"/>
      <c r="AT59" s="74"/>
      <c r="AU59" s="74">
        <v>57</v>
      </c>
      <c r="AV59" s="74" t="s">
        <v>196</v>
      </c>
      <c r="AW59" s="74">
        <v>-165</v>
      </c>
      <c r="AX59" s="74"/>
      <c r="AY59" s="74"/>
      <c r="AZ59" s="192">
        <v>57</v>
      </c>
      <c r="BA59" s="192"/>
      <c r="BB59" s="192"/>
      <c r="BC59" s="192"/>
      <c r="BD59" s="192"/>
      <c r="BE59" s="74">
        <v>57</v>
      </c>
      <c r="BF59" s="74" t="s">
        <v>631</v>
      </c>
      <c r="BG59" s="74">
        <v>-165</v>
      </c>
      <c r="BH59" s="74"/>
      <c r="BI59" s="74"/>
      <c r="BJ59" s="200">
        <v>57</v>
      </c>
      <c r="BK59" s="200"/>
      <c r="BL59" s="200"/>
      <c r="BM59" s="200"/>
      <c r="BN59" s="200"/>
      <c r="BO59" s="74">
        <v>57</v>
      </c>
      <c r="BP59" s="74" t="s">
        <v>53</v>
      </c>
      <c r="BQ59" s="74">
        <v>-75</v>
      </c>
      <c r="BR59" s="74"/>
      <c r="BS59" s="74"/>
      <c r="BT59" s="74">
        <v>57</v>
      </c>
      <c r="BU59" s="74" t="s">
        <v>632</v>
      </c>
      <c r="BV59" s="74">
        <v>-212</v>
      </c>
      <c r="BW59" s="74"/>
      <c r="BX59" s="74"/>
      <c r="BY59" s="219">
        <v>57</v>
      </c>
      <c r="BZ59" s="220" t="s">
        <v>633</v>
      </c>
      <c r="CA59" s="219">
        <v>-160</v>
      </c>
      <c r="CB59" s="219"/>
      <c r="CC59" s="219"/>
    </row>
    <row r="60" spans="2:81" ht="15.75">
      <c r="B60" s="132">
        <v>58</v>
      </c>
      <c r="C60" s="132" t="s">
        <v>634</v>
      </c>
      <c r="D60" s="132">
        <v>-160</v>
      </c>
      <c r="E60" s="132">
        <f>704+D60</f>
        <v>544</v>
      </c>
      <c r="F60" s="132"/>
      <c r="G60" s="132">
        <v>58</v>
      </c>
      <c r="H60" s="132" t="s">
        <v>635</v>
      </c>
      <c r="I60" s="132">
        <v>-190</v>
      </c>
      <c r="J60" s="132">
        <f>893+SUM(I57:I60)</f>
        <v>403</v>
      </c>
      <c r="K60" s="132"/>
      <c r="L60" s="132">
        <v>58</v>
      </c>
      <c r="M60" s="132" t="s">
        <v>635</v>
      </c>
      <c r="N60" s="132">
        <v>-315</v>
      </c>
      <c r="O60" s="132">
        <f>1481+SUM(N54:N60)</f>
        <v>409</v>
      </c>
      <c r="P60" s="140"/>
      <c r="Q60" s="154">
        <v>58</v>
      </c>
      <c r="R60" s="154"/>
      <c r="S60" s="154"/>
      <c r="T60" s="154"/>
      <c r="U60" s="154"/>
      <c r="V60" s="132">
        <v>58</v>
      </c>
      <c r="W60" s="132" t="s">
        <v>636</v>
      </c>
      <c r="X60" s="132">
        <v>-165</v>
      </c>
      <c r="Y60" s="132">
        <f>792+SUM(X59:X60)</f>
        <v>467</v>
      </c>
      <c r="Z60" s="132"/>
      <c r="AA60" s="132">
        <v>58</v>
      </c>
      <c r="AB60" s="132" t="s">
        <v>561</v>
      </c>
      <c r="AC60" s="132">
        <v>-165</v>
      </c>
      <c r="AD60" s="132">
        <f>809+SUM(AC59:AC60)</f>
        <v>484</v>
      </c>
      <c r="AE60" s="132"/>
      <c r="AF60" s="74">
        <v>58</v>
      </c>
      <c r="AG60" s="74" t="s">
        <v>630</v>
      </c>
      <c r="AH60" s="74">
        <v>-515</v>
      </c>
      <c r="AI60" s="74"/>
      <c r="AJ60" s="74"/>
      <c r="AK60" s="74">
        <v>58</v>
      </c>
      <c r="AL60" s="74" t="s">
        <v>637</v>
      </c>
      <c r="AM60" s="74">
        <v>-415</v>
      </c>
      <c r="AN60" s="74"/>
      <c r="AO60" s="74"/>
      <c r="AP60" s="219">
        <v>58</v>
      </c>
      <c r="AQ60" s="219" t="s">
        <v>638</v>
      </c>
      <c r="AR60" s="219">
        <v>-175</v>
      </c>
      <c r="AS60" s="219"/>
      <c r="AT60" s="219"/>
      <c r="AU60" s="74">
        <v>58</v>
      </c>
      <c r="AV60" s="74" t="s">
        <v>232</v>
      </c>
      <c r="AW60" s="74">
        <v>-175</v>
      </c>
      <c r="AX60" s="74"/>
      <c r="AY60" s="74"/>
      <c r="AZ60" s="192">
        <v>58</v>
      </c>
      <c r="BA60" s="192"/>
      <c r="BB60" s="192"/>
      <c r="BC60" s="192"/>
      <c r="BD60" s="192"/>
      <c r="BE60" s="74">
        <v>58</v>
      </c>
      <c r="BF60" s="74" t="s">
        <v>232</v>
      </c>
      <c r="BG60" s="74">
        <v>-175</v>
      </c>
      <c r="BH60" s="74"/>
      <c r="BI60" s="74"/>
      <c r="BJ60" s="200">
        <v>58</v>
      </c>
      <c r="BK60" s="200"/>
      <c r="BL60" s="200"/>
      <c r="BM60" s="200"/>
      <c r="BN60" s="200"/>
      <c r="BO60" s="74">
        <v>58</v>
      </c>
      <c r="BP60" s="74" t="s">
        <v>386</v>
      </c>
      <c r="BQ60" s="74">
        <v>-190</v>
      </c>
      <c r="BR60" s="74"/>
      <c r="BS60" s="74"/>
      <c r="BT60" s="206">
        <v>58</v>
      </c>
      <c r="BU60" s="206" t="s">
        <v>639</v>
      </c>
      <c r="BV60" s="206"/>
      <c r="BW60" s="206"/>
      <c r="BX60" s="206"/>
      <c r="BY60" s="212">
        <v>58</v>
      </c>
      <c r="BZ60" s="213" t="s">
        <v>640</v>
      </c>
      <c r="CA60" s="212"/>
      <c r="CB60" s="212"/>
      <c r="CC60" s="212"/>
    </row>
    <row r="61" spans="2:81" ht="15.75">
      <c r="B61" s="132">
        <v>59</v>
      </c>
      <c r="C61" s="132" t="s">
        <v>641</v>
      </c>
      <c r="D61" s="132">
        <v>-160</v>
      </c>
      <c r="E61" s="132">
        <f>704+D61</f>
        <v>544</v>
      </c>
      <c r="F61" s="132"/>
      <c r="G61" s="134">
        <v>59</v>
      </c>
      <c r="H61" s="134" t="s">
        <v>642</v>
      </c>
      <c r="I61" s="134"/>
      <c r="J61" s="134"/>
      <c r="K61" s="134"/>
      <c r="L61" s="142">
        <v>59</v>
      </c>
      <c r="M61" s="142" t="s">
        <v>643</v>
      </c>
      <c r="N61" s="142"/>
      <c r="O61" s="142"/>
      <c r="P61" s="143"/>
      <c r="Q61" s="154">
        <v>59</v>
      </c>
      <c r="R61" s="154"/>
      <c r="S61" s="154"/>
      <c r="T61" s="154"/>
      <c r="U61" s="154"/>
      <c r="V61" s="155">
        <v>59</v>
      </c>
      <c r="W61" s="155"/>
      <c r="X61" s="155"/>
      <c r="Y61" s="155"/>
      <c r="Z61" s="155"/>
      <c r="AA61" s="163">
        <v>59</v>
      </c>
      <c r="AB61" s="163"/>
      <c r="AC61" s="163"/>
      <c r="AD61" s="163"/>
      <c r="AE61" s="163"/>
      <c r="AF61" s="164">
        <v>59</v>
      </c>
      <c r="AG61" s="164" t="s">
        <v>141</v>
      </c>
      <c r="AH61" s="164"/>
      <c r="AI61" s="164"/>
      <c r="AJ61" s="164"/>
      <c r="AK61" s="155">
        <v>59</v>
      </c>
      <c r="AL61" s="155"/>
      <c r="AM61" s="155"/>
      <c r="AN61" s="155"/>
      <c r="AO61" s="155"/>
      <c r="AP61" s="183">
        <v>59</v>
      </c>
      <c r="AQ61" s="183" t="s">
        <v>644</v>
      </c>
      <c r="AR61" s="183"/>
      <c r="AS61" s="183"/>
      <c r="AT61" s="183"/>
      <c r="AU61" s="74">
        <v>59</v>
      </c>
      <c r="AV61" s="74" t="s">
        <v>35</v>
      </c>
      <c r="AW61" s="74">
        <v>-190</v>
      </c>
      <c r="AX61" s="74"/>
      <c r="AY61" s="74"/>
      <c r="AZ61" s="192">
        <v>59</v>
      </c>
      <c r="BA61" s="192"/>
      <c r="BB61" s="192"/>
      <c r="BC61" s="192"/>
      <c r="BD61" s="192"/>
      <c r="BE61" s="74">
        <v>59</v>
      </c>
      <c r="BF61" s="74" t="s">
        <v>290</v>
      </c>
      <c r="BG61" s="74">
        <v>-190</v>
      </c>
      <c r="BH61" s="74"/>
      <c r="BI61" s="74"/>
      <c r="BJ61" s="200">
        <v>59</v>
      </c>
      <c r="BK61" s="200"/>
      <c r="BL61" s="200"/>
      <c r="BM61" s="200"/>
      <c r="BN61" s="200"/>
      <c r="BO61" s="74">
        <v>59</v>
      </c>
      <c r="BP61" s="74" t="s">
        <v>574</v>
      </c>
      <c r="BQ61" s="74">
        <v>-212</v>
      </c>
      <c r="BR61" s="74"/>
      <c r="BS61" s="74"/>
      <c r="BT61" s="206">
        <v>59</v>
      </c>
      <c r="BU61" s="206" t="s">
        <v>645</v>
      </c>
      <c r="BV61" s="206"/>
      <c r="BW61" s="206"/>
      <c r="BX61" s="206"/>
      <c r="BY61" s="212">
        <v>59</v>
      </c>
      <c r="BZ61" s="213" t="s">
        <v>646</v>
      </c>
      <c r="CA61" s="212"/>
      <c r="CB61" s="212"/>
      <c r="CC61" s="212"/>
    </row>
    <row r="62" spans="2:81" ht="15.75">
      <c r="B62" s="219">
        <v>60</v>
      </c>
      <c r="C62" s="219" t="s">
        <v>647</v>
      </c>
      <c r="D62" s="219">
        <v>-160</v>
      </c>
      <c r="E62" s="219"/>
      <c r="F62" s="219"/>
      <c r="G62" s="134">
        <v>60</v>
      </c>
      <c r="H62" s="134" t="s">
        <v>648</v>
      </c>
      <c r="I62" s="134"/>
      <c r="J62" s="134"/>
      <c r="K62" s="134"/>
      <c r="L62" s="142">
        <v>60</v>
      </c>
      <c r="M62" s="142" t="s">
        <v>649</v>
      </c>
      <c r="N62" s="142"/>
      <c r="O62" s="142"/>
      <c r="P62" s="143"/>
      <c r="Q62" s="154">
        <v>60</v>
      </c>
      <c r="R62" s="154"/>
      <c r="S62" s="154"/>
      <c r="T62" s="154"/>
      <c r="U62" s="154"/>
      <c r="V62" s="155">
        <v>60</v>
      </c>
      <c r="W62" s="155"/>
      <c r="X62" s="155"/>
      <c r="Y62" s="155"/>
      <c r="Z62" s="155"/>
      <c r="AA62" s="163">
        <v>60</v>
      </c>
      <c r="AB62" s="163"/>
      <c r="AC62" s="163"/>
      <c r="AD62" s="163"/>
      <c r="AE62" s="163"/>
      <c r="AF62" s="164">
        <v>60</v>
      </c>
      <c r="AG62" s="164" t="s">
        <v>417</v>
      </c>
      <c r="AH62" s="164"/>
      <c r="AI62" s="164"/>
      <c r="AJ62" s="164"/>
      <c r="AK62" s="155">
        <v>60</v>
      </c>
      <c r="AL62" s="155"/>
      <c r="AM62" s="155"/>
      <c r="AN62" s="155"/>
      <c r="AO62" s="155"/>
      <c r="AP62" s="183">
        <v>60</v>
      </c>
      <c r="AQ62" s="183" t="s">
        <v>341</v>
      </c>
      <c r="AR62" s="183"/>
      <c r="AS62" s="183"/>
      <c r="AT62" s="183"/>
      <c r="AU62" s="184">
        <v>60</v>
      </c>
      <c r="AV62" s="184" t="s">
        <v>184</v>
      </c>
      <c r="AW62" s="184"/>
      <c r="AX62" s="184"/>
      <c r="AY62" s="184"/>
      <c r="AZ62" s="192">
        <v>60</v>
      </c>
      <c r="BA62" s="192"/>
      <c r="BB62" s="192"/>
      <c r="BC62" s="192"/>
      <c r="BD62" s="192"/>
      <c r="BE62" s="201">
        <v>60</v>
      </c>
      <c r="BF62" s="201"/>
      <c r="BG62" s="201"/>
      <c r="BH62" s="201"/>
      <c r="BI62" s="201"/>
      <c r="BJ62" s="200">
        <v>60</v>
      </c>
      <c r="BK62" s="200"/>
      <c r="BL62" s="200"/>
      <c r="BM62" s="200"/>
      <c r="BN62" s="200"/>
      <c r="BO62" s="74">
        <v>60</v>
      </c>
      <c r="BP62" s="74" t="s">
        <v>637</v>
      </c>
      <c r="BQ62" s="74">
        <v>-255</v>
      </c>
      <c r="BR62" s="74"/>
      <c r="BS62" s="74"/>
      <c r="BT62" s="206">
        <v>60</v>
      </c>
      <c r="BU62" s="206" t="s">
        <v>362</v>
      </c>
      <c r="BV62" s="206"/>
      <c r="BW62" s="206"/>
      <c r="BX62" s="206"/>
      <c r="BY62" s="212">
        <v>60</v>
      </c>
      <c r="BZ62" s="213" t="s">
        <v>650</v>
      </c>
      <c r="CA62" s="212"/>
      <c r="CB62" s="212"/>
      <c r="CC62" s="212"/>
    </row>
    <row r="63" spans="2:81">
      <c r="B63" s="135">
        <v>61</v>
      </c>
      <c r="C63" s="135" t="s">
        <v>651</v>
      </c>
      <c r="D63" s="135"/>
      <c r="E63" s="135"/>
      <c r="F63" s="135"/>
      <c r="G63" s="134">
        <v>61</v>
      </c>
      <c r="H63" s="134" t="s">
        <v>652</v>
      </c>
      <c r="I63" s="134"/>
      <c r="J63" s="134"/>
      <c r="K63" s="134"/>
      <c r="L63" s="142">
        <v>61</v>
      </c>
      <c r="M63" s="142" t="s">
        <v>653</v>
      </c>
      <c r="N63" s="142"/>
      <c r="O63" s="142"/>
      <c r="P63" s="143"/>
      <c r="Q63" s="154">
        <v>61</v>
      </c>
      <c r="R63" s="154"/>
      <c r="S63" s="154"/>
      <c r="T63" s="154"/>
      <c r="U63" s="154"/>
      <c r="V63" s="155">
        <v>61</v>
      </c>
      <c r="W63" s="155"/>
      <c r="X63" s="155"/>
      <c r="Y63" s="155"/>
      <c r="Z63" s="155"/>
      <c r="AA63" s="163">
        <v>61</v>
      </c>
      <c r="AB63" s="163"/>
      <c r="AC63" s="163"/>
      <c r="AD63" s="163"/>
      <c r="AE63" s="163"/>
      <c r="AF63" s="164">
        <v>61</v>
      </c>
      <c r="AG63" s="164" t="s">
        <v>423</v>
      </c>
      <c r="AH63" s="164"/>
      <c r="AI63" s="164"/>
      <c r="AJ63" s="164"/>
      <c r="AK63" s="155">
        <v>61</v>
      </c>
      <c r="AL63" s="155"/>
      <c r="AM63" s="155"/>
      <c r="AN63" s="155"/>
      <c r="AO63" s="155"/>
      <c r="AP63" s="183">
        <v>61</v>
      </c>
      <c r="AQ63" s="183" t="s">
        <v>654</v>
      </c>
      <c r="AR63" s="183"/>
      <c r="AS63" s="183"/>
      <c r="AT63" s="183"/>
      <c r="AU63" s="184">
        <v>61</v>
      </c>
      <c r="AV63" s="184" t="s">
        <v>362</v>
      </c>
      <c r="AW63" s="184"/>
      <c r="AX63" s="184"/>
      <c r="AY63" s="184"/>
      <c r="AZ63" s="192">
        <v>61</v>
      </c>
      <c r="BA63" s="192"/>
      <c r="BB63" s="192"/>
      <c r="BC63" s="192"/>
      <c r="BD63" s="192"/>
      <c r="BE63" s="201">
        <v>61</v>
      </c>
      <c r="BF63" s="201"/>
      <c r="BG63" s="201"/>
      <c r="BH63" s="201"/>
      <c r="BI63" s="201"/>
      <c r="BJ63" s="200">
        <v>61</v>
      </c>
      <c r="BK63" s="200"/>
      <c r="BL63" s="200"/>
      <c r="BM63" s="200"/>
      <c r="BN63" s="200"/>
      <c r="BO63" s="154">
        <v>61</v>
      </c>
      <c r="BP63" s="207" t="s">
        <v>546</v>
      </c>
      <c r="BQ63" s="154"/>
      <c r="BR63" s="154"/>
      <c r="BS63" s="154"/>
      <c r="BT63" s="206">
        <v>61</v>
      </c>
      <c r="BU63" s="206" t="s">
        <v>279</v>
      </c>
      <c r="BV63" s="206"/>
      <c r="BW63" s="206"/>
      <c r="BX63" s="206"/>
      <c r="BY63" s="212">
        <v>61</v>
      </c>
      <c r="BZ63" s="213" t="s">
        <v>655</v>
      </c>
      <c r="CA63" s="212"/>
      <c r="CB63" s="212"/>
      <c r="CC63" s="212"/>
    </row>
    <row r="64" spans="2:81">
      <c r="B64" s="135">
        <v>62</v>
      </c>
      <c r="C64" s="135" t="s">
        <v>341</v>
      </c>
      <c r="D64" s="135"/>
      <c r="E64" s="135"/>
      <c r="F64" s="135"/>
      <c r="G64" s="134">
        <v>62</v>
      </c>
      <c r="H64" s="134" t="s">
        <v>656</v>
      </c>
      <c r="I64" s="134"/>
      <c r="J64" s="134"/>
      <c r="K64" s="134"/>
      <c r="L64" s="142">
        <v>62</v>
      </c>
      <c r="M64" s="142" t="s">
        <v>408</v>
      </c>
      <c r="N64" s="142"/>
      <c r="O64" s="142"/>
      <c r="P64" s="143"/>
      <c r="Q64" s="154">
        <v>62</v>
      </c>
      <c r="R64" s="154"/>
      <c r="S64" s="154"/>
      <c r="T64" s="154"/>
      <c r="U64" s="154"/>
      <c r="V64" s="155">
        <v>62</v>
      </c>
      <c r="W64" s="155"/>
      <c r="X64" s="155"/>
      <c r="Y64" s="155"/>
      <c r="Z64" s="155"/>
      <c r="AA64" s="163">
        <v>62</v>
      </c>
      <c r="AB64" s="163"/>
      <c r="AC64" s="163"/>
      <c r="AD64" s="163"/>
      <c r="AE64" s="163"/>
      <c r="AF64" s="164">
        <v>62</v>
      </c>
      <c r="AG64" s="164" t="s">
        <v>657</v>
      </c>
      <c r="AH64" s="164"/>
      <c r="AI64" s="164"/>
      <c r="AJ64" s="164"/>
      <c r="AK64" s="155">
        <v>62</v>
      </c>
      <c r="AL64" s="155"/>
      <c r="AM64" s="155"/>
      <c r="AN64" s="155"/>
      <c r="AO64" s="155"/>
      <c r="AP64" s="183">
        <v>62</v>
      </c>
      <c r="AQ64" s="183" t="s">
        <v>658</v>
      </c>
      <c r="AR64" s="183"/>
      <c r="AS64" s="183"/>
      <c r="AT64" s="183"/>
      <c r="AU64" s="184">
        <v>62</v>
      </c>
      <c r="AV64" s="184" t="s">
        <v>659</v>
      </c>
      <c r="AW64" s="184"/>
      <c r="AX64" s="184"/>
      <c r="AY64" s="184"/>
      <c r="AZ64" s="192">
        <v>62</v>
      </c>
      <c r="BA64" s="192"/>
      <c r="BB64" s="192"/>
      <c r="BC64" s="192"/>
      <c r="BD64" s="192"/>
      <c r="BE64" s="201">
        <v>62</v>
      </c>
      <c r="BF64" s="201"/>
      <c r="BG64" s="201"/>
      <c r="BH64" s="201"/>
      <c r="BI64" s="201"/>
      <c r="BJ64" s="200">
        <v>62</v>
      </c>
      <c r="BK64" s="200"/>
      <c r="BL64" s="200"/>
      <c r="BM64" s="200"/>
      <c r="BN64" s="200"/>
      <c r="BO64" s="154">
        <v>62</v>
      </c>
      <c r="BP64" s="207" t="s">
        <v>68</v>
      </c>
      <c r="BQ64" s="154"/>
      <c r="BR64" s="154"/>
      <c r="BS64" s="154"/>
      <c r="BT64" s="206">
        <v>62</v>
      </c>
      <c r="BU64" s="206" t="s">
        <v>159</v>
      </c>
      <c r="BV64" s="206"/>
      <c r="BW64" s="206"/>
      <c r="BX64" s="206"/>
      <c r="BY64" s="212">
        <v>62</v>
      </c>
      <c r="BZ64" s="213" t="s">
        <v>660</v>
      </c>
      <c r="CA64" s="212"/>
      <c r="CB64" s="212"/>
      <c r="CC64" s="212"/>
    </row>
    <row r="65" spans="2:81">
      <c r="B65" s="135">
        <v>63</v>
      </c>
      <c r="C65" s="135" t="s">
        <v>279</v>
      </c>
      <c r="D65" s="135"/>
      <c r="E65" s="135"/>
      <c r="F65" s="135"/>
      <c r="G65" s="134">
        <v>63</v>
      </c>
      <c r="H65" s="134" t="s">
        <v>159</v>
      </c>
      <c r="I65" s="134"/>
      <c r="J65" s="134"/>
      <c r="K65" s="134"/>
      <c r="L65" s="142">
        <v>63</v>
      </c>
      <c r="M65" s="142" t="s">
        <v>661</v>
      </c>
      <c r="N65" s="142"/>
      <c r="O65" s="142"/>
      <c r="P65" s="143"/>
      <c r="Q65" s="154">
        <v>63</v>
      </c>
      <c r="R65" s="154"/>
      <c r="S65" s="154"/>
      <c r="T65" s="154"/>
      <c r="U65" s="154"/>
      <c r="V65" s="155">
        <v>63</v>
      </c>
      <c r="W65" s="155"/>
      <c r="X65" s="155"/>
      <c r="Y65" s="155"/>
      <c r="Z65" s="155"/>
      <c r="AA65" s="163">
        <v>63</v>
      </c>
      <c r="AB65" s="163"/>
      <c r="AC65" s="163"/>
      <c r="AD65" s="163"/>
      <c r="AE65" s="163"/>
      <c r="AF65" s="164">
        <v>63</v>
      </c>
      <c r="AG65" s="164" t="s">
        <v>408</v>
      </c>
      <c r="AH65" s="164"/>
      <c r="AI65" s="164"/>
      <c r="AJ65" s="164"/>
      <c r="AK65" s="155">
        <v>63</v>
      </c>
      <c r="AL65" s="155"/>
      <c r="AM65" s="155"/>
      <c r="AN65" s="155"/>
      <c r="AO65" s="155"/>
      <c r="AP65" s="183">
        <v>63</v>
      </c>
      <c r="AQ65" s="183" t="s">
        <v>662</v>
      </c>
      <c r="AR65" s="183"/>
      <c r="AS65" s="183"/>
      <c r="AT65" s="183"/>
      <c r="AU65" s="184">
        <v>63</v>
      </c>
      <c r="AV65" s="184" t="s">
        <v>663</v>
      </c>
      <c r="AW65" s="184"/>
      <c r="AX65" s="184"/>
      <c r="AY65" s="184"/>
      <c r="AZ65" s="192">
        <v>63</v>
      </c>
      <c r="BA65" s="192"/>
      <c r="BB65" s="192"/>
      <c r="BC65" s="192"/>
      <c r="BD65" s="192"/>
      <c r="BE65" s="201">
        <v>63</v>
      </c>
      <c r="BF65" s="201"/>
      <c r="BG65" s="201"/>
      <c r="BH65" s="201"/>
      <c r="BI65" s="201"/>
      <c r="BJ65" s="200">
        <v>63</v>
      </c>
      <c r="BK65" s="200"/>
      <c r="BL65" s="200"/>
      <c r="BM65" s="200"/>
      <c r="BN65" s="200"/>
      <c r="BO65" s="154">
        <v>63</v>
      </c>
      <c r="BP65" s="207" t="s">
        <v>160</v>
      </c>
      <c r="BQ65" s="154"/>
      <c r="BR65" s="154"/>
      <c r="BS65" s="154"/>
      <c r="BT65" s="206">
        <v>63</v>
      </c>
      <c r="BU65" s="206" t="s">
        <v>136</v>
      </c>
      <c r="BV65" s="206"/>
      <c r="BW65" s="206"/>
      <c r="BX65" s="206"/>
      <c r="BY65" s="212">
        <v>63</v>
      </c>
      <c r="BZ65" s="213" t="s">
        <v>664</v>
      </c>
      <c r="CA65" s="212"/>
      <c r="CB65" s="212"/>
      <c r="CC65" s="212"/>
    </row>
    <row r="66" spans="2:81">
      <c r="B66" s="135">
        <v>64</v>
      </c>
      <c r="C66" s="135" t="s">
        <v>665</v>
      </c>
      <c r="D66" s="135"/>
      <c r="E66" s="135"/>
      <c r="F66" s="135"/>
      <c r="G66" s="134">
        <v>64</v>
      </c>
      <c r="H66" s="134" t="s">
        <v>666</v>
      </c>
      <c r="I66" s="134"/>
      <c r="J66" s="134"/>
      <c r="K66" s="134"/>
      <c r="L66" s="142">
        <v>64</v>
      </c>
      <c r="M66" s="142" t="s">
        <v>667</v>
      </c>
      <c r="N66" s="142"/>
      <c r="O66" s="142"/>
      <c r="P66" s="143"/>
      <c r="Q66" s="154">
        <v>64</v>
      </c>
      <c r="R66" s="154"/>
      <c r="S66" s="154"/>
      <c r="T66" s="154"/>
      <c r="U66" s="154"/>
      <c r="V66" s="155">
        <v>64</v>
      </c>
      <c r="W66" s="155"/>
      <c r="X66" s="155"/>
      <c r="Y66" s="155"/>
      <c r="Z66" s="155"/>
      <c r="AA66" s="163">
        <v>64</v>
      </c>
      <c r="AB66" s="163"/>
      <c r="AC66" s="163"/>
      <c r="AD66" s="163"/>
      <c r="AE66" s="163"/>
      <c r="AF66" s="164">
        <v>64</v>
      </c>
      <c r="AG66" s="164" t="s">
        <v>27</v>
      </c>
      <c r="AH66" s="164"/>
      <c r="AI66" s="164"/>
      <c r="AJ66" s="164"/>
      <c r="AK66" s="155">
        <v>64</v>
      </c>
      <c r="AL66" s="155"/>
      <c r="AM66" s="155"/>
      <c r="AN66" s="155"/>
      <c r="AO66" s="155"/>
      <c r="AP66" s="183">
        <v>64</v>
      </c>
      <c r="AQ66" s="183" t="s">
        <v>668</v>
      </c>
      <c r="AR66" s="183"/>
      <c r="AS66" s="183"/>
      <c r="AT66" s="183"/>
      <c r="AU66" s="184">
        <v>64</v>
      </c>
      <c r="AV66" s="184" t="s">
        <v>669</v>
      </c>
      <c r="AW66" s="184"/>
      <c r="AX66" s="184"/>
      <c r="AY66" s="184"/>
      <c r="AZ66" s="192">
        <v>64</v>
      </c>
      <c r="BA66" s="192"/>
      <c r="BB66" s="192"/>
      <c r="BC66" s="192"/>
      <c r="BD66" s="192"/>
      <c r="BE66" s="201">
        <v>64</v>
      </c>
      <c r="BF66" s="201"/>
      <c r="BG66" s="201"/>
      <c r="BH66" s="201"/>
      <c r="BI66" s="201"/>
      <c r="BJ66" s="200">
        <v>64</v>
      </c>
      <c r="BK66" s="200"/>
      <c r="BL66" s="200"/>
      <c r="BM66" s="200"/>
      <c r="BN66" s="200"/>
      <c r="BO66" s="154">
        <v>64</v>
      </c>
      <c r="BP66" s="207" t="s">
        <v>396</v>
      </c>
      <c r="BQ66" s="154"/>
      <c r="BR66" s="154"/>
      <c r="BS66" s="154"/>
      <c r="BT66" s="206">
        <v>64</v>
      </c>
      <c r="BU66" s="206" t="s">
        <v>670</v>
      </c>
      <c r="BV66" s="206"/>
      <c r="BW66" s="206"/>
      <c r="BX66" s="206"/>
      <c r="BY66" s="212">
        <v>64</v>
      </c>
      <c r="BZ66" s="213" t="s">
        <v>671</v>
      </c>
      <c r="CA66" s="212"/>
      <c r="CB66" s="212"/>
      <c r="CC66" s="212"/>
    </row>
    <row r="67" spans="2:81">
      <c r="B67" s="135">
        <v>65</v>
      </c>
      <c r="C67" s="135" t="s">
        <v>136</v>
      </c>
      <c r="D67" s="135"/>
      <c r="E67" s="135"/>
      <c r="F67" s="135"/>
      <c r="G67" s="134">
        <v>65</v>
      </c>
      <c r="H67" s="134" t="s">
        <v>672</v>
      </c>
      <c r="I67" s="134"/>
      <c r="J67" s="134"/>
      <c r="K67" s="134"/>
      <c r="L67" s="142">
        <v>65</v>
      </c>
      <c r="M67" s="142" t="s">
        <v>673</v>
      </c>
      <c r="N67" s="142"/>
      <c r="O67" s="142"/>
      <c r="P67" s="143"/>
      <c r="Q67" s="154">
        <v>65</v>
      </c>
      <c r="R67" s="154"/>
      <c r="S67" s="154"/>
      <c r="T67" s="154"/>
      <c r="U67" s="154"/>
      <c r="V67" s="155">
        <v>65</v>
      </c>
      <c r="W67" s="155"/>
      <c r="X67" s="155"/>
      <c r="Y67" s="155"/>
      <c r="Z67" s="155"/>
      <c r="AA67" s="163">
        <v>65</v>
      </c>
      <c r="AB67" s="163"/>
      <c r="AC67" s="163"/>
      <c r="AD67" s="163"/>
      <c r="AE67" s="163"/>
      <c r="AF67" s="164">
        <v>65</v>
      </c>
      <c r="AG67" s="164" t="s">
        <v>273</v>
      </c>
      <c r="AH67" s="164"/>
      <c r="AI67" s="164"/>
      <c r="AJ67" s="164"/>
      <c r="AK67" s="155">
        <v>65</v>
      </c>
      <c r="AL67" s="155"/>
      <c r="AM67" s="155"/>
      <c r="AN67" s="155"/>
      <c r="AO67" s="155"/>
      <c r="AP67" s="183">
        <v>65</v>
      </c>
      <c r="AQ67" s="183" t="s">
        <v>65</v>
      </c>
      <c r="AR67" s="183"/>
      <c r="AS67" s="183"/>
      <c r="AT67" s="183"/>
      <c r="AU67" s="184">
        <v>65</v>
      </c>
      <c r="AV67" s="184" t="s">
        <v>673</v>
      </c>
      <c r="AW67" s="184"/>
      <c r="AX67" s="184"/>
      <c r="AY67" s="184"/>
      <c r="AZ67" s="192">
        <v>65</v>
      </c>
      <c r="BA67" s="192"/>
      <c r="BB67" s="192"/>
      <c r="BC67" s="192"/>
      <c r="BD67" s="192"/>
      <c r="BE67" s="201">
        <v>65</v>
      </c>
      <c r="BF67" s="201"/>
      <c r="BG67" s="201"/>
      <c r="BH67" s="201"/>
      <c r="BI67" s="201"/>
      <c r="BJ67" s="200">
        <v>65</v>
      </c>
      <c r="BK67" s="200"/>
      <c r="BL67" s="200"/>
      <c r="BM67" s="200"/>
      <c r="BN67" s="200"/>
      <c r="BO67" s="154">
        <v>65</v>
      </c>
      <c r="BP67" s="207" t="s">
        <v>546</v>
      </c>
      <c r="BQ67" s="154"/>
      <c r="BR67" s="154"/>
      <c r="BS67" s="154"/>
      <c r="BT67" s="206">
        <v>65</v>
      </c>
      <c r="BU67" s="206" t="s">
        <v>674</v>
      </c>
      <c r="BV67" s="206"/>
      <c r="BW67" s="206"/>
      <c r="BX67" s="206"/>
      <c r="BY67" s="212">
        <v>65</v>
      </c>
      <c r="BZ67" s="213" t="s">
        <v>675</v>
      </c>
      <c r="CA67" s="212"/>
      <c r="CB67" s="212"/>
      <c r="CC67" s="212"/>
    </row>
    <row r="68" spans="2:81">
      <c r="B68" s="135">
        <v>66</v>
      </c>
      <c r="C68" s="135" t="s">
        <v>429</v>
      </c>
      <c r="D68" s="135"/>
      <c r="E68" s="135"/>
      <c r="F68" s="135"/>
      <c r="G68" s="134">
        <v>66</v>
      </c>
      <c r="H68" s="134" t="s">
        <v>317</v>
      </c>
      <c r="I68" s="134"/>
      <c r="J68" s="134"/>
      <c r="K68" s="134"/>
      <c r="L68" s="142">
        <v>66</v>
      </c>
      <c r="M68" s="142" t="s">
        <v>676</v>
      </c>
      <c r="N68" s="142"/>
      <c r="O68" s="142"/>
      <c r="P68" s="143"/>
      <c r="Q68" s="154">
        <v>66</v>
      </c>
      <c r="R68" s="154"/>
      <c r="S68" s="154"/>
      <c r="T68" s="154"/>
      <c r="U68" s="154"/>
      <c r="V68" s="155">
        <v>66</v>
      </c>
      <c r="W68" s="155"/>
      <c r="X68" s="155"/>
      <c r="Y68" s="155"/>
      <c r="Z68" s="155"/>
      <c r="AA68" s="163">
        <v>66</v>
      </c>
      <c r="AB68" s="163"/>
      <c r="AC68" s="163"/>
      <c r="AD68" s="163"/>
      <c r="AE68" s="163"/>
      <c r="AF68" s="164">
        <v>66</v>
      </c>
      <c r="AG68" s="164" t="s">
        <v>200</v>
      </c>
      <c r="AH68" s="164"/>
      <c r="AI68" s="164"/>
      <c r="AJ68" s="164"/>
      <c r="AK68" s="155">
        <v>66</v>
      </c>
      <c r="AL68" s="155"/>
      <c r="AM68" s="155"/>
      <c r="AN68" s="155"/>
      <c r="AO68" s="155"/>
      <c r="AP68" s="183">
        <v>66</v>
      </c>
      <c r="AQ68" s="183" t="s">
        <v>91</v>
      </c>
      <c r="AR68" s="183"/>
      <c r="AS68" s="183"/>
      <c r="AT68" s="183"/>
      <c r="AU68" s="184">
        <v>66</v>
      </c>
      <c r="AV68" s="184" t="s">
        <v>418</v>
      </c>
      <c r="AW68" s="184"/>
      <c r="AX68" s="184"/>
      <c r="AY68" s="184"/>
      <c r="AZ68" s="192">
        <v>66</v>
      </c>
      <c r="BA68" s="192"/>
      <c r="BB68" s="192"/>
      <c r="BC68" s="192"/>
      <c r="BD68" s="192"/>
      <c r="BE68" s="201">
        <v>66</v>
      </c>
      <c r="BF68" s="201"/>
      <c r="BG68" s="201"/>
      <c r="BH68" s="201"/>
      <c r="BI68" s="201"/>
      <c r="BJ68" s="200">
        <v>66</v>
      </c>
      <c r="BK68" s="200"/>
      <c r="BL68" s="200"/>
      <c r="BM68" s="200"/>
      <c r="BN68" s="200"/>
      <c r="BO68" s="154">
        <v>66</v>
      </c>
      <c r="BP68" s="207" t="s">
        <v>575</v>
      </c>
      <c r="BQ68" s="154"/>
      <c r="BR68" s="154"/>
      <c r="BS68" s="154"/>
      <c r="BT68" s="206">
        <v>66</v>
      </c>
      <c r="BU68" s="206" t="s">
        <v>413</v>
      </c>
      <c r="BV68" s="206"/>
      <c r="BW68" s="206"/>
      <c r="BX68" s="206"/>
      <c r="BY68" s="212">
        <v>66</v>
      </c>
      <c r="BZ68" s="213" t="s">
        <v>677</v>
      </c>
      <c r="CA68" s="212"/>
      <c r="CB68" s="212"/>
      <c r="CC68" s="212"/>
    </row>
    <row r="69" spans="2:81">
      <c r="B69" s="135">
        <v>67</v>
      </c>
      <c r="C69" s="135" t="s">
        <v>678</v>
      </c>
      <c r="D69" s="135"/>
      <c r="E69" s="135"/>
      <c r="F69" s="135"/>
      <c r="G69" s="134">
        <v>67</v>
      </c>
      <c r="H69" s="134" t="s">
        <v>679</v>
      </c>
      <c r="I69" s="134"/>
      <c r="J69" s="134"/>
      <c r="K69" s="134"/>
      <c r="L69" s="142">
        <v>67</v>
      </c>
      <c r="M69" s="142" t="s">
        <v>413</v>
      </c>
      <c r="N69" s="142"/>
      <c r="O69" s="142"/>
      <c r="P69" s="143"/>
      <c r="Q69" s="154">
        <v>67</v>
      </c>
      <c r="R69" s="154"/>
      <c r="S69" s="154"/>
      <c r="T69" s="154"/>
      <c r="U69" s="154"/>
      <c r="V69" s="155">
        <v>67</v>
      </c>
      <c r="W69" s="155"/>
      <c r="X69" s="155"/>
      <c r="Y69" s="155"/>
      <c r="Z69" s="155"/>
      <c r="AA69" s="163">
        <v>67</v>
      </c>
      <c r="AB69" s="163"/>
      <c r="AC69" s="163"/>
      <c r="AD69" s="163"/>
      <c r="AE69" s="163"/>
      <c r="AF69" s="164">
        <v>67</v>
      </c>
      <c r="AG69" s="164" t="s">
        <v>680</v>
      </c>
      <c r="AH69" s="164"/>
      <c r="AI69" s="164"/>
      <c r="AJ69" s="164"/>
      <c r="AK69" s="155">
        <v>67</v>
      </c>
      <c r="AL69" s="155"/>
      <c r="AM69" s="155"/>
      <c r="AN69" s="155"/>
      <c r="AO69" s="155"/>
      <c r="AP69" s="183">
        <v>67</v>
      </c>
      <c r="AQ69" s="183" t="s">
        <v>681</v>
      </c>
      <c r="AR69" s="183"/>
      <c r="AS69" s="183"/>
      <c r="AT69" s="183"/>
      <c r="AU69" s="184">
        <v>67</v>
      </c>
      <c r="AV69" s="184" t="s">
        <v>219</v>
      </c>
      <c r="AW69" s="184"/>
      <c r="AX69" s="184"/>
      <c r="AY69" s="184"/>
      <c r="AZ69" s="192">
        <v>67</v>
      </c>
      <c r="BA69" s="192"/>
      <c r="BB69" s="192"/>
      <c r="BC69" s="192"/>
      <c r="BD69" s="192"/>
      <c r="BE69" s="201">
        <v>67</v>
      </c>
      <c r="BF69" s="201"/>
      <c r="BG69" s="201"/>
      <c r="BH69" s="201"/>
      <c r="BI69" s="201"/>
      <c r="BJ69" s="200">
        <v>67</v>
      </c>
      <c r="BK69" s="200"/>
      <c r="BL69" s="200"/>
      <c r="BM69" s="200"/>
      <c r="BN69" s="200"/>
      <c r="BO69" s="154">
        <v>67</v>
      </c>
      <c r="BP69" s="207" t="s">
        <v>615</v>
      </c>
      <c r="BQ69" s="154"/>
      <c r="BR69" s="154"/>
      <c r="BS69" s="154"/>
      <c r="BT69" s="206">
        <v>67</v>
      </c>
      <c r="BU69" s="206" t="s">
        <v>674</v>
      </c>
      <c r="BV69" s="206"/>
      <c r="BW69" s="206"/>
      <c r="BX69" s="206"/>
      <c r="BY69" s="212">
        <v>67</v>
      </c>
      <c r="BZ69" s="213" t="s">
        <v>682</v>
      </c>
      <c r="CA69" s="212"/>
      <c r="CB69" s="212"/>
      <c r="CC69" s="212"/>
    </row>
    <row r="70" spans="2:81">
      <c r="B70" s="135">
        <v>68</v>
      </c>
      <c r="C70" s="135" t="s">
        <v>177</v>
      </c>
      <c r="D70" s="135"/>
      <c r="E70" s="135"/>
      <c r="F70" s="135"/>
      <c r="G70" s="134">
        <v>68</v>
      </c>
      <c r="H70" s="134" t="s">
        <v>683</v>
      </c>
      <c r="I70" s="134"/>
      <c r="J70" s="134"/>
      <c r="K70" s="134"/>
      <c r="L70" s="142">
        <v>68</v>
      </c>
      <c r="M70" s="142" t="s">
        <v>288</v>
      </c>
      <c r="N70" s="142"/>
      <c r="O70" s="142"/>
      <c r="P70" s="143"/>
      <c r="Q70" s="154">
        <v>68</v>
      </c>
      <c r="R70" s="154"/>
      <c r="S70" s="154"/>
      <c r="T70" s="154"/>
      <c r="U70" s="154"/>
      <c r="V70" s="155">
        <v>68</v>
      </c>
      <c r="W70" s="155"/>
      <c r="X70" s="155"/>
      <c r="Y70" s="155"/>
      <c r="Z70" s="155"/>
      <c r="AA70" s="163">
        <v>68</v>
      </c>
      <c r="AB70" s="163"/>
      <c r="AC70" s="163"/>
      <c r="AD70" s="163"/>
      <c r="AE70" s="163"/>
      <c r="AF70" s="164">
        <v>68</v>
      </c>
      <c r="AG70" s="164" t="s">
        <v>684</v>
      </c>
      <c r="AH70" s="164"/>
      <c r="AI70" s="164"/>
      <c r="AJ70" s="164"/>
      <c r="AK70" s="155">
        <v>68</v>
      </c>
      <c r="AL70" s="155"/>
      <c r="AM70" s="155"/>
      <c r="AN70" s="155"/>
      <c r="AO70" s="155"/>
      <c r="AP70" s="183">
        <v>68</v>
      </c>
      <c r="AQ70" s="183" t="s">
        <v>143</v>
      </c>
      <c r="AR70" s="183"/>
      <c r="AS70" s="183"/>
      <c r="AT70" s="183"/>
      <c r="AU70" s="184">
        <v>68</v>
      </c>
      <c r="AV70" s="184" t="s">
        <v>681</v>
      </c>
      <c r="AW70" s="184"/>
      <c r="AX70" s="184"/>
      <c r="AY70" s="184"/>
      <c r="AZ70" s="192">
        <v>68</v>
      </c>
      <c r="BA70" s="192"/>
      <c r="BB70" s="192"/>
      <c r="BC70" s="192"/>
      <c r="BD70" s="192"/>
      <c r="BE70" s="201">
        <v>68</v>
      </c>
      <c r="BF70" s="201"/>
      <c r="BG70" s="201"/>
      <c r="BH70" s="201"/>
      <c r="BI70" s="201"/>
      <c r="BJ70" s="200">
        <v>68</v>
      </c>
      <c r="BK70" s="200"/>
      <c r="BL70" s="200"/>
      <c r="BM70" s="200"/>
      <c r="BN70" s="200"/>
      <c r="BO70" s="154">
        <v>68</v>
      </c>
      <c r="BP70" s="207" t="s">
        <v>685</v>
      </c>
      <c r="BQ70" s="154"/>
      <c r="BR70" s="154"/>
      <c r="BS70" s="154"/>
      <c r="BT70" s="206">
        <v>68</v>
      </c>
      <c r="BU70" s="206" t="s">
        <v>83</v>
      </c>
      <c r="BV70" s="206"/>
      <c r="BW70" s="206"/>
      <c r="BX70" s="206"/>
      <c r="BY70" s="212">
        <v>68</v>
      </c>
      <c r="BZ70" s="213" t="s">
        <v>83</v>
      </c>
      <c r="CA70" s="212"/>
      <c r="CB70" s="212"/>
      <c r="CC70" s="212"/>
    </row>
    <row r="71" spans="2:81">
      <c r="B71" s="135">
        <v>69</v>
      </c>
      <c r="C71" s="135" t="s">
        <v>686</v>
      </c>
      <c r="D71" s="135"/>
      <c r="E71" s="135"/>
      <c r="F71" s="135"/>
      <c r="G71" s="134">
        <v>69</v>
      </c>
      <c r="H71" s="134" t="s">
        <v>687</v>
      </c>
      <c r="I71" s="134"/>
      <c r="J71" s="134"/>
      <c r="K71" s="134"/>
      <c r="L71" s="142">
        <v>69</v>
      </c>
      <c r="M71" s="142" t="s">
        <v>143</v>
      </c>
      <c r="N71" s="142"/>
      <c r="O71" s="142"/>
      <c r="P71" s="143"/>
      <c r="Q71" s="154">
        <v>69</v>
      </c>
      <c r="R71" s="154"/>
      <c r="S71" s="154"/>
      <c r="T71" s="154"/>
      <c r="U71" s="154"/>
      <c r="V71" s="155">
        <v>69</v>
      </c>
      <c r="W71" s="155"/>
      <c r="X71" s="155"/>
      <c r="Y71" s="155"/>
      <c r="Z71" s="155"/>
      <c r="AA71" s="163">
        <v>69</v>
      </c>
      <c r="AB71" s="163"/>
      <c r="AC71" s="163"/>
      <c r="AD71" s="163"/>
      <c r="AE71" s="163"/>
      <c r="AF71" s="164">
        <v>69</v>
      </c>
      <c r="AG71" s="164" t="s">
        <v>688</v>
      </c>
      <c r="AH71" s="164"/>
      <c r="AI71" s="164"/>
      <c r="AJ71" s="164"/>
      <c r="AK71" s="155">
        <v>69</v>
      </c>
      <c r="AL71" s="155"/>
      <c r="AM71" s="155"/>
      <c r="AN71" s="155"/>
      <c r="AO71" s="155"/>
      <c r="AP71" s="183">
        <v>69</v>
      </c>
      <c r="AQ71" s="183" t="s">
        <v>644</v>
      </c>
      <c r="AR71" s="183"/>
      <c r="AS71" s="183"/>
      <c r="AT71" s="183"/>
      <c r="AU71" s="184">
        <v>69</v>
      </c>
      <c r="AV71" s="184" t="s">
        <v>689</v>
      </c>
      <c r="AW71" s="184"/>
      <c r="AX71" s="184"/>
      <c r="AY71" s="184"/>
      <c r="AZ71" s="192">
        <v>69</v>
      </c>
      <c r="BA71" s="192"/>
      <c r="BB71" s="192"/>
      <c r="BC71" s="192"/>
      <c r="BD71" s="192"/>
      <c r="BE71" s="201">
        <v>69</v>
      </c>
      <c r="BF71" s="201"/>
      <c r="BG71" s="201"/>
      <c r="BH71" s="201"/>
      <c r="BI71" s="201"/>
      <c r="BJ71" s="200">
        <v>69</v>
      </c>
      <c r="BK71" s="200"/>
      <c r="BL71" s="200"/>
      <c r="BM71" s="200"/>
      <c r="BN71" s="200"/>
      <c r="BO71" s="154">
        <v>69</v>
      </c>
      <c r="BP71" s="207" t="s">
        <v>690</v>
      </c>
      <c r="BQ71" s="154"/>
      <c r="BR71" s="154"/>
      <c r="BS71" s="154"/>
      <c r="BT71" s="206">
        <v>69</v>
      </c>
      <c r="BU71" s="206" t="s">
        <v>691</v>
      </c>
      <c r="BV71" s="206"/>
      <c r="BW71" s="206"/>
      <c r="BX71" s="206"/>
      <c r="BY71" s="212">
        <v>69</v>
      </c>
      <c r="BZ71" s="213" t="s">
        <v>437</v>
      </c>
      <c r="CA71" s="212"/>
      <c r="CB71" s="212"/>
      <c r="CC71" s="212"/>
    </row>
    <row r="72" spans="2:81">
      <c r="B72" s="135">
        <v>70</v>
      </c>
      <c r="C72" s="135" t="s">
        <v>692</v>
      </c>
      <c r="D72" s="135"/>
      <c r="E72" s="135"/>
      <c r="F72" s="135"/>
      <c r="G72" s="134">
        <v>70</v>
      </c>
      <c r="H72" s="134" t="s">
        <v>693</v>
      </c>
      <c r="I72" s="134"/>
      <c r="J72" s="134"/>
      <c r="K72" s="134"/>
      <c r="L72" s="142">
        <v>70</v>
      </c>
      <c r="M72" s="142" t="s">
        <v>201</v>
      </c>
      <c r="N72" s="142"/>
      <c r="O72" s="142"/>
      <c r="P72" s="143"/>
      <c r="Q72" s="154">
        <v>70</v>
      </c>
      <c r="R72" s="154"/>
      <c r="S72" s="154"/>
      <c r="T72" s="154"/>
      <c r="U72" s="154"/>
      <c r="V72" s="155">
        <v>70</v>
      </c>
      <c r="W72" s="155"/>
      <c r="X72" s="155"/>
      <c r="Y72" s="155"/>
      <c r="Z72" s="155"/>
      <c r="AA72" s="163">
        <v>70</v>
      </c>
      <c r="AB72" s="163"/>
      <c r="AC72" s="163"/>
      <c r="AD72" s="163"/>
      <c r="AE72" s="163"/>
      <c r="AF72" s="164">
        <v>70</v>
      </c>
      <c r="AG72" s="164" t="s">
        <v>694</v>
      </c>
      <c r="AH72" s="164"/>
      <c r="AI72" s="164"/>
      <c r="AJ72" s="164"/>
      <c r="AK72" s="155">
        <v>70</v>
      </c>
      <c r="AL72" s="155"/>
      <c r="AM72" s="155"/>
      <c r="AN72" s="155"/>
      <c r="AO72" s="155"/>
      <c r="AP72" s="183">
        <v>70</v>
      </c>
      <c r="AQ72" s="183" t="s">
        <v>695</v>
      </c>
      <c r="AR72" s="183"/>
      <c r="AS72" s="183"/>
      <c r="AT72" s="183"/>
      <c r="AU72" s="184">
        <v>70</v>
      </c>
      <c r="AV72" s="184" t="s">
        <v>354</v>
      </c>
      <c r="AW72" s="184"/>
      <c r="AX72" s="184"/>
      <c r="AY72" s="184"/>
      <c r="AZ72" s="192">
        <v>70</v>
      </c>
      <c r="BA72" s="192"/>
      <c r="BB72" s="192"/>
      <c r="BC72" s="192"/>
      <c r="BD72" s="192"/>
      <c r="BE72" s="201">
        <v>70</v>
      </c>
      <c r="BF72" s="201"/>
      <c r="BG72" s="201"/>
      <c r="BH72" s="201"/>
      <c r="BI72" s="201"/>
      <c r="BJ72" s="200">
        <v>70</v>
      </c>
      <c r="BK72" s="200"/>
      <c r="BL72" s="200"/>
      <c r="BM72" s="200"/>
      <c r="BN72" s="200"/>
      <c r="BO72" s="154">
        <v>70</v>
      </c>
      <c r="BP72" s="207" t="s">
        <v>696</v>
      </c>
      <c r="BQ72" s="154"/>
      <c r="BR72" s="154"/>
      <c r="BS72" s="154"/>
      <c r="BT72" s="206">
        <v>70</v>
      </c>
      <c r="BU72" s="206" t="s">
        <v>697</v>
      </c>
      <c r="BV72" s="206"/>
      <c r="BW72" s="206"/>
      <c r="BX72" s="206"/>
      <c r="BY72" s="212">
        <v>70</v>
      </c>
      <c r="BZ72" s="213" t="s">
        <v>664</v>
      </c>
      <c r="CA72" s="212"/>
      <c r="CB72" s="212"/>
      <c r="CC72" s="212"/>
    </row>
    <row r="73" spans="2:81">
      <c r="B73" s="135">
        <v>71</v>
      </c>
      <c r="C73" s="135" t="s">
        <v>354</v>
      </c>
      <c r="D73" s="135"/>
      <c r="E73" s="135"/>
      <c r="F73" s="135"/>
      <c r="G73" s="134">
        <v>71</v>
      </c>
      <c r="H73" s="134" t="s">
        <v>698</v>
      </c>
      <c r="I73" s="134"/>
      <c r="J73" s="134"/>
      <c r="K73" s="134"/>
      <c r="L73" s="142">
        <v>71</v>
      </c>
      <c r="M73" s="142" t="s">
        <v>437</v>
      </c>
      <c r="N73" s="142"/>
      <c r="O73" s="142"/>
      <c r="P73" s="143"/>
      <c r="Q73" s="154">
        <v>71</v>
      </c>
      <c r="R73" s="154"/>
      <c r="S73" s="154"/>
      <c r="T73" s="154"/>
      <c r="U73" s="154"/>
      <c r="V73" s="155">
        <v>71</v>
      </c>
      <c r="W73" s="155"/>
      <c r="X73" s="155"/>
      <c r="Y73" s="155"/>
      <c r="Z73" s="155"/>
      <c r="AA73" s="163">
        <v>71</v>
      </c>
      <c r="AB73" s="163"/>
      <c r="AC73" s="163"/>
      <c r="AD73" s="163"/>
      <c r="AE73" s="163"/>
      <c r="AF73" s="164">
        <v>71</v>
      </c>
      <c r="AG73" s="164" t="s">
        <v>699</v>
      </c>
      <c r="AH73" s="164"/>
      <c r="AI73" s="164"/>
      <c r="AJ73" s="164"/>
      <c r="AK73" s="155">
        <v>71</v>
      </c>
      <c r="AL73" s="155"/>
      <c r="AM73" s="155"/>
      <c r="AN73" s="155"/>
      <c r="AO73" s="155"/>
      <c r="AP73" s="183">
        <v>71</v>
      </c>
      <c r="AQ73" s="183" t="s">
        <v>51</v>
      </c>
      <c r="AR73" s="183"/>
      <c r="AS73" s="183"/>
      <c r="AT73" s="183"/>
      <c r="AU73" s="184">
        <v>71</v>
      </c>
      <c r="AV73" s="184" t="s">
        <v>659</v>
      </c>
      <c r="AW73" s="184"/>
      <c r="AX73" s="184"/>
      <c r="AY73" s="184"/>
      <c r="AZ73" s="192">
        <v>71</v>
      </c>
      <c r="BA73" s="192"/>
      <c r="BB73" s="192"/>
      <c r="BC73" s="192"/>
      <c r="BD73" s="192"/>
      <c r="BE73" s="201">
        <v>71</v>
      </c>
      <c r="BF73" s="201"/>
      <c r="BG73" s="201"/>
      <c r="BH73" s="201"/>
      <c r="BI73" s="201"/>
      <c r="BJ73" s="200">
        <v>71</v>
      </c>
      <c r="BK73" s="200"/>
      <c r="BL73" s="200"/>
      <c r="BM73" s="200"/>
      <c r="BN73" s="200"/>
      <c r="BO73" s="154">
        <v>71</v>
      </c>
      <c r="BP73" s="207" t="s">
        <v>700</v>
      </c>
      <c r="BQ73" s="154"/>
      <c r="BR73" s="154"/>
      <c r="BS73" s="154"/>
      <c r="BT73" s="206">
        <v>71</v>
      </c>
      <c r="BU73" s="206" t="s">
        <v>701</v>
      </c>
      <c r="BV73" s="206"/>
      <c r="BW73" s="206"/>
      <c r="BX73" s="206"/>
      <c r="BY73" s="212">
        <v>71</v>
      </c>
      <c r="BZ73" s="213" t="s">
        <v>640</v>
      </c>
      <c r="CA73" s="212"/>
      <c r="CB73" s="212"/>
      <c r="CC73" s="212"/>
    </row>
    <row r="74" spans="2:81">
      <c r="B74" s="135">
        <v>72</v>
      </c>
      <c r="C74" s="135" t="s">
        <v>550</v>
      </c>
      <c r="D74" s="135"/>
      <c r="E74" s="135"/>
      <c r="F74" s="135"/>
      <c r="G74" s="134">
        <v>72</v>
      </c>
      <c r="H74" s="134" t="s">
        <v>702</v>
      </c>
      <c r="I74" s="134"/>
      <c r="J74" s="134"/>
      <c r="K74" s="134"/>
      <c r="L74" s="142">
        <v>72</v>
      </c>
      <c r="M74" s="142" t="s">
        <v>697</v>
      </c>
      <c r="N74" s="142"/>
      <c r="O74" s="142"/>
      <c r="P74" s="143"/>
      <c r="Q74" s="154">
        <v>72</v>
      </c>
      <c r="R74" s="154"/>
      <c r="S74" s="154"/>
      <c r="T74" s="154"/>
      <c r="U74" s="154"/>
      <c r="V74" s="155">
        <v>72</v>
      </c>
      <c r="W74" s="155"/>
      <c r="X74" s="155"/>
      <c r="Y74" s="155"/>
      <c r="Z74" s="155"/>
      <c r="AA74" s="163">
        <v>72</v>
      </c>
      <c r="AB74" s="163"/>
      <c r="AC74" s="163"/>
      <c r="AD74" s="163"/>
      <c r="AE74" s="163"/>
      <c r="AF74" s="164">
        <v>72</v>
      </c>
      <c r="AG74" s="164" t="s">
        <v>460</v>
      </c>
      <c r="AH74" s="164"/>
      <c r="AI74" s="164"/>
      <c r="AJ74" s="164"/>
      <c r="AK74" s="155">
        <v>72</v>
      </c>
      <c r="AL74" s="155"/>
      <c r="AM74" s="155"/>
      <c r="AN74" s="155"/>
      <c r="AO74" s="155"/>
      <c r="AP74" s="183">
        <v>72</v>
      </c>
      <c r="AQ74" s="183" t="s">
        <v>286</v>
      </c>
      <c r="AR74" s="183"/>
      <c r="AS74" s="183"/>
      <c r="AT74" s="183"/>
      <c r="AU74" s="184">
        <v>72</v>
      </c>
      <c r="AV74" s="184" t="s">
        <v>703</v>
      </c>
      <c r="AW74" s="184"/>
      <c r="AX74" s="184"/>
      <c r="AY74" s="184"/>
      <c r="AZ74" s="192">
        <v>72</v>
      </c>
      <c r="BA74" s="192"/>
      <c r="BB74" s="192"/>
      <c r="BC74" s="192"/>
      <c r="BD74" s="192"/>
      <c r="BE74" s="201">
        <v>72</v>
      </c>
      <c r="BF74" s="201"/>
      <c r="BG74" s="201"/>
      <c r="BH74" s="201"/>
      <c r="BI74" s="201"/>
      <c r="BJ74" s="200">
        <v>72</v>
      </c>
      <c r="BK74" s="200"/>
      <c r="BL74" s="200"/>
      <c r="BM74" s="200"/>
      <c r="BN74" s="200"/>
      <c r="BO74" s="154">
        <v>72</v>
      </c>
      <c r="BP74" s="207" t="s">
        <v>438</v>
      </c>
      <c r="BQ74" s="154"/>
      <c r="BR74" s="154"/>
      <c r="BS74" s="154"/>
      <c r="BT74" s="206">
        <v>72</v>
      </c>
      <c r="BU74" s="206" t="s">
        <v>704</v>
      </c>
      <c r="BV74" s="206"/>
      <c r="BW74" s="206"/>
      <c r="BX74" s="206"/>
      <c r="BY74" s="212">
        <v>72</v>
      </c>
      <c r="BZ74" s="213" t="s">
        <v>704</v>
      </c>
      <c r="CA74" s="212"/>
      <c r="CB74" s="212"/>
      <c r="CC74" s="212"/>
    </row>
    <row r="75" spans="2:81">
      <c r="B75" s="135">
        <v>73</v>
      </c>
      <c r="C75" s="135" t="s">
        <v>226</v>
      </c>
      <c r="D75" s="135"/>
      <c r="E75" s="135"/>
      <c r="F75" s="135"/>
      <c r="G75" s="134">
        <v>73</v>
      </c>
      <c r="H75" s="134" t="s">
        <v>434</v>
      </c>
      <c r="I75" s="134"/>
      <c r="J75" s="134"/>
      <c r="K75" s="134"/>
      <c r="L75" s="142">
        <v>73</v>
      </c>
      <c r="M75" s="142" t="s">
        <v>399</v>
      </c>
      <c r="N75" s="142"/>
      <c r="O75" s="142"/>
      <c r="P75" s="143"/>
      <c r="Q75" s="154">
        <v>73</v>
      </c>
      <c r="R75" s="154"/>
      <c r="S75" s="154"/>
      <c r="T75" s="154"/>
      <c r="U75" s="154"/>
      <c r="V75" s="155">
        <v>73</v>
      </c>
      <c r="W75" s="155"/>
      <c r="X75" s="155"/>
      <c r="Y75" s="155"/>
      <c r="Z75" s="155"/>
      <c r="AA75" s="163">
        <v>73</v>
      </c>
      <c r="AB75" s="163"/>
      <c r="AC75" s="163"/>
      <c r="AD75" s="163"/>
      <c r="AE75" s="163"/>
      <c r="AF75" s="164">
        <v>73</v>
      </c>
      <c r="AG75" s="164" t="s">
        <v>408</v>
      </c>
      <c r="AH75" s="164"/>
      <c r="AI75" s="164"/>
      <c r="AJ75" s="164"/>
      <c r="AK75" s="155">
        <v>73</v>
      </c>
      <c r="AL75" s="155"/>
      <c r="AM75" s="155"/>
      <c r="AN75" s="155"/>
      <c r="AO75" s="155"/>
      <c r="AP75" s="183">
        <v>73</v>
      </c>
      <c r="AQ75" s="183" t="s">
        <v>705</v>
      </c>
      <c r="AR75" s="183"/>
      <c r="AS75" s="183"/>
      <c r="AT75" s="183"/>
      <c r="AU75" s="184">
        <v>73</v>
      </c>
      <c r="AV75" s="184" t="s">
        <v>706</v>
      </c>
      <c r="AW75" s="184"/>
      <c r="AX75" s="184"/>
      <c r="AY75" s="184"/>
      <c r="AZ75" s="192">
        <v>73</v>
      </c>
      <c r="BA75" s="192"/>
      <c r="BB75" s="192"/>
      <c r="BC75" s="192"/>
      <c r="BD75" s="192"/>
      <c r="BE75" s="201">
        <v>73</v>
      </c>
      <c r="BF75" s="201"/>
      <c r="BG75" s="201"/>
      <c r="BH75" s="201"/>
      <c r="BI75" s="201"/>
      <c r="BJ75" s="200">
        <v>73</v>
      </c>
      <c r="BK75" s="200"/>
      <c r="BL75" s="200"/>
      <c r="BM75" s="200"/>
      <c r="BN75" s="200"/>
      <c r="BO75" s="154">
        <v>73</v>
      </c>
      <c r="BP75" s="207" t="s">
        <v>574</v>
      </c>
      <c r="BQ75" s="154"/>
      <c r="BR75" s="154"/>
      <c r="BS75" s="154"/>
      <c r="BT75" s="206">
        <v>73</v>
      </c>
      <c r="BU75" s="206" t="s">
        <v>372</v>
      </c>
      <c r="BV75" s="206"/>
      <c r="BW75" s="206"/>
      <c r="BX75" s="206"/>
      <c r="BY75" s="212">
        <v>73</v>
      </c>
      <c r="BZ75" s="213" t="s">
        <v>569</v>
      </c>
      <c r="CA75" s="212"/>
      <c r="CB75" s="212"/>
      <c r="CC75" s="212"/>
    </row>
    <row r="76" spans="2:81">
      <c r="B76" s="135">
        <v>74</v>
      </c>
      <c r="C76" s="135" t="s">
        <v>212</v>
      </c>
      <c r="D76" s="135"/>
      <c r="E76" s="135"/>
      <c r="F76" s="135"/>
      <c r="G76" s="134">
        <v>74</v>
      </c>
      <c r="H76" s="134" t="s">
        <v>707</v>
      </c>
      <c r="I76" s="134"/>
      <c r="J76" s="134"/>
      <c r="K76" s="134"/>
      <c r="L76" s="142">
        <v>74</v>
      </c>
      <c r="M76" s="142" t="s">
        <v>501</v>
      </c>
      <c r="N76" s="142"/>
      <c r="O76" s="142"/>
      <c r="P76" s="143"/>
      <c r="Q76" s="154">
        <v>74</v>
      </c>
      <c r="R76" s="154"/>
      <c r="S76" s="154"/>
      <c r="T76" s="154"/>
      <c r="U76" s="154"/>
      <c r="V76" s="155">
        <v>74</v>
      </c>
      <c r="W76" s="155"/>
      <c r="X76" s="155"/>
      <c r="Y76" s="155"/>
      <c r="Z76" s="155"/>
      <c r="AA76" s="163">
        <v>74</v>
      </c>
      <c r="AB76" s="163"/>
      <c r="AC76" s="163"/>
      <c r="AD76" s="163"/>
      <c r="AE76" s="163"/>
      <c r="AF76" s="164">
        <v>74</v>
      </c>
      <c r="AG76" s="164" t="s">
        <v>417</v>
      </c>
      <c r="AH76" s="164"/>
      <c r="AI76" s="164"/>
      <c r="AJ76" s="164"/>
      <c r="AK76" s="155">
        <v>74</v>
      </c>
      <c r="AL76" s="155"/>
      <c r="AM76" s="155"/>
      <c r="AN76" s="155"/>
      <c r="AO76" s="155"/>
      <c r="AP76" s="183">
        <v>74</v>
      </c>
      <c r="AQ76" s="183" t="s">
        <v>708</v>
      </c>
      <c r="AR76" s="183"/>
      <c r="AS76" s="183"/>
      <c r="AT76" s="183"/>
      <c r="AU76" s="184">
        <v>74</v>
      </c>
      <c r="AV76" s="184" t="s">
        <v>709</v>
      </c>
      <c r="AW76" s="184"/>
      <c r="AX76" s="184"/>
      <c r="AY76" s="184"/>
      <c r="AZ76" s="192">
        <v>74</v>
      </c>
      <c r="BA76" s="192"/>
      <c r="BB76" s="192"/>
      <c r="BC76" s="192"/>
      <c r="BD76" s="192"/>
      <c r="BE76" s="201">
        <v>74</v>
      </c>
      <c r="BF76" s="201"/>
      <c r="BG76" s="201"/>
      <c r="BH76" s="201"/>
      <c r="BI76" s="201"/>
      <c r="BJ76" s="200">
        <v>74</v>
      </c>
      <c r="BK76" s="200"/>
      <c r="BL76" s="200"/>
      <c r="BM76" s="200"/>
      <c r="BN76" s="200"/>
      <c r="BO76" s="154">
        <v>74</v>
      </c>
      <c r="BP76" s="207" t="s">
        <v>36</v>
      </c>
      <c r="BQ76" s="154"/>
      <c r="BR76" s="154"/>
      <c r="BS76" s="154"/>
      <c r="BT76" s="206">
        <v>74</v>
      </c>
      <c r="BU76" s="206" t="s">
        <v>272</v>
      </c>
      <c r="BV76" s="206"/>
      <c r="BW76" s="206"/>
      <c r="BX76" s="206"/>
      <c r="BY76" s="212">
        <v>74</v>
      </c>
      <c r="BZ76" s="213" t="s">
        <v>710</v>
      </c>
      <c r="CA76" s="212"/>
      <c r="CB76" s="212"/>
      <c r="CC76" s="212"/>
    </row>
    <row r="77" spans="2:81">
      <c r="B77" s="135">
        <v>75</v>
      </c>
      <c r="C77" s="135" t="s">
        <v>711</v>
      </c>
      <c r="D77" s="135"/>
      <c r="E77" s="135"/>
      <c r="F77" s="135"/>
      <c r="G77" s="134">
        <v>75</v>
      </c>
      <c r="H77" s="134" t="s">
        <v>372</v>
      </c>
      <c r="I77" s="134"/>
      <c r="J77" s="134"/>
      <c r="K77" s="134"/>
      <c r="L77" s="142">
        <v>75</v>
      </c>
      <c r="M77" s="142" t="s">
        <v>712</v>
      </c>
      <c r="N77" s="142"/>
      <c r="O77" s="142"/>
      <c r="P77" s="143"/>
      <c r="Q77" s="154">
        <v>75</v>
      </c>
      <c r="R77" s="154"/>
      <c r="S77" s="154"/>
      <c r="T77" s="154"/>
      <c r="U77" s="154"/>
      <c r="V77" s="155">
        <v>75</v>
      </c>
      <c r="W77" s="155"/>
      <c r="X77" s="155"/>
      <c r="Y77" s="155"/>
      <c r="Z77" s="155"/>
      <c r="AA77" s="163">
        <v>75</v>
      </c>
      <c r="AB77" s="163"/>
      <c r="AC77" s="163"/>
      <c r="AD77" s="163"/>
      <c r="AE77" s="163"/>
      <c r="AF77" s="164">
        <v>75</v>
      </c>
      <c r="AG77" s="164" t="s">
        <v>423</v>
      </c>
      <c r="AH77" s="164"/>
      <c r="AI77" s="164"/>
      <c r="AJ77" s="164"/>
      <c r="AK77" s="155">
        <v>75</v>
      </c>
      <c r="AL77" s="155"/>
      <c r="AM77" s="155"/>
      <c r="AN77" s="155"/>
      <c r="AO77" s="155"/>
      <c r="AP77" s="183">
        <v>75</v>
      </c>
      <c r="AQ77" s="183" t="s">
        <v>713</v>
      </c>
      <c r="AR77" s="183"/>
      <c r="AS77" s="183"/>
      <c r="AT77" s="183"/>
      <c r="AU77" s="184">
        <v>75</v>
      </c>
      <c r="AV77" s="184" t="s">
        <v>714</v>
      </c>
      <c r="AW77" s="184"/>
      <c r="AX77" s="184"/>
      <c r="AY77" s="184"/>
      <c r="AZ77" s="192">
        <v>75</v>
      </c>
      <c r="BA77" s="192"/>
      <c r="BB77" s="192"/>
      <c r="BC77" s="192"/>
      <c r="BD77" s="192"/>
      <c r="BE77" s="201">
        <v>75</v>
      </c>
      <c r="BF77" s="201"/>
      <c r="BG77" s="201"/>
      <c r="BH77" s="201"/>
      <c r="BI77" s="201"/>
      <c r="BJ77" s="200">
        <v>75</v>
      </c>
      <c r="BK77" s="200"/>
      <c r="BL77" s="200"/>
      <c r="BM77" s="200"/>
      <c r="BN77" s="200"/>
      <c r="BO77" s="154">
        <v>75</v>
      </c>
      <c r="BP77" s="207" t="s">
        <v>167</v>
      </c>
      <c r="BQ77" s="154"/>
      <c r="BR77" s="154"/>
      <c r="BS77" s="154"/>
      <c r="BT77" s="206">
        <v>75</v>
      </c>
      <c r="BU77" s="206" t="s">
        <v>167</v>
      </c>
      <c r="BV77" s="206"/>
      <c r="BW77" s="206"/>
      <c r="BX77" s="206"/>
      <c r="BY77" s="212">
        <v>75</v>
      </c>
      <c r="BZ77" s="213" t="s">
        <v>655</v>
      </c>
      <c r="CA77" s="212"/>
      <c r="CB77" s="212"/>
      <c r="CC77" s="212"/>
    </row>
    <row r="78" spans="2:81">
      <c r="B78" s="135">
        <v>76</v>
      </c>
      <c r="C78" s="135" t="s">
        <v>715</v>
      </c>
      <c r="D78" s="135"/>
      <c r="E78" s="135"/>
      <c r="F78" s="135"/>
      <c r="G78" s="134">
        <v>76</v>
      </c>
      <c r="H78" s="134" t="s">
        <v>710</v>
      </c>
      <c r="I78" s="134"/>
      <c r="J78" s="134"/>
      <c r="K78" s="134"/>
      <c r="L78" s="142">
        <v>76</v>
      </c>
      <c r="M78" s="142" t="s">
        <v>716</v>
      </c>
      <c r="N78" s="142"/>
      <c r="O78" s="142"/>
      <c r="P78" s="143"/>
      <c r="Q78" s="154">
        <v>76</v>
      </c>
      <c r="R78" s="154"/>
      <c r="S78" s="154"/>
      <c r="T78" s="154"/>
      <c r="U78" s="154"/>
      <c r="V78" s="155">
        <v>76</v>
      </c>
      <c r="W78" s="155"/>
      <c r="X78" s="155"/>
      <c r="Y78" s="155"/>
      <c r="Z78" s="155"/>
      <c r="AA78" s="163">
        <v>76</v>
      </c>
      <c r="AB78" s="163"/>
      <c r="AC78" s="163"/>
      <c r="AD78" s="163"/>
      <c r="AE78" s="163"/>
      <c r="AF78" s="164">
        <v>76</v>
      </c>
      <c r="AG78" s="164" t="s">
        <v>27</v>
      </c>
      <c r="AH78" s="164"/>
      <c r="AI78" s="164"/>
      <c r="AJ78" s="164"/>
      <c r="AK78" s="155">
        <v>76</v>
      </c>
      <c r="AL78" s="155"/>
      <c r="AM78" s="155"/>
      <c r="AN78" s="155"/>
      <c r="AO78" s="155"/>
      <c r="AP78" s="183">
        <v>76</v>
      </c>
      <c r="AQ78" s="183" t="s">
        <v>103</v>
      </c>
      <c r="AR78" s="183"/>
      <c r="AS78" s="183"/>
      <c r="AT78" s="183"/>
      <c r="AU78" s="184">
        <v>76</v>
      </c>
      <c r="AV78" s="184" t="s">
        <v>669</v>
      </c>
      <c r="AW78" s="184"/>
      <c r="AX78" s="184"/>
      <c r="AY78" s="184"/>
      <c r="AZ78" s="192">
        <v>76</v>
      </c>
      <c r="BA78" s="192"/>
      <c r="BB78" s="192"/>
      <c r="BC78" s="192"/>
      <c r="BD78" s="192"/>
      <c r="BE78" s="201">
        <v>76</v>
      </c>
      <c r="BF78" s="201"/>
      <c r="BG78" s="201"/>
      <c r="BH78" s="201"/>
      <c r="BI78" s="201"/>
      <c r="BJ78" s="200">
        <v>76</v>
      </c>
      <c r="BK78" s="200"/>
      <c r="BL78" s="200"/>
      <c r="BM78" s="200"/>
      <c r="BN78" s="200"/>
      <c r="BO78" s="154">
        <v>76</v>
      </c>
      <c r="BP78" s="207" t="s">
        <v>160</v>
      </c>
      <c r="BQ78" s="154"/>
      <c r="BR78" s="154"/>
      <c r="BS78" s="154"/>
      <c r="BT78" s="206">
        <v>76</v>
      </c>
      <c r="BU78" s="206" t="s">
        <v>670</v>
      </c>
      <c r="BV78" s="206"/>
      <c r="BW78" s="206"/>
      <c r="BX78" s="206"/>
      <c r="BY78" s="212">
        <v>76</v>
      </c>
      <c r="BZ78" s="213" t="s">
        <v>353</v>
      </c>
      <c r="CA78" s="212"/>
      <c r="CB78" s="212"/>
      <c r="CC78" s="212"/>
    </row>
    <row r="79" spans="2:81">
      <c r="B79" s="135">
        <v>77</v>
      </c>
      <c r="C79" s="135" t="s">
        <v>716</v>
      </c>
      <c r="D79" s="135"/>
      <c r="E79" s="135"/>
      <c r="F79" s="135"/>
      <c r="G79" s="134">
        <v>77</v>
      </c>
      <c r="H79" s="134" t="s">
        <v>148</v>
      </c>
      <c r="I79" s="134"/>
      <c r="J79" s="134"/>
      <c r="K79" s="134"/>
      <c r="L79" s="142">
        <v>77</v>
      </c>
      <c r="M79" s="142" t="s">
        <v>353</v>
      </c>
      <c r="N79" s="142"/>
      <c r="O79" s="142"/>
      <c r="P79" s="143"/>
      <c r="Q79" s="154">
        <v>77</v>
      </c>
      <c r="R79" s="154"/>
      <c r="S79" s="154"/>
      <c r="T79" s="154"/>
      <c r="U79" s="154"/>
      <c r="V79" s="155">
        <v>77</v>
      </c>
      <c r="W79" s="155"/>
      <c r="X79" s="155"/>
      <c r="Y79" s="155"/>
      <c r="Z79" s="155"/>
      <c r="AA79" s="163">
        <v>77</v>
      </c>
      <c r="AB79" s="163"/>
      <c r="AC79" s="163"/>
      <c r="AD79" s="163"/>
      <c r="AE79" s="163"/>
      <c r="AF79" s="164">
        <v>77</v>
      </c>
      <c r="AG79" s="164" t="s">
        <v>606</v>
      </c>
      <c r="AH79" s="164"/>
      <c r="AI79" s="164"/>
      <c r="AJ79" s="164"/>
      <c r="AK79" s="155">
        <v>77</v>
      </c>
      <c r="AL79" s="155"/>
      <c r="AM79" s="155"/>
      <c r="AN79" s="155"/>
      <c r="AO79" s="155"/>
      <c r="AP79" s="183">
        <v>77</v>
      </c>
      <c r="AQ79" s="183" t="s">
        <v>717</v>
      </c>
      <c r="AR79" s="183"/>
      <c r="AS79" s="183"/>
      <c r="AT79" s="183"/>
      <c r="AU79" s="184">
        <v>77</v>
      </c>
      <c r="AV79" s="184" t="s">
        <v>718</v>
      </c>
      <c r="AW79" s="184"/>
      <c r="AX79" s="184"/>
      <c r="AY79" s="184"/>
      <c r="AZ79" s="192">
        <v>77</v>
      </c>
      <c r="BA79" s="192"/>
      <c r="BB79" s="192"/>
      <c r="BC79" s="192"/>
      <c r="BD79" s="192"/>
      <c r="BE79" s="201">
        <v>77</v>
      </c>
      <c r="BF79" s="201"/>
      <c r="BG79" s="201"/>
      <c r="BH79" s="201"/>
      <c r="BI79" s="201"/>
      <c r="BJ79" s="200">
        <v>77</v>
      </c>
      <c r="BK79" s="200"/>
      <c r="BL79" s="200"/>
      <c r="BM79" s="200"/>
      <c r="BN79" s="200"/>
      <c r="BO79" s="154">
        <v>77</v>
      </c>
      <c r="BP79" s="207" t="s">
        <v>719</v>
      </c>
      <c r="BQ79" s="154"/>
      <c r="BR79" s="154"/>
      <c r="BS79" s="154"/>
      <c r="BT79" s="206">
        <v>77</v>
      </c>
      <c r="BU79" s="206" t="s">
        <v>352</v>
      </c>
      <c r="BV79" s="206"/>
      <c r="BW79" s="206"/>
      <c r="BX79" s="206"/>
      <c r="BY79" s="212">
        <v>77</v>
      </c>
      <c r="BZ79" s="213" t="s">
        <v>57</v>
      </c>
      <c r="CA79" s="212"/>
      <c r="CB79" s="212"/>
      <c r="CC79" s="212"/>
    </row>
    <row r="80" spans="2:81">
      <c r="B80" s="135">
        <v>78</v>
      </c>
      <c r="C80" s="135" t="s">
        <v>113</v>
      </c>
      <c r="D80" s="135"/>
      <c r="E80" s="135"/>
      <c r="F80" s="135"/>
      <c r="G80" s="134">
        <v>78</v>
      </c>
      <c r="H80" s="134" t="s">
        <v>683</v>
      </c>
      <c r="I80" s="134"/>
      <c r="J80" s="134"/>
      <c r="K80" s="134"/>
      <c r="L80" s="142">
        <v>78</v>
      </c>
      <c r="M80" s="142" t="s">
        <v>270</v>
      </c>
      <c r="N80" s="142"/>
      <c r="O80" s="142"/>
      <c r="P80" s="143"/>
      <c r="Q80" s="154">
        <v>78</v>
      </c>
      <c r="R80" s="154"/>
      <c r="S80" s="154"/>
      <c r="T80" s="154"/>
      <c r="U80" s="154"/>
      <c r="V80" s="155">
        <v>78</v>
      </c>
      <c r="W80" s="155"/>
      <c r="X80" s="155"/>
      <c r="Y80" s="155"/>
      <c r="Z80" s="155"/>
      <c r="AA80" s="163">
        <v>78</v>
      </c>
      <c r="AB80" s="163"/>
      <c r="AC80" s="163"/>
      <c r="AD80" s="163"/>
      <c r="AE80" s="163"/>
      <c r="AF80" s="164">
        <v>78</v>
      </c>
      <c r="AG80" s="164" t="s">
        <v>460</v>
      </c>
      <c r="AH80" s="164"/>
      <c r="AI80" s="164"/>
      <c r="AJ80" s="164"/>
      <c r="AK80" s="155">
        <v>78</v>
      </c>
      <c r="AL80" s="155"/>
      <c r="AM80" s="155"/>
      <c r="AN80" s="155"/>
      <c r="AO80" s="155"/>
      <c r="AP80" s="183">
        <v>78</v>
      </c>
      <c r="AQ80" s="183" t="s">
        <v>607</v>
      </c>
      <c r="AR80" s="183"/>
      <c r="AS80" s="183"/>
      <c r="AT80" s="183"/>
      <c r="AU80" s="184">
        <v>78</v>
      </c>
      <c r="AV80" s="184" t="s">
        <v>606</v>
      </c>
      <c r="AW80" s="184"/>
      <c r="AX80" s="184"/>
      <c r="AY80" s="184"/>
      <c r="AZ80" s="192">
        <v>78</v>
      </c>
      <c r="BA80" s="192"/>
      <c r="BB80" s="192"/>
      <c r="BC80" s="192"/>
      <c r="BD80" s="192"/>
      <c r="BE80" s="201">
        <v>78</v>
      </c>
      <c r="BF80" s="201"/>
      <c r="BG80" s="201"/>
      <c r="BH80" s="201"/>
      <c r="BI80" s="201"/>
      <c r="BJ80" s="200">
        <v>78</v>
      </c>
      <c r="BK80" s="200"/>
      <c r="BL80" s="200"/>
      <c r="BM80" s="200"/>
      <c r="BN80" s="200"/>
      <c r="BO80" s="154">
        <v>78</v>
      </c>
      <c r="BP80" s="207" t="s">
        <v>139</v>
      </c>
      <c r="BQ80" s="154"/>
      <c r="BR80" s="154"/>
      <c r="BS80" s="154"/>
      <c r="BT80" s="206">
        <v>78</v>
      </c>
      <c r="BU80" s="206" t="s">
        <v>720</v>
      </c>
      <c r="BV80" s="206"/>
      <c r="BW80" s="206"/>
      <c r="BX80" s="206"/>
      <c r="BY80" s="212">
        <v>78</v>
      </c>
      <c r="BZ80" s="213" t="s">
        <v>640</v>
      </c>
      <c r="CA80" s="212"/>
      <c r="CB80" s="212"/>
      <c r="CC80" s="212"/>
    </row>
    <row r="81" spans="2:81">
      <c r="B81" s="135">
        <v>79</v>
      </c>
      <c r="C81" s="135" t="s">
        <v>523</v>
      </c>
      <c r="D81" s="135"/>
      <c r="E81" s="135"/>
      <c r="F81" s="135"/>
      <c r="G81" s="134">
        <v>79</v>
      </c>
      <c r="H81" s="134" t="s">
        <v>721</v>
      </c>
      <c r="I81" s="134"/>
      <c r="J81" s="134"/>
      <c r="K81" s="134"/>
      <c r="L81" s="142">
        <v>79</v>
      </c>
      <c r="M81" s="142" t="s">
        <v>523</v>
      </c>
      <c r="N81" s="142"/>
      <c r="O81" s="142"/>
      <c r="P81" s="143"/>
      <c r="Q81" s="154">
        <v>79</v>
      </c>
      <c r="R81" s="154"/>
      <c r="S81" s="154"/>
      <c r="T81" s="154"/>
      <c r="U81" s="154"/>
      <c r="V81" s="155">
        <v>79</v>
      </c>
      <c r="W81" s="155"/>
      <c r="X81" s="155"/>
      <c r="Y81" s="155"/>
      <c r="Z81" s="155"/>
      <c r="AA81" s="163">
        <v>79</v>
      </c>
      <c r="AB81" s="163"/>
      <c r="AC81" s="163"/>
      <c r="AD81" s="163"/>
      <c r="AE81" s="163"/>
      <c r="AF81" s="164">
        <v>79</v>
      </c>
      <c r="AG81" s="164" t="s">
        <v>722</v>
      </c>
      <c r="AH81" s="164"/>
      <c r="AI81" s="164"/>
      <c r="AJ81" s="164"/>
      <c r="AK81" s="155">
        <v>79</v>
      </c>
      <c r="AL81" s="155"/>
      <c r="AM81" s="155"/>
      <c r="AN81" s="155"/>
      <c r="AO81" s="155"/>
      <c r="AP81" s="183">
        <v>79</v>
      </c>
      <c r="AQ81" s="183" t="s">
        <v>722</v>
      </c>
      <c r="AR81" s="183"/>
      <c r="AS81" s="183"/>
      <c r="AT81" s="183"/>
      <c r="AU81" s="184">
        <v>79</v>
      </c>
      <c r="AV81" s="184" t="s">
        <v>607</v>
      </c>
      <c r="AW81" s="184"/>
      <c r="AX81" s="184"/>
      <c r="AY81" s="184"/>
      <c r="AZ81" s="192">
        <v>79</v>
      </c>
      <c r="BA81" s="192"/>
      <c r="BB81" s="192"/>
      <c r="BC81" s="192"/>
      <c r="BD81" s="192"/>
      <c r="BE81" s="201">
        <v>79</v>
      </c>
      <c r="BF81" s="201"/>
      <c r="BG81" s="201"/>
      <c r="BH81" s="201"/>
      <c r="BI81" s="201"/>
      <c r="BJ81" s="200">
        <v>79</v>
      </c>
      <c r="BK81" s="200"/>
      <c r="BL81" s="200"/>
      <c r="BM81" s="200"/>
      <c r="BN81" s="200"/>
      <c r="BO81" s="154">
        <v>79</v>
      </c>
      <c r="BP81" s="207" t="s">
        <v>53</v>
      </c>
      <c r="BQ81" s="154"/>
      <c r="BR81" s="154"/>
      <c r="BS81" s="154"/>
      <c r="BT81" s="206">
        <v>79</v>
      </c>
      <c r="BU81" s="206" t="s">
        <v>701</v>
      </c>
      <c r="BV81" s="206"/>
      <c r="BW81" s="206"/>
      <c r="BX81" s="206"/>
      <c r="BY81" s="212">
        <v>79</v>
      </c>
      <c r="BZ81" s="213" t="s">
        <v>710</v>
      </c>
      <c r="CA81" s="212"/>
      <c r="CB81" s="212"/>
      <c r="CC81" s="212"/>
    </row>
    <row r="82" spans="2:81">
      <c r="B82" s="135">
        <v>80</v>
      </c>
      <c r="C82" s="135" t="s">
        <v>723</v>
      </c>
      <c r="D82" s="135"/>
      <c r="E82" s="135"/>
      <c r="F82" s="135"/>
      <c r="G82" s="134">
        <v>80</v>
      </c>
      <c r="H82" s="134" t="s">
        <v>710</v>
      </c>
      <c r="I82" s="134"/>
      <c r="J82" s="134"/>
      <c r="K82" s="134"/>
      <c r="L82" s="142">
        <v>80</v>
      </c>
      <c r="M82" s="142" t="s">
        <v>724</v>
      </c>
      <c r="N82" s="142"/>
      <c r="O82" s="142"/>
      <c r="P82" s="143"/>
      <c r="Q82" s="154">
        <v>80</v>
      </c>
      <c r="R82" s="154"/>
      <c r="S82" s="154"/>
      <c r="T82" s="154"/>
      <c r="U82" s="154"/>
      <c r="V82" s="155">
        <v>80</v>
      </c>
      <c r="W82" s="155"/>
      <c r="X82" s="155"/>
      <c r="Y82" s="155"/>
      <c r="Z82" s="155"/>
      <c r="AA82" s="163">
        <v>80</v>
      </c>
      <c r="AB82" s="163"/>
      <c r="AC82" s="163"/>
      <c r="AD82" s="163"/>
      <c r="AE82" s="163"/>
      <c r="AF82" s="164">
        <v>80</v>
      </c>
      <c r="AG82" s="164" t="s">
        <v>463</v>
      </c>
      <c r="AH82" s="164"/>
      <c r="AI82" s="164"/>
      <c r="AJ82" s="164"/>
      <c r="AK82" s="155">
        <v>80</v>
      </c>
      <c r="AL82" s="155"/>
      <c r="AM82" s="155"/>
      <c r="AN82" s="155"/>
      <c r="AO82" s="155"/>
      <c r="AP82" s="183">
        <v>80</v>
      </c>
      <c r="AQ82" s="183" t="s">
        <v>681</v>
      </c>
      <c r="AR82" s="183"/>
      <c r="AS82" s="183"/>
      <c r="AT82" s="183"/>
      <c r="AU82" s="184">
        <v>80</v>
      </c>
      <c r="AV82" s="184" t="s">
        <v>659</v>
      </c>
      <c r="AW82" s="184"/>
      <c r="AX82" s="184"/>
      <c r="AY82" s="184"/>
      <c r="AZ82" s="192">
        <v>80</v>
      </c>
      <c r="BA82" s="192"/>
      <c r="BB82" s="192"/>
      <c r="BC82" s="192"/>
      <c r="BD82" s="192"/>
      <c r="BE82" s="201">
        <v>80</v>
      </c>
      <c r="BF82" s="201"/>
      <c r="BG82" s="201"/>
      <c r="BH82" s="201"/>
      <c r="BI82" s="201"/>
      <c r="BJ82" s="200">
        <v>80</v>
      </c>
      <c r="BK82" s="200"/>
      <c r="BL82" s="200"/>
      <c r="BM82" s="200"/>
      <c r="BN82" s="200"/>
      <c r="BO82" s="154">
        <v>80</v>
      </c>
      <c r="BP82" s="207" t="s">
        <v>386</v>
      </c>
      <c r="BQ82" s="154"/>
      <c r="BR82" s="154"/>
      <c r="BS82" s="154"/>
      <c r="BT82" s="206">
        <v>80</v>
      </c>
      <c r="BU82" s="206" t="s">
        <v>475</v>
      </c>
      <c r="BV82" s="206"/>
      <c r="BW82" s="206"/>
      <c r="BX82" s="206"/>
      <c r="BY82" s="212">
        <v>80</v>
      </c>
      <c r="BZ82" s="213" t="s">
        <v>618</v>
      </c>
      <c r="CA82" s="212"/>
      <c r="CB82" s="212"/>
      <c r="CC82" s="212"/>
    </row>
    <row r="83" spans="2:81">
      <c r="B83" s="135">
        <v>81</v>
      </c>
      <c r="C83" s="135" t="s">
        <v>711</v>
      </c>
      <c r="D83" s="135"/>
      <c r="E83" s="135"/>
      <c r="F83" s="135"/>
      <c r="G83" s="134">
        <v>81</v>
      </c>
      <c r="H83" s="134" t="s">
        <v>642</v>
      </c>
      <c r="I83" s="134"/>
      <c r="J83" s="134"/>
      <c r="K83" s="134"/>
      <c r="L83" s="142">
        <v>81</v>
      </c>
      <c r="M83" s="142" t="s">
        <v>725</v>
      </c>
      <c r="N83" s="142"/>
      <c r="O83" s="142"/>
      <c r="P83" s="143"/>
      <c r="Q83" s="154">
        <v>81</v>
      </c>
      <c r="R83" s="154"/>
      <c r="S83" s="154"/>
      <c r="T83" s="154"/>
      <c r="U83" s="154"/>
      <c r="V83" s="155">
        <v>81</v>
      </c>
      <c r="W83" s="155"/>
      <c r="X83" s="155"/>
      <c r="Y83" s="155"/>
      <c r="Z83" s="155"/>
      <c r="AA83" s="163">
        <v>81</v>
      </c>
      <c r="AB83" s="163"/>
      <c r="AC83" s="163"/>
      <c r="AD83" s="163"/>
      <c r="AE83" s="163"/>
      <c r="AF83" s="164">
        <v>81</v>
      </c>
      <c r="AG83" s="164" t="s">
        <v>171</v>
      </c>
      <c r="AH83" s="164"/>
      <c r="AI83" s="164"/>
      <c r="AJ83" s="164"/>
      <c r="AK83" s="155">
        <v>81</v>
      </c>
      <c r="AL83" s="155"/>
      <c r="AM83" s="155"/>
      <c r="AN83" s="155"/>
      <c r="AO83" s="155"/>
      <c r="AP83" s="183">
        <v>81</v>
      </c>
      <c r="AQ83" s="183" t="s">
        <v>253</v>
      </c>
      <c r="AR83" s="183"/>
      <c r="AS83" s="183"/>
      <c r="AT83" s="183"/>
      <c r="AU83" s="184">
        <v>81</v>
      </c>
      <c r="AV83" s="184" t="s">
        <v>681</v>
      </c>
      <c r="AW83" s="184"/>
      <c r="AX83" s="184"/>
      <c r="AY83" s="184"/>
      <c r="AZ83" s="192">
        <v>81</v>
      </c>
      <c r="BA83" s="192"/>
      <c r="BB83" s="192"/>
      <c r="BC83" s="192"/>
      <c r="BD83" s="192"/>
      <c r="BE83" s="201">
        <v>81</v>
      </c>
      <c r="BF83" s="201"/>
      <c r="BG83" s="201"/>
      <c r="BH83" s="201"/>
      <c r="BI83" s="201"/>
      <c r="BJ83" s="200">
        <v>81</v>
      </c>
      <c r="BK83" s="200"/>
      <c r="BL83" s="200"/>
      <c r="BM83" s="200"/>
      <c r="BN83" s="200"/>
      <c r="BO83" s="154">
        <v>81</v>
      </c>
      <c r="BP83" s="207" t="s">
        <v>68</v>
      </c>
      <c r="BQ83" s="154"/>
      <c r="BR83" s="154"/>
      <c r="BS83" s="154"/>
      <c r="BT83" s="206">
        <v>81</v>
      </c>
      <c r="BU83" s="206" t="s">
        <v>63</v>
      </c>
      <c r="BV83" s="206"/>
      <c r="BW83" s="206"/>
      <c r="BX83" s="206"/>
      <c r="BY83" s="212">
        <v>81</v>
      </c>
      <c r="BZ83" s="213" t="s">
        <v>569</v>
      </c>
      <c r="CA83" s="212"/>
      <c r="CB83" s="212"/>
      <c r="CC83" s="212"/>
    </row>
    <row r="84" spans="2:81">
      <c r="B84" s="214">
        <v>82</v>
      </c>
      <c r="C84" s="214" t="s">
        <v>692</v>
      </c>
      <c r="D84" s="214"/>
      <c r="E84" s="214"/>
      <c r="F84" s="214"/>
      <c r="G84" s="134">
        <v>82</v>
      </c>
      <c r="H84" s="134" t="s">
        <v>648</v>
      </c>
      <c r="I84" s="134"/>
      <c r="J84" s="134"/>
      <c r="K84" s="134"/>
      <c r="L84" s="142">
        <v>82</v>
      </c>
      <c r="M84" s="142" t="s">
        <v>649</v>
      </c>
      <c r="N84" s="142"/>
      <c r="O84" s="142"/>
      <c r="P84" s="143"/>
      <c r="Q84" s="154">
        <v>82</v>
      </c>
      <c r="R84" s="154"/>
      <c r="S84" s="154"/>
      <c r="T84" s="154"/>
      <c r="U84" s="154"/>
      <c r="V84" s="155">
        <v>82</v>
      </c>
      <c r="W84" s="155"/>
      <c r="X84" s="155"/>
      <c r="Y84" s="155"/>
      <c r="Z84" s="155"/>
      <c r="AA84" s="163">
        <v>82</v>
      </c>
      <c r="AB84" s="163"/>
      <c r="AC84" s="163"/>
      <c r="AD84" s="163"/>
      <c r="AE84" s="163"/>
      <c r="AF84" s="164">
        <v>82</v>
      </c>
      <c r="AG84" s="164" t="s">
        <v>171</v>
      </c>
      <c r="AH84" s="164"/>
      <c r="AI84" s="164"/>
      <c r="AJ84" s="164"/>
      <c r="AK84" s="155">
        <v>82</v>
      </c>
      <c r="AL84" s="155"/>
      <c r="AM84" s="155"/>
      <c r="AN84" s="155"/>
      <c r="AO84" s="155"/>
      <c r="AP84" s="183">
        <v>82</v>
      </c>
      <c r="AQ84" s="183" t="s">
        <v>403</v>
      </c>
      <c r="AR84" s="183"/>
      <c r="AS84" s="183"/>
      <c r="AT84" s="183"/>
      <c r="AU84" s="184">
        <v>82</v>
      </c>
      <c r="AV84" s="184" t="s">
        <v>726</v>
      </c>
      <c r="AW84" s="184"/>
      <c r="AX84" s="184"/>
      <c r="AY84" s="184"/>
      <c r="AZ84" s="192">
        <v>82</v>
      </c>
      <c r="BA84" s="192"/>
      <c r="BB84" s="192"/>
      <c r="BC84" s="192"/>
      <c r="BD84" s="192"/>
      <c r="BE84" s="201">
        <v>82</v>
      </c>
      <c r="BF84" s="201"/>
      <c r="BG84" s="201"/>
      <c r="BH84" s="201"/>
      <c r="BI84" s="201"/>
      <c r="BJ84" s="200">
        <v>82</v>
      </c>
      <c r="BK84" s="200"/>
      <c r="BL84" s="200"/>
      <c r="BM84" s="200"/>
      <c r="BN84" s="200"/>
      <c r="BO84" s="154">
        <v>82</v>
      </c>
      <c r="BP84" s="207" t="s">
        <v>167</v>
      </c>
      <c r="BQ84" s="154"/>
      <c r="BR84" s="154"/>
      <c r="BS84" s="154"/>
      <c r="BT84" s="206">
        <v>82</v>
      </c>
      <c r="BU84" s="206" t="s">
        <v>82</v>
      </c>
      <c r="BV84" s="206"/>
      <c r="BW84" s="206"/>
      <c r="BX84" s="206"/>
      <c r="BY84" s="212">
        <v>82</v>
      </c>
      <c r="BZ84" s="213" t="s">
        <v>329</v>
      </c>
      <c r="CA84" s="212"/>
      <c r="CB84" s="212"/>
      <c r="CC84" s="212"/>
    </row>
    <row r="85" spans="2:81">
      <c r="B85" s="215" t="s">
        <v>727</v>
      </c>
      <c r="C85" s="216"/>
      <c r="D85" s="216">
        <f>SUM(D3:D84)</f>
        <v>-5763</v>
      </c>
      <c r="E85" s="120">
        <f>SUM(E3:E84)</f>
        <v>4613</v>
      </c>
      <c r="F85" s="216"/>
      <c r="G85" s="215" t="s">
        <v>727</v>
      </c>
      <c r="H85" s="216"/>
      <c r="I85" s="216">
        <f t="shared" ref="I85:J85" si="0">SUM(I3:I84)</f>
        <v>-17169</v>
      </c>
      <c r="J85" s="120">
        <f t="shared" si="0"/>
        <v>1781</v>
      </c>
      <c r="K85" s="216"/>
      <c r="L85" s="215" t="s">
        <v>727</v>
      </c>
      <c r="M85" s="216"/>
      <c r="N85" s="216">
        <f t="shared" ref="N85:O85" si="1">SUM(N3:N84)</f>
        <v>-7226</v>
      </c>
      <c r="O85" s="120">
        <f t="shared" si="1"/>
        <v>2897</v>
      </c>
      <c r="P85" s="216"/>
      <c r="Q85" s="215" t="s">
        <v>727</v>
      </c>
      <c r="R85" s="216"/>
      <c r="S85" s="216">
        <f t="shared" ref="S85:T85" si="2">SUM(S3:S84)</f>
        <v>-7646</v>
      </c>
      <c r="T85" s="120">
        <f t="shared" si="2"/>
        <v>2611</v>
      </c>
      <c r="U85" s="216"/>
      <c r="V85" s="215" t="s">
        <v>727</v>
      </c>
      <c r="W85" s="216"/>
      <c r="X85" s="216">
        <f t="shared" ref="X85:Y85" si="3">SUM(X3:X84)</f>
        <v>-6059</v>
      </c>
      <c r="Y85" s="120">
        <f t="shared" si="3"/>
        <v>3678</v>
      </c>
      <c r="Z85" s="216"/>
      <c r="AA85" s="215" t="s">
        <v>727</v>
      </c>
      <c r="AB85" s="216"/>
      <c r="AC85" s="216">
        <f t="shared" ref="AC85:AD85" si="4">SUM(AC3:AC84)</f>
        <v>-24029</v>
      </c>
      <c r="AD85" s="120">
        <f t="shared" si="4"/>
        <v>1130</v>
      </c>
      <c r="AE85" s="216"/>
      <c r="AF85" s="215" t="s">
        <v>727</v>
      </c>
      <c r="AG85" s="216"/>
      <c r="AH85" s="216">
        <f t="shared" ref="AH85:AI85" si="5">SUM(AH3:AH84)</f>
        <v>-6789</v>
      </c>
      <c r="AI85" s="120">
        <f t="shared" si="5"/>
        <v>3017</v>
      </c>
      <c r="AJ85" s="216"/>
      <c r="AK85" s="215" t="s">
        <v>727</v>
      </c>
      <c r="AL85" s="216"/>
      <c r="AM85" s="216">
        <f t="shared" ref="AM85:AN85" si="6">SUM(AM3:AM84)</f>
        <v>-14660</v>
      </c>
      <c r="AN85" s="120">
        <f t="shared" si="6"/>
        <v>1729</v>
      </c>
      <c r="AO85" s="216"/>
      <c r="AP85" s="215" t="s">
        <v>727</v>
      </c>
      <c r="AQ85" s="216"/>
      <c r="AR85" s="216">
        <f t="shared" ref="AR85:AS85" si="7">SUM(AR3:AR84)</f>
        <v>-4391</v>
      </c>
      <c r="AS85" s="120">
        <f t="shared" si="7"/>
        <v>3269</v>
      </c>
      <c r="AT85" s="216"/>
      <c r="AU85" s="215" t="s">
        <v>727</v>
      </c>
      <c r="AV85" s="216"/>
      <c r="AW85" s="216">
        <f t="shared" ref="AW85:AX85" si="8">SUM(AW3:AW84)</f>
        <v>-11812</v>
      </c>
      <c r="AX85" s="120">
        <f t="shared" si="8"/>
        <v>2319</v>
      </c>
      <c r="AY85" s="216"/>
      <c r="AZ85" s="215" t="s">
        <v>727</v>
      </c>
      <c r="BA85" s="216"/>
      <c r="BB85" s="216">
        <f t="shared" ref="BB85:BC85" si="9">SUM(BB3:BB84)</f>
        <v>-15362</v>
      </c>
      <c r="BC85" s="120">
        <f t="shared" si="9"/>
        <v>1311</v>
      </c>
      <c r="BD85" s="216"/>
      <c r="BE85" s="215" t="s">
        <v>727</v>
      </c>
      <c r="BF85" s="216"/>
      <c r="BG85" s="216">
        <f t="shared" ref="BG85:BH85" si="10">SUM(BG3:BG84)</f>
        <v>-11372</v>
      </c>
      <c r="BH85" s="120">
        <f t="shared" si="10"/>
        <v>2323</v>
      </c>
      <c r="BI85" s="216"/>
      <c r="BJ85" s="215" t="s">
        <v>727</v>
      </c>
      <c r="BK85" s="216"/>
      <c r="BL85" s="216">
        <f t="shared" ref="BL85:BM85" si="11">SUM(BL3:BL84)</f>
        <v>-7449</v>
      </c>
      <c r="BM85" s="120">
        <f t="shared" si="11"/>
        <v>1818</v>
      </c>
      <c r="BN85" s="216"/>
      <c r="BO85" s="215" t="s">
        <v>727</v>
      </c>
      <c r="BP85" s="216"/>
      <c r="BQ85" s="216">
        <f t="shared" ref="BQ85:BR85" si="12">SUM(BQ3:BQ84)</f>
        <v>-7808</v>
      </c>
      <c r="BR85" s="120">
        <f t="shared" si="12"/>
        <v>1946</v>
      </c>
      <c r="BS85" s="216"/>
      <c r="BT85" s="215" t="s">
        <v>727</v>
      </c>
      <c r="BU85" s="216"/>
      <c r="BV85" s="216">
        <f t="shared" ref="BV85:BW85" si="13">SUM(BV3:BV84)</f>
        <v>-4773</v>
      </c>
      <c r="BW85" s="120">
        <f t="shared" si="13"/>
        <v>3171</v>
      </c>
      <c r="BX85" s="216"/>
      <c r="BY85" s="215" t="s">
        <v>727</v>
      </c>
      <c r="BZ85" s="216"/>
      <c r="CA85" s="216">
        <f t="shared" ref="CA85:CB85" si="14">SUM(CA3:CA84)</f>
        <v>-7781</v>
      </c>
      <c r="CB85" s="120">
        <f t="shared" si="14"/>
        <v>2581</v>
      </c>
      <c r="CC85" s="216"/>
    </row>
    <row r="92" spans="2:81">
      <c r="H92" s="217" t="s">
        <v>728</v>
      </c>
      <c r="I92" s="217">
        <f>SUM(E85,J85,O85,T85,Y85,AD85,AI85,AN85,AS85,AX85,BC85,BH85,BM85,BR85,BW85,CB85)</f>
        <v>40194</v>
      </c>
      <c r="J92" s="217"/>
    </row>
    <row r="93" spans="2:81">
      <c r="H93" s="217"/>
      <c r="I93" s="217"/>
      <c r="J93" s="217"/>
    </row>
    <row r="94" spans="2:81">
      <c r="H94" s="217"/>
      <c r="I94" s="217"/>
      <c r="J94" s="217"/>
    </row>
    <row r="95" spans="2:81">
      <c r="H95" s="217"/>
      <c r="I95" s="217"/>
      <c r="J95" s="217"/>
    </row>
  </sheetData>
  <mergeCells count="2">
    <mergeCell ref="H92:H95"/>
    <mergeCell ref="I92:J95"/>
  </mergeCells>
  <pageMargins left="0.7" right="0.7" top="0.75" bottom="0.75" header="0.3" footer="0.3"/>
  <pageSetup paperSize="9" orientation="portrait" horizontalDpi="180" verticalDpi="180"/>
</worksheet>
</file>

<file path=xl/worksheets/sheet2.xml><?xml version="1.0" encoding="utf-8"?>
<worksheet xmlns="http://schemas.openxmlformats.org/spreadsheetml/2006/main" xmlns:r="http://schemas.openxmlformats.org/officeDocument/2006/relationships">
  <dimension ref="A1:CC98"/>
  <sheetViews>
    <sheetView topLeftCell="BF34" zoomScale="86" zoomScaleNormal="86" workbookViewId="0">
      <selection activeCell="BX61" sqref="BX61:CB61"/>
    </sheetView>
  </sheetViews>
  <sheetFormatPr defaultColWidth="9" defaultRowHeight="15"/>
  <cols>
    <col min="1" max="1" width="10" customWidth="1"/>
    <col min="2" max="2" width="28.85546875" customWidth="1"/>
    <col min="7" max="7" width="25.5703125" customWidth="1"/>
    <col min="12" max="12" width="30.85546875" customWidth="1"/>
    <col min="17" max="17" width="27.28515625" customWidth="1"/>
    <col min="22" max="22" width="27.7109375" customWidth="1"/>
    <col min="25" max="25" width="14.42578125" customWidth="1"/>
    <col min="27" max="27" width="27.5703125" customWidth="1"/>
    <col min="32" max="32" width="31.42578125" customWidth="1"/>
    <col min="37" max="37" width="33" customWidth="1"/>
    <col min="42" max="42" width="29.85546875" customWidth="1"/>
    <col min="47" max="47" width="29.28515625" customWidth="1"/>
    <col min="52" max="52" width="32" customWidth="1"/>
    <col min="57" max="57" width="28.5703125" customWidth="1"/>
    <col min="62" max="62" width="28.7109375" customWidth="1"/>
    <col min="67" max="67" width="26.140625" customWidth="1"/>
    <col min="72" max="72" width="26.28515625" customWidth="1"/>
    <col min="77" max="77" width="32.85546875" customWidth="1"/>
    <col min="82" max="82" width="26.7109375" customWidth="1"/>
  </cols>
  <sheetData>
    <row r="1" spans="1:80">
      <c r="A1" s="5" t="s">
        <v>0</v>
      </c>
      <c r="B1" s="6" t="s">
        <v>1</v>
      </c>
      <c r="C1" s="5" t="s">
        <v>2</v>
      </c>
      <c r="D1" s="7"/>
      <c r="E1" s="7"/>
      <c r="F1" s="8" t="s">
        <v>0</v>
      </c>
      <c r="G1" s="9" t="s">
        <v>1</v>
      </c>
      <c r="H1" s="10" t="s">
        <v>2</v>
      </c>
      <c r="I1" s="10"/>
      <c r="J1" s="21"/>
      <c r="K1" s="22" t="s">
        <v>0</v>
      </c>
      <c r="L1" s="23" t="s">
        <v>1</v>
      </c>
      <c r="M1" s="22" t="s">
        <v>2</v>
      </c>
      <c r="N1" s="22"/>
      <c r="O1" s="22"/>
      <c r="P1" s="24" t="s">
        <v>0</v>
      </c>
      <c r="Q1" s="40" t="s">
        <v>1</v>
      </c>
      <c r="R1" s="41" t="s">
        <v>2</v>
      </c>
      <c r="S1" s="41"/>
      <c r="T1" s="41"/>
      <c r="U1" s="42" t="s">
        <v>0</v>
      </c>
      <c r="V1" s="43" t="s">
        <v>1</v>
      </c>
      <c r="W1" s="44" t="s">
        <v>2</v>
      </c>
      <c r="X1" s="44"/>
      <c r="Y1" s="44"/>
      <c r="Z1" s="49" t="s">
        <v>0</v>
      </c>
      <c r="AA1" s="50" t="s">
        <v>1</v>
      </c>
      <c r="AB1" s="49" t="s">
        <v>2</v>
      </c>
      <c r="AC1" s="49"/>
      <c r="AD1" s="51"/>
      <c r="AE1" s="52" t="s">
        <v>0</v>
      </c>
      <c r="AF1" s="53" t="s">
        <v>1</v>
      </c>
      <c r="AG1" s="52" t="s">
        <v>2</v>
      </c>
      <c r="AH1" s="52"/>
      <c r="AI1" s="52"/>
      <c r="AJ1" s="59" t="s">
        <v>0</v>
      </c>
      <c r="AK1" s="60" t="s">
        <v>1</v>
      </c>
      <c r="AL1" s="61" t="s">
        <v>2</v>
      </c>
      <c r="AM1" s="61"/>
      <c r="AN1" s="62"/>
      <c r="AO1" s="65" t="s">
        <v>0</v>
      </c>
      <c r="AP1" s="66" t="s">
        <v>1</v>
      </c>
      <c r="AQ1" s="65" t="s">
        <v>2</v>
      </c>
      <c r="AR1" s="65"/>
      <c r="AS1" s="65"/>
      <c r="AT1" s="67" t="s">
        <v>0</v>
      </c>
      <c r="AU1" s="68" t="s">
        <v>1</v>
      </c>
      <c r="AV1" s="69" t="s">
        <v>2</v>
      </c>
      <c r="AW1" s="73"/>
      <c r="AX1" s="69"/>
      <c r="AY1" s="78" t="s">
        <v>0</v>
      </c>
      <c r="AZ1" s="79" t="s">
        <v>1</v>
      </c>
      <c r="BA1" s="80" t="s">
        <v>2</v>
      </c>
      <c r="BB1" s="80"/>
      <c r="BC1" s="81"/>
      <c r="BD1" s="82" t="s">
        <v>0</v>
      </c>
      <c r="BE1" s="91" t="s">
        <v>1</v>
      </c>
      <c r="BF1" s="82" t="s">
        <v>2</v>
      </c>
      <c r="BG1" s="92"/>
      <c r="BH1" s="93"/>
      <c r="BI1" s="94" t="s">
        <v>0</v>
      </c>
      <c r="BJ1" s="95" t="s">
        <v>1</v>
      </c>
      <c r="BK1" s="94" t="s">
        <v>2</v>
      </c>
      <c r="BL1" s="94"/>
      <c r="BM1" s="102"/>
      <c r="BN1" s="103" t="s">
        <v>0</v>
      </c>
      <c r="BO1" s="104" t="s">
        <v>1</v>
      </c>
      <c r="BP1" s="103" t="s">
        <v>2</v>
      </c>
      <c r="BQ1" s="103"/>
      <c r="BR1" s="105"/>
      <c r="BS1" s="106" t="s">
        <v>0</v>
      </c>
      <c r="BT1" s="107" t="s">
        <v>1</v>
      </c>
      <c r="BU1" s="106" t="s">
        <v>2</v>
      </c>
      <c r="BV1" s="106"/>
      <c r="BW1" s="106"/>
      <c r="BX1" s="114" t="s">
        <v>0</v>
      </c>
      <c r="BY1" s="115" t="s">
        <v>1</v>
      </c>
      <c r="BZ1" s="89" t="s">
        <v>2</v>
      </c>
      <c r="CA1" s="89"/>
      <c r="CB1" s="89"/>
    </row>
    <row r="2" spans="1:80">
      <c r="A2" s="11" t="s">
        <v>4</v>
      </c>
      <c r="B2" s="6" t="s">
        <v>729</v>
      </c>
      <c r="C2" s="5"/>
      <c r="D2" s="7"/>
      <c r="E2" s="7"/>
      <c r="F2" s="12" t="s">
        <v>4</v>
      </c>
      <c r="G2" s="13" t="s">
        <v>730</v>
      </c>
      <c r="H2" s="14"/>
      <c r="I2" s="14"/>
      <c r="J2" s="25"/>
      <c r="K2" s="26" t="s">
        <v>4</v>
      </c>
      <c r="L2" s="23" t="s">
        <v>731</v>
      </c>
      <c r="M2" s="22"/>
      <c r="N2" s="22"/>
      <c r="O2" s="22"/>
      <c r="P2" s="27" t="s">
        <v>4</v>
      </c>
      <c r="Q2" s="40" t="s">
        <v>732</v>
      </c>
      <c r="R2" s="41"/>
      <c r="S2" s="41"/>
      <c r="T2" s="41"/>
      <c r="U2" s="45" t="s">
        <v>4</v>
      </c>
      <c r="V2" s="43" t="s">
        <v>733</v>
      </c>
      <c r="W2" s="44"/>
      <c r="X2" s="44"/>
      <c r="Y2" s="44"/>
      <c r="Z2" s="54" t="s">
        <v>4</v>
      </c>
      <c r="AA2" s="50" t="s">
        <v>734</v>
      </c>
      <c r="AB2" s="49"/>
      <c r="AC2" s="49"/>
      <c r="AD2" s="51"/>
      <c r="AE2" s="55" t="s">
        <v>4</v>
      </c>
      <c r="AF2" s="53" t="s">
        <v>735</v>
      </c>
      <c r="AG2" s="52"/>
      <c r="AH2" s="52"/>
      <c r="AI2" s="52"/>
      <c r="AJ2" s="63" t="s">
        <v>4</v>
      </c>
      <c r="AK2" s="60" t="s">
        <v>736</v>
      </c>
      <c r="AL2" s="61"/>
      <c r="AM2" s="61"/>
      <c r="AN2" s="62"/>
      <c r="AO2" s="70" t="s">
        <v>4</v>
      </c>
      <c r="AP2" s="66" t="s">
        <v>737</v>
      </c>
      <c r="AQ2" s="65"/>
      <c r="AR2" s="65"/>
      <c r="AS2" s="65"/>
      <c r="AT2" s="71" t="s">
        <v>4</v>
      </c>
      <c r="AU2" s="72" t="s">
        <v>738</v>
      </c>
      <c r="AV2" s="73"/>
      <c r="AW2" s="69"/>
      <c r="AX2" s="73"/>
      <c r="AY2" s="83" t="s">
        <v>4</v>
      </c>
      <c r="AZ2" s="84" t="s">
        <v>739</v>
      </c>
      <c r="BA2" s="85"/>
      <c r="BB2" s="85"/>
      <c r="BC2" s="86"/>
      <c r="BD2" s="87" t="s">
        <v>4</v>
      </c>
      <c r="BE2" s="96" t="s">
        <v>740</v>
      </c>
      <c r="BF2" s="97"/>
      <c r="BG2" s="98"/>
      <c r="BH2" s="99"/>
      <c r="BI2" s="100" t="s">
        <v>4</v>
      </c>
      <c r="BJ2" s="95" t="s">
        <v>741</v>
      </c>
      <c r="BK2" s="94"/>
      <c r="BL2" s="94"/>
      <c r="BM2" s="102"/>
      <c r="BN2" s="108" t="s">
        <v>4</v>
      </c>
      <c r="BO2" s="104" t="s">
        <v>742</v>
      </c>
      <c r="BP2" s="103"/>
      <c r="BQ2" s="103"/>
      <c r="BR2" s="105"/>
      <c r="BS2" s="109" t="s">
        <v>4</v>
      </c>
      <c r="BT2" s="107" t="s">
        <v>743</v>
      </c>
      <c r="BU2" s="106"/>
      <c r="BV2" s="106"/>
      <c r="BW2" s="106"/>
      <c r="BX2" s="116" t="s">
        <v>4</v>
      </c>
      <c r="BY2" s="115" t="s">
        <v>744</v>
      </c>
      <c r="BZ2" s="89"/>
      <c r="CA2" s="89"/>
      <c r="CB2" s="89"/>
    </row>
    <row r="3" spans="1:80" ht="15.75">
      <c r="A3" s="15">
        <v>1</v>
      </c>
      <c r="B3" s="15" t="s">
        <v>745</v>
      </c>
      <c r="C3" s="15">
        <v>-60</v>
      </c>
      <c r="D3" s="15"/>
      <c r="E3" s="15"/>
      <c r="F3" s="16">
        <v>1</v>
      </c>
      <c r="G3" s="16" t="s">
        <v>39</v>
      </c>
      <c r="H3" s="16">
        <v>-60</v>
      </c>
      <c r="I3" s="16">
        <f>300+H3</f>
        <v>240</v>
      </c>
      <c r="J3" s="28"/>
      <c r="K3" s="15">
        <v>1</v>
      </c>
      <c r="L3" s="15" t="s">
        <v>746</v>
      </c>
      <c r="M3" s="15">
        <v>-60</v>
      </c>
      <c r="N3" s="15"/>
      <c r="O3" s="29"/>
      <c r="P3" s="30">
        <v>1</v>
      </c>
      <c r="Q3" s="30" t="s">
        <v>30</v>
      </c>
      <c r="R3" s="30">
        <v>-60</v>
      </c>
      <c r="S3" s="30"/>
      <c r="T3" s="30"/>
      <c r="U3" s="46">
        <v>1</v>
      </c>
      <c r="V3" s="17" t="s">
        <v>747</v>
      </c>
      <c r="W3" s="17">
        <v>-60</v>
      </c>
      <c r="X3" s="17"/>
      <c r="Y3" s="17"/>
      <c r="Z3" s="16">
        <v>1</v>
      </c>
      <c r="AA3" s="16" t="s">
        <v>748</v>
      </c>
      <c r="AB3" s="16">
        <v>-60</v>
      </c>
      <c r="AC3" s="16">
        <f>270+AB3</f>
        <v>210</v>
      </c>
      <c r="AD3" s="16"/>
      <c r="AE3" s="15">
        <v>1</v>
      </c>
      <c r="AF3" s="15" t="s">
        <v>749</v>
      </c>
      <c r="AG3" s="15">
        <v>-60</v>
      </c>
      <c r="AH3" s="15"/>
      <c r="AI3" s="15"/>
      <c r="AJ3" s="17">
        <v>1</v>
      </c>
      <c r="AK3" s="17" t="s">
        <v>747</v>
      </c>
      <c r="AL3" s="17">
        <v>-60</v>
      </c>
      <c r="AM3" s="17"/>
      <c r="AN3" s="17"/>
      <c r="AO3" s="15">
        <v>1</v>
      </c>
      <c r="AP3" s="15" t="s">
        <v>750</v>
      </c>
      <c r="AQ3" s="15">
        <v>-60</v>
      </c>
      <c r="AR3" s="15"/>
      <c r="AS3" s="15"/>
      <c r="AT3" s="15">
        <v>1</v>
      </c>
      <c r="AU3" s="15" t="s">
        <v>751</v>
      </c>
      <c r="AV3" s="15">
        <v>-60</v>
      </c>
      <c r="AW3" s="15"/>
      <c r="AX3" s="15"/>
      <c r="AY3" s="15">
        <v>1</v>
      </c>
      <c r="AZ3" s="15" t="s">
        <v>752</v>
      </c>
      <c r="BA3" s="15">
        <v>-60</v>
      </c>
      <c r="BB3" s="15"/>
      <c r="BC3" s="15"/>
      <c r="BD3" s="88">
        <v>1</v>
      </c>
      <c r="BE3" s="88" t="s">
        <v>748</v>
      </c>
      <c r="BF3" s="88">
        <v>-60</v>
      </c>
      <c r="BG3" s="88">
        <f>270+BF3</f>
        <v>210</v>
      </c>
      <c r="BH3" s="88"/>
      <c r="BI3" s="15">
        <v>1</v>
      </c>
      <c r="BJ3" s="15" t="s">
        <v>753</v>
      </c>
      <c r="BK3" s="15">
        <v>-60</v>
      </c>
      <c r="BL3" s="15"/>
      <c r="BM3" s="15"/>
      <c r="BN3" s="15">
        <v>1</v>
      </c>
      <c r="BO3" s="15" t="s">
        <v>754</v>
      </c>
      <c r="BP3" s="15">
        <v>-60</v>
      </c>
      <c r="BQ3" s="15"/>
      <c r="BR3" s="15"/>
      <c r="BS3" s="15">
        <v>1</v>
      </c>
      <c r="BT3" s="15" t="s">
        <v>746</v>
      </c>
      <c r="BU3" s="15">
        <v>-60</v>
      </c>
      <c r="BV3" s="15"/>
      <c r="BW3" s="15"/>
      <c r="BX3" s="17">
        <v>1</v>
      </c>
      <c r="BY3" s="17" t="s">
        <v>754</v>
      </c>
      <c r="BZ3" s="17">
        <v>-60</v>
      </c>
      <c r="CA3" s="17"/>
      <c r="CB3" s="17"/>
    </row>
    <row r="4" spans="1:80" ht="15.75">
      <c r="A4" s="17">
        <v>2</v>
      </c>
      <c r="B4" s="17" t="s">
        <v>47</v>
      </c>
      <c r="C4" s="17">
        <v>-65</v>
      </c>
      <c r="D4" s="17"/>
      <c r="E4" s="17"/>
      <c r="F4" s="17">
        <v>2</v>
      </c>
      <c r="G4" s="17" t="s">
        <v>52</v>
      </c>
      <c r="H4" s="17">
        <v>-60</v>
      </c>
      <c r="I4" s="17"/>
      <c r="J4" s="31"/>
      <c r="K4" s="17">
        <v>2</v>
      </c>
      <c r="L4" s="17" t="s">
        <v>55</v>
      </c>
      <c r="M4" s="17">
        <v>-65</v>
      </c>
      <c r="N4" s="17"/>
      <c r="O4" s="31"/>
      <c r="P4" s="32">
        <v>2</v>
      </c>
      <c r="Q4" s="32" t="s">
        <v>21</v>
      </c>
      <c r="R4" s="32">
        <v>-65</v>
      </c>
      <c r="S4" s="32"/>
      <c r="T4" s="32"/>
      <c r="U4" s="47">
        <v>2</v>
      </c>
      <c r="V4" s="16" t="s">
        <v>755</v>
      </c>
      <c r="W4" s="16">
        <v>-65</v>
      </c>
      <c r="X4" s="16">
        <f>338+SUM(W3:W4)</f>
        <v>213</v>
      </c>
      <c r="Y4" s="16"/>
      <c r="Z4" s="16">
        <v>2</v>
      </c>
      <c r="AA4" s="16" t="s">
        <v>756</v>
      </c>
      <c r="AB4" s="16">
        <v>-60</v>
      </c>
      <c r="AC4" s="16">
        <f>258+AB4</f>
        <v>198</v>
      </c>
      <c r="AD4" s="16"/>
      <c r="AE4" s="17">
        <v>2</v>
      </c>
      <c r="AF4" s="17" t="s">
        <v>757</v>
      </c>
      <c r="AG4" s="17">
        <v>-65</v>
      </c>
      <c r="AH4" s="17"/>
      <c r="AI4" s="17"/>
      <c r="AJ4" s="16">
        <v>2</v>
      </c>
      <c r="AK4" s="16" t="s">
        <v>34</v>
      </c>
      <c r="AL4" s="16">
        <v>-65</v>
      </c>
      <c r="AM4" s="16">
        <f>286+SUM(AL3:AL4)</f>
        <v>161</v>
      </c>
      <c r="AN4" s="16"/>
      <c r="AO4" s="17">
        <v>2</v>
      </c>
      <c r="AP4" s="17" t="s">
        <v>43</v>
      </c>
      <c r="AQ4" s="17">
        <v>-65</v>
      </c>
      <c r="AR4" s="17"/>
      <c r="AS4" s="17"/>
      <c r="AT4" s="17">
        <v>2</v>
      </c>
      <c r="AU4" s="17" t="s">
        <v>758</v>
      </c>
      <c r="AV4" s="17">
        <v>-65</v>
      </c>
      <c r="AW4" s="17"/>
      <c r="AX4" s="17"/>
      <c r="AY4" s="16">
        <v>2</v>
      </c>
      <c r="AZ4" s="16" t="s">
        <v>755</v>
      </c>
      <c r="BA4" s="16">
        <v>-65</v>
      </c>
      <c r="BB4" s="16">
        <f>338+SUM(BA3:BA4)</f>
        <v>213</v>
      </c>
      <c r="BC4" s="16"/>
      <c r="BD4" s="16">
        <v>2</v>
      </c>
      <c r="BE4" s="16" t="s">
        <v>759</v>
      </c>
      <c r="BF4" s="16">
        <v>-60</v>
      </c>
      <c r="BG4" s="16">
        <f>264+BF4</f>
        <v>204</v>
      </c>
      <c r="BH4" s="16"/>
      <c r="BI4" s="17">
        <v>2</v>
      </c>
      <c r="BJ4" s="17" t="s">
        <v>757</v>
      </c>
      <c r="BK4" s="17">
        <v>-65</v>
      </c>
      <c r="BL4" s="17"/>
      <c r="BM4" s="17"/>
      <c r="BN4" s="17">
        <v>2</v>
      </c>
      <c r="BO4" s="17" t="s">
        <v>752</v>
      </c>
      <c r="BP4" s="17">
        <v>-65</v>
      </c>
      <c r="BQ4" s="17"/>
      <c r="BR4" s="17"/>
      <c r="BS4" s="17">
        <v>2</v>
      </c>
      <c r="BT4" s="17" t="s">
        <v>760</v>
      </c>
      <c r="BU4" s="17">
        <v>-65</v>
      </c>
      <c r="BV4" s="17"/>
      <c r="BW4" s="17"/>
      <c r="BX4" s="17">
        <v>2</v>
      </c>
      <c r="BY4" s="17" t="s">
        <v>758</v>
      </c>
      <c r="BZ4" s="17">
        <v>-65</v>
      </c>
      <c r="CA4" s="17"/>
      <c r="CB4" s="17"/>
    </row>
    <row r="5" spans="1:80" ht="15.75">
      <c r="A5" s="17">
        <v>3</v>
      </c>
      <c r="B5" s="17" t="s">
        <v>761</v>
      </c>
      <c r="C5" s="17">
        <v>-75</v>
      </c>
      <c r="D5" s="17"/>
      <c r="E5" s="17"/>
      <c r="F5" s="18">
        <v>3</v>
      </c>
      <c r="G5" s="18" t="s">
        <v>40</v>
      </c>
      <c r="H5" s="18">
        <v>-65</v>
      </c>
      <c r="I5" s="18"/>
      <c r="J5" s="33"/>
      <c r="K5" s="16">
        <v>3</v>
      </c>
      <c r="L5" s="16" t="s">
        <v>44</v>
      </c>
      <c r="M5" s="16">
        <v>-75</v>
      </c>
      <c r="N5" s="16">
        <f>338+SUM(M3:M5)</f>
        <v>138</v>
      </c>
      <c r="O5" s="28"/>
      <c r="P5" s="32">
        <v>3</v>
      </c>
      <c r="Q5" s="32" t="s">
        <v>762</v>
      </c>
      <c r="R5" s="32">
        <v>-75</v>
      </c>
      <c r="S5" s="32"/>
      <c r="T5" s="32"/>
      <c r="U5" s="48">
        <v>3</v>
      </c>
      <c r="V5" s="18" t="s">
        <v>763</v>
      </c>
      <c r="W5" s="18">
        <v>-60</v>
      </c>
      <c r="X5" s="18"/>
      <c r="Y5" s="18"/>
      <c r="Z5" s="17">
        <v>3</v>
      </c>
      <c r="AA5" s="17" t="s">
        <v>761</v>
      </c>
      <c r="AB5" s="17">
        <v>-60</v>
      </c>
      <c r="AC5" s="17"/>
      <c r="AD5" s="17"/>
      <c r="AE5" s="18">
        <v>3</v>
      </c>
      <c r="AF5" s="18" t="s">
        <v>764</v>
      </c>
      <c r="AG5" s="18">
        <v>-75</v>
      </c>
      <c r="AH5" s="18"/>
      <c r="AI5" s="18"/>
      <c r="AJ5" s="18">
        <v>3</v>
      </c>
      <c r="AK5" s="18" t="s">
        <v>765</v>
      </c>
      <c r="AL5" s="18">
        <v>-60</v>
      </c>
      <c r="AM5" s="18"/>
      <c r="AN5" s="18"/>
      <c r="AO5" s="18">
        <v>3</v>
      </c>
      <c r="AP5" s="18" t="s">
        <v>50</v>
      </c>
      <c r="AQ5" s="18">
        <v>-75</v>
      </c>
      <c r="AR5" s="18"/>
      <c r="AS5" s="18"/>
      <c r="AT5" s="17">
        <v>3</v>
      </c>
      <c r="AU5" s="17" t="s">
        <v>33</v>
      </c>
      <c r="AV5" s="17">
        <v>-75</v>
      </c>
      <c r="AW5" s="17"/>
      <c r="AX5" s="17"/>
      <c r="AY5" s="17">
        <v>3</v>
      </c>
      <c r="AZ5" s="17" t="s">
        <v>766</v>
      </c>
      <c r="BA5" s="17">
        <v>-60</v>
      </c>
      <c r="BB5" s="17"/>
      <c r="BC5" s="17"/>
      <c r="BD5" s="17">
        <v>3</v>
      </c>
      <c r="BE5" s="17" t="s">
        <v>767</v>
      </c>
      <c r="BF5" s="17">
        <v>-60</v>
      </c>
      <c r="BG5" s="17"/>
      <c r="BH5" s="17"/>
      <c r="BI5" s="18">
        <v>3</v>
      </c>
      <c r="BJ5" s="18" t="s">
        <v>54</v>
      </c>
      <c r="BK5" s="18">
        <v>-75</v>
      </c>
      <c r="BL5" s="18"/>
      <c r="BM5" s="18"/>
      <c r="BN5" s="17">
        <v>3</v>
      </c>
      <c r="BO5" s="17" t="s">
        <v>745</v>
      </c>
      <c r="BP5" s="17">
        <v>-75</v>
      </c>
      <c r="BQ5" s="17"/>
      <c r="BR5" s="17"/>
      <c r="BS5" s="18">
        <v>3</v>
      </c>
      <c r="BT5" s="18" t="s">
        <v>765</v>
      </c>
      <c r="BU5" s="18">
        <v>-75</v>
      </c>
      <c r="BV5" s="18"/>
      <c r="BW5" s="18"/>
      <c r="BX5" s="16">
        <v>3</v>
      </c>
      <c r="BY5" s="16" t="s">
        <v>759</v>
      </c>
      <c r="BZ5" s="16">
        <v>-75</v>
      </c>
      <c r="CA5" s="16">
        <f>330+SUM(BZ3:BZ5)</f>
        <v>130</v>
      </c>
      <c r="CB5" s="75"/>
    </row>
    <row r="6" spans="1:80" ht="15.75">
      <c r="A6" s="17">
        <v>4</v>
      </c>
      <c r="B6" s="17" t="s">
        <v>768</v>
      </c>
      <c r="C6" s="17">
        <v>-90</v>
      </c>
      <c r="D6" s="17"/>
      <c r="E6" s="17"/>
      <c r="F6" s="17">
        <v>4</v>
      </c>
      <c r="G6" s="17" t="s">
        <v>767</v>
      </c>
      <c r="H6" s="17">
        <v>-75</v>
      </c>
      <c r="I6" s="17"/>
      <c r="J6" s="31"/>
      <c r="K6" s="17">
        <v>4</v>
      </c>
      <c r="L6" s="17" t="s">
        <v>59</v>
      </c>
      <c r="M6" s="17">
        <v>-60</v>
      </c>
      <c r="N6" s="17"/>
      <c r="O6" s="31"/>
      <c r="P6" s="32">
        <v>4</v>
      </c>
      <c r="Q6" s="32" t="s">
        <v>56</v>
      </c>
      <c r="R6" s="32">
        <v>-90</v>
      </c>
      <c r="S6" s="32"/>
      <c r="T6" s="32"/>
      <c r="U6" s="46">
        <v>4</v>
      </c>
      <c r="V6" s="17" t="s">
        <v>769</v>
      </c>
      <c r="W6" s="17">
        <v>-65</v>
      </c>
      <c r="X6" s="17"/>
      <c r="Y6" s="17">
        <v>-4.7</v>
      </c>
      <c r="Z6" s="16">
        <v>4</v>
      </c>
      <c r="AA6" s="16" t="s">
        <v>79</v>
      </c>
      <c r="AB6" s="16">
        <v>-65</v>
      </c>
      <c r="AC6" s="16">
        <f>312+SUM(AB5:AB6)</f>
        <v>187</v>
      </c>
      <c r="AD6" s="16"/>
      <c r="AE6" s="17">
        <v>4</v>
      </c>
      <c r="AF6" s="17" t="s">
        <v>67</v>
      </c>
      <c r="AG6" s="17">
        <v>-90</v>
      </c>
      <c r="AH6" s="17"/>
      <c r="AI6" s="17"/>
      <c r="AJ6" s="17">
        <v>4</v>
      </c>
      <c r="AK6" s="17" t="s">
        <v>770</v>
      </c>
      <c r="AL6" s="17">
        <v>-65</v>
      </c>
      <c r="AM6" s="17"/>
      <c r="AN6" s="17"/>
      <c r="AO6" s="17">
        <v>4</v>
      </c>
      <c r="AP6" s="17" t="s">
        <v>770</v>
      </c>
      <c r="AQ6" s="17">
        <v>-90</v>
      </c>
      <c r="AR6" s="17"/>
      <c r="AS6" s="17"/>
      <c r="AT6" s="18">
        <v>4</v>
      </c>
      <c r="AU6" s="18" t="s">
        <v>764</v>
      </c>
      <c r="AV6" s="18">
        <v>-90</v>
      </c>
      <c r="AW6" s="18"/>
      <c r="AX6" s="18"/>
      <c r="AY6" s="18">
        <v>4</v>
      </c>
      <c r="AZ6" s="18" t="s">
        <v>771</v>
      </c>
      <c r="BA6" s="18">
        <v>-65</v>
      </c>
      <c r="BB6" s="18"/>
      <c r="BC6" s="18">
        <v>-4.5</v>
      </c>
      <c r="BD6" s="17">
        <v>4</v>
      </c>
      <c r="BE6" s="17" t="s">
        <v>772</v>
      </c>
      <c r="BF6" s="17">
        <v>-65</v>
      </c>
      <c r="BG6" s="17"/>
      <c r="BH6" s="17"/>
      <c r="BI6" s="17">
        <v>4</v>
      </c>
      <c r="BJ6" s="17" t="s">
        <v>81</v>
      </c>
      <c r="BK6" s="17">
        <v>-90</v>
      </c>
      <c r="BL6" s="17"/>
      <c r="BM6" s="17"/>
      <c r="BN6" s="110">
        <v>4</v>
      </c>
      <c r="BO6" s="110" t="s">
        <v>756</v>
      </c>
      <c r="BP6" s="110">
        <v>-90</v>
      </c>
      <c r="BQ6" s="110">
        <f>387+SUM(BP3:BP6)</f>
        <v>97</v>
      </c>
      <c r="BR6" s="110"/>
      <c r="BS6" s="17">
        <v>4</v>
      </c>
      <c r="BT6" s="17" t="s">
        <v>773</v>
      </c>
      <c r="BU6" s="17">
        <v>-90</v>
      </c>
      <c r="BV6" s="17"/>
      <c r="BW6" s="17"/>
      <c r="BX6" s="18">
        <v>4</v>
      </c>
      <c r="BY6" s="18" t="s">
        <v>763</v>
      </c>
      <c r="BZ6" s="18">
        <v>-60</v>
      </c>
      <c r="CA6" s="18"/>
      <c r="CB6" s="18"/>
    </row>
    <row r="7" spans="1:80" ht="15.75">
      <c r="A7" s="17">
        <v>5</v>
      </c>
      <c r="B7" s="17" t="s">
        <v>69</v>
      </c>
      <c r="C7" s="17">
        <v>-112</v>
      </c>
      <c r="D7" s="17"/>
      <c r="E7" s="17"/>
      <c r="F7" s="17">
        <v>5</v>
      </c>
      <c r="G7" s="17" t="s">
        <v>768</v>
      </c>
      <c r="H7" s="17">
        <v>-90</v>
      </c>
      <c r="I7" s="17"/>
      <c r="J7" s="31"/>
      <c r="K7" s="17">
        <v>5</v>
      </c>
      <c r="L7" s="17" t="s">
        <v>61</v>
      </c>
      <c r="M7" s="17">
        <v>-65</v>
      </c>
      <c r="N7" s="17"/>
      <c r="O7" s="31"/>
      <c r="P7" s="32">
        <v>5</v>
      </c>
      <c r="Q7" s="32" t="s">
        <v>769</v>
      </c>
      <c r="R7" s="32">
        <v>-112</v>
      </c>
      <c r="S7" s="32"/>
      <c r="T7" s="32"/>
      <c r="U7" s="46">
        <v>5</v>
      </c>
      <c r="V7" s="17" t="s">
        <v>85</v>
      </c>
      <c r="W7" s="17">
        <v>-75</v>
      </c>
      <c r="X7" s="17"/>
      <c r="Y7" s="17">
        <f>W24*Y6</f>
        <v>19152.5</v>
      </c>
      <c r="Z7" s="17">
        <v>5</v>
      </c>
      <c r="AA7" s="17" t="s">
        <v>95</v>
      </c>
      <c r="AB7" s="17">
        <v>-60</v>
      </c>
      <c r="AC7" s="17"/>
      <c r="AD7" s="17"/>
      <c r="AE7" s="16">
        <v>5</v>
      </c>
      <c r="AF7" s="16" t="s">
        <v>774</v>
      </c>
      <c r="AG7" s="16">
        <v>-112</v>
      </c>
      <c r="AH7" s="16">
        <f>526+SUM(AG3:AG7)</f>
        <v>124</v>
      </c>
      <c r="AI7" s="16"/>
      <c r="AJ7" s="17">
        <v>5</v>
      </c>
      <c r="AK7" s="17" t="s">
        <v>775</v>
      </c>
      <c r="AL7" s="17">
        <v>-75</v>
      </c>
      <c r="AM7" s="17"/>
      <c r="AN7" s="17"/>
      <c r="AO7" s="16">
        <v>5</v>
      </c>
      <c r="AP7" s="16" t="s">
        <v>72</v>
      </c>
      <c r="AQ7" s="16">
        <v>-112</v>
      </c>
      <c r="AR7" s="16">
        <f>549+SUM(AQ3:AQ7)</f>
        <v>147</v>
      </c>
      <c r="AS7" s="16"/>
      <c r="AT7" s="17">
        <v>5</v>
      </c>
      <c r="AU7" s="17" t="s">
        <v>66</v>
      </c>
      <c r="AV7" s="17">
        <v>-112</v>
      </c>
      <c r="AW7" s="17"/>
      <c r="AX7" s="17"/>
      <c r="AY7" s="17">
        <v>5</v>
      </c>
      <c r="AZ7" s="17" t="s">
        <v>776</v>
      </c>
      <c r="BA7" s="17">
        <v>-75</v>
      </c>
      <c r="BB7" s="17"/>
      <c r="BC7" s="17">
        <f>BA22*BC6</f>
        <v>9787.5</v>
      </c>
      <c r="BD7" s="17">
        <v>5</v>
      </c>
      <c r="BE7" s="17" t="s">
        <v>777</v>
      </c>
      <c r="BF7" s="17">
        <v>-75</v>
      </c>
      <c r="BG7" s="17"/>
      <c r="BH7" s="17"/>
      <c r="BI7" s="17">
        <v>5</v>
      </c>
      <c r="BJ7" s="17" t="s">
        <v>74</v>
      </c>
      <c r="BK7" s="17">
        <v>-112</v>
      </c>
      <c r="BL7" s="17"/>
      <c r="BM7" s="17"/>
      <c r="BN7" s="17">
        <v>5</v>
      </c>
      <c r="BO7" s="17" t="s">
        <v>773</v>
      </c>
      <c r="BP7" s="17">
        <v>-60</v>
      </c>
      <c r="BQ7" s="17"/>
      <c r="BR7" s="17"/>
      <c r="BS7" s="16">
        <v>5</v>
      </c>
      <c r="BT7" s="16" t="s">
        <v>774</v>
      </c>
      <c r="BU7" s="16">
        <v>-112</v>
      </c>
      <c r="BV7" s="16">
        <f>526+SUM(BU3:BU7)</f>
        <v>124</v>
      </c>
      <c r="BW7" s="16"/>
      <c r="BX7" s="17">
        <v>5</v>
      </c>
      <c r="BY7" s="17" t="s">
        <v>71</v>
      </c>
      <c r="BZ7" s="17">
        <v>-65</v>
      </c>
      <c r="CA7" s="17"/>
      <c r="CB7" s="17"/>
    </row>
    <row r="8" spans="1:80" ht="15.75">
      <c r="A8" s="16">
        <v>6</v>
      </c>
      <c r="B8" s="16" t="s">
        <v>86</v>
      </c>
      <c r="C8" s="16">
        <v>-155</v>
      </c>
      <c r="D8" s="16">
        <f>698+SUM(C3:C8)</f>
        <v>141</v>
      </c>
      <c r="E8" s="16"/>
      <c r="F8" s="17">
        <v>6</v>
      </c>
      <c r="G8" s="17" t="s">
        <v>778</v>
      </c>
      <c r="H8" s="17">
        <v>-112</v>
      </c>
      <c r="I8" s="17"/>
      <c r="J8" s="31"/>
      <c r="K8" s="17">
        <v>6</v>
      </c>
      <c r="L8" s="17" t="s">
        <v>87</v>
      </c>
      <c r="M8" s="17">
        <v>-75</v>
      </c>
      <c r="N8" s="17"/>
      <c r="O8" s="31">
        <v>-4.5999999999999996</v>
      </c>
      <c r="P8" s="32">
        <v>6</v>
      </c>
      <c r="Q8" s="32" t="s">
        <v>779</v>
      </c>
      <c r="R8" s="32">
        <v>-155</v>
      </c>
      <c r="S8" s="32"/>
      <c r="T8" s="32"/>
      <c r="U8" s="46">
        <v>6</v>
      </c>
      <c r="V8" s="17" t="s">
        <v>77</v>
      </c>
      <c r="W8" s="17">
        <v>-90</v>
      </c>
      <c r="X8" s="17"/>
      <c r="Y8" s="17"/>
      <c r="Z8" s="17">
        <v>6</v>
      </c>
      <c r="AA8" s="17" t="s">
        <v>107</v>
      </c>
      <c r="AB8" s="17">
        <v>-65</v>
      </c>
      <c r="AC8" s="17"/>
      <c r="AD8" s="17"/>
      <c r="AE8" s="17">
        <v>6</v>
      </c>
      <c r="AF8" s="17" t="s">
        <v>780</v>
      </c>
      <c r="AG8" s="17">
        <v>-60</v>
      </c>
      <c r="AH8" s="17"/>
      <c r="AI8" s="17"/>
      <c r="AJ8" s="17">
        <v>6</v>
      </c>
      <c r="AK8" s="17" t="s">
        <v>778</v>
      </c>
      <c r="AL8" s="17">
        <v>-90</v>
      </c>
      <c r="AM8" s="17"/>
      <c r="AN8" s="17"/>
      <c r="AO8" s="17">
        <v>6</v>
      </c>
      <c r="AP8" s="17" t="s">
        <v>780</v>
      </c>
      <c r="AQ8" s="17">
        <v>-60</v>
      </c>
      <c r="AR8" s="17"/>
      <c r="AS8" s="17"/>
      <c r="AT8" s="17">
        <v>6</v>
      </c>
      <c r="AU8" s="17" t="s">
        <v>776</v>
      </c>
      <c r="AV8" s="17">
        <v>-155</v>
      </c>
      <c r="AW8" s="17"/>
      <c r="AX8" s="17"/>
      <c r="AY8" s="17">
        <v>6</v>
      </c>
      <c r="AZ8" s="17" t="s">
        <v>88</v>
      </c>
      <c r="BA8" s="17">
        <v>-90</v>
      </c>
      <c r="BB8" s="17"/>
      <c r="BC8" s="17"/>
      <c r="BD8" s="17">
        <v>6</v>
      </c>
      <c r="BE8" s="17" t="s">
        <v>781</v>
      </c>
      <c r="BF8" s="17">
        <v>-90</v>
      </c>
      <c r="BG8" s="17"/>
      <c r="BH8" s="17"/>
      <c r="BI8" s="17">
        <v>6</v>
      </c>
      <c r="BJ8" s="17" t="s">
        <v>782</v>
      </c>
      <c r="BK8" s="17">
        <v>-155</v>
      </c>
      <c r="BL8" s="17"/>
      <c r="BM8" s="17"/>
      <c r="BN8" s="17">
        <v>6</v>
      </c>
      <c r="BO8" s="17" t="s">
        <v>779</v>
      </c>
      <c r="BP8" s="17">
        <v>-65</v>
      </c>
      <c r="BQ8" s="17"/>
      <c r="BR8" s="17"/>
      <c r="BS8" s="17">
        <v>6</v>
      </c>
      <c r="BT8" s="17" t="s">
        <v>783</v>
      </c>
      <c r="BU8" s="17">
        <v>-60</v>
      </c>
      <c r="BV8" s="17"/>
      <c r="BW8" s="17"/>
      <c r="BX8" s="17">
        <v>6</v>
      </c>
      <c r="BY8" s="17" t="s">
        <v>78</v>
      </c>
      <c r="BZ8" s="17">
        <v>-75</v>
      </c>
      <c r="CA8" s="17"/>
      <c r="CB8" s="17"/>
    </row>
    <row r="9" spans="1:80" ht="15.75">
      <c r="A9" s="16">
        <v>7</v>
      </c>
      <c r="B9" s="16" t="s">
        <v>96</v>
      </c>
      <c r="C9" s="16">
        <v>-60</v>
      </c>
      <c r="D9" s="16">
        <f>312+C9</f>
        <v>252</v>
      </c>
      <c r="E9" s="16"/>
      <c r="F9" s="17">
        <v>7</v>
      </c>
      <c r="G9" s="17" t="s">
        <v>784</v>
      </c>
      <c r="H9" s="17">
        <v>-155</v>
      </c>
      <c r="I9" s="17"/>
      <c r="J9" s="31"/>
      <c r="K9" s="17">
        <v>7</v>
      </c>
      <c r="L9" s="17" t="s">
        <v>92</v>
      </c>
      <c r="M9" s="17">
        <v>-90</v>
      </c>
      <c r="N9" s="17"/>
      <c r="O9" s="31">
        <f>M15*O8</f>
        <v>1840</v>
      </c>
      <c r="P9" s="32">
        <v>7</v>
      </c>
      <c r="Q9" s="32" t="s">
        <v>84</v>
      </c>
      <c r="R9" s="32">
        <v>-215</v>
      </c>
      <c r="S9" s="32"/>
      <c r="T9" s="32"/>
      <c r="U9" s="46">
        <v>7</v>
      </c>
      <c r="V9" s="17" t="s">
        <v>106</v>
      </c>
      <c r="W9" s="17">
        <v>-112</v>
      </c>
      <c r="X9" s="17"/>
      <c r="Y9" s="17"/>
      <c r="Z9" s="17">
        <v>7</v>
      </c>
      <c r="AA9" s="17" t="s">
        <v>125</v>
      </c>
      <c r="AB9" s="17">
        <v>-75</v>
      </c>
      <c r="AC9" s="17"/>
      <c r="AD9" s="17"/>
      <c r="AE9" s="17">
        <v>7</v>
      </c>
      <c r="AF9" s="17" t="s">
        <v>104</v>
      </c>
      <c r="AG9" s="17">
        <v>-65</v>
      </c>
      <c r="AH9" s="17"/>
      <c r="AI9" s="17"/>
      <c r="AJ9" s="17">
        <v>7</v>
      </c>
      <c r="AK9" s="17" t="s">
        <v>785</v>
      </c>
      <c r="AL9" s="17">
        <v>-112</v>
      </c>
      <c r="AM9" s="17"/>
      <c r="AN9" s="17"/>
      <c r="AO9" s="17">
        <v>7</v>
      </c>
      <c r="AP9" s="17" t="s">
        <v>786</v>
      </c>
      <c r="AQ9" s="17">
        <v>-65</v>
      </c>
      <c r="AR9" s="17"/>
      <c r="AS9" s="17"/>
      <c r="AT9" s="17">
        <v>7</v>
      </c>
      <c r="AU9" s="17" t="s">
        <v>782</v>
      </c>
      <c r="AV9" s="17">
        <v>-215</v>
      </c>
      <c r="AW9" s="17"/>
      <c r="AX9" s="17"/>
      <c r="AY9" s="17">
        <v>7</v>
      </c>
      <c r="AZ9" s="17" t="s">
        <v>120</v>
      </c>
      <c r="BA9" s="17">
        <v>-112</v>
      </c>
      <c r="BB9" s="17"/>
      <c r="BC9" s="17"/>
      <c r="BD9" s="17">
        <v>7</v>
      </c>
      <c r="BE9" s="17" t="s">
        <v>787</v>
      </c>
      <c r="BF9" s="17">
        <v>-112</v>
      </c>
      <c r="BG9" s="17"/>
      <c r="BH9" s="17"/>
      <c r="BI9" s="17">
        <v>7</v>
      </c>
      <c r="BJ9" s="17" t="s">
        <v>788</v>
      </c>
      <c r="BK9" s="17">
        <v>-215</v>
      </c>
      <c r="BL9" s="17"/>
      <c r="BM9" s="17"/>
      <c r="BN9" s="17">
        <v>7</v>
      </c>
      <c r="BO9" s="17" t="s">
        <v>94</v>
      </c>
      <c r="BP9" s="17">
        <v>-75</v>
      </c>
      <c r="BQ9" s="17"/>
      <c r="BR9" s="17"/>
      <c r="BS9" s="17">
        <v>7</v>
      </c>
      <c r="BT9" s="17" t="s">
        <v>789</v>
      </c>
      <c r="BU9" s="17">
        <v>-65</v>
      </c>
      <c r="BV9" s="17"/>
      <c r="BW9" s="17"/>
      <c r="BX9" s="16">
        <v>7</v>
      </c>
      <c r="BY9" s="16" t="s">
        <v>99</v>
      </c>
      <c r="BZ9" s="16">
        <v>-90</v>
      </c>
      <c r="CA9" s="16">
        <f>405+SUM(BZ6:BZ9)</f>
        <v>115</v>
      </c>
      <c r="CB9" s="16"/>
    </row>
    <row r="10" spans="1:80" ht="15.75">
      <c r="A10" s="17">
        <v>8</v>
      </c>
      <c r="B10" s="17" t="s">
        <v>119</v>
      </c>
      <c r="C10" s="17">
        <v>-60</v>
      </c>
      <c r="D10" s="17"/>
      <c r="E10" s="17"/>
      <c r="F10" s="17">
        <v>8</v>
      </c>
      <c r="G10" s="17" t="s">
        <v>790</v>
      </c>
      <c r="H10" s="17">
        <v>-215</v>
      </c>
      <c r="I10" s="17"/>
      <c r="J10" s="31"/>
      <c r="K10" s="17">
        <v>8</v>
      </c>
      <c r="L10" s="17" t="s">
        <v>781</v>
      </c>
      <c r="M10" s="17">
        <v>-112</v>
      </c>
      <c r="N10" s="17"/>
      <c r="O10" s="31"/>
      <c r="P10" s="34">
        <v>8</v>
      </c>
      <c r="Q10" s="34" t="s">
        <v>791</v>
      </c>
      <c r="R10" s="34">
        <v>-250</v>
      </c>
      <c r="S10" s="34">
        <f>1325+SUM(R3:R10)</f>
        <v>303</v>
      </c>
      <c r="T10" s="34"/>
      <c r="U10" s="46">
        <v>8</v>
      </c>
      <c r="V10" s="17" t="s">
        <v>123</v>
      </c>
      <c r="W10" s="17">
        <v>-155</v>
      </c>
      <c r="X10" s="17"/>
      <c r="Y10" s="17"/>
      <c r="Z10" s="17">
        <v>8</v>
      </c>
      <c r="AA10" s="17" t="s">
        <v>792</v>
      </c>
      <c r="AB10" s="17">
        <v>-90</v>
      </c>
      <c r="AC10" s="17"/>
      <c r="AD10" s="17"/>
      <c r="AE10" s="17">
        <v>8</v>
      </c>
      <c r="AF10" s="17" t="s">
        <v>793</v>
      </c>
      <c r="AG10" s="17">
        <v>-75</v>
      </c>
      <c r="AH10" s="17"/>
      <c r="AI10" s="17">
        <v>-4.8</v>
      </c>
      <c r="AJ10" s="16">
        <v>8</v>
      </c>
      <c r="AK10" s="16" t="s">
        <v>794</v>
      </c>
      <c r="AL10" s="16">
        <v>-155</v>
      </c>
      <c r="AM10" s="16">
        <f>698+SUM(AL5:AL10)</f>
        <v>141</v>
      </c>
      <c r="AN10" s="16"/>
      <c r="AO10" s="16">
        <v>8</v>
      </c>
      <c r="AP10" s="16" t="s">
        <v>108</v>
      </c>
      <c r="AQ10" s="16">
        <v>-75</v>
      </c>
      <c r="AR10" s="16">
        <f>338+SUM(AQ8:AQ10)</f>
        <v>138</v>
      </c>
      <c r="AS10" s="16"/>
      <c r="AT10" s="16">
        <v>8</v>
      </c>
      <c r="AU10" s="16" t="s">
        <v>121</v>
      </c>
      <c r="AV10" s="16">
        <v>-298</v>
      </c>
      <c r="AW10" s="16">
        <f>1371+SUM(AV3:AV10)</f>
        <v>301</v>
      </c>
      <c r="AX10" s="16"/>
      <c r="AY10" s="17">
        <v>8</v>
      </c>
      <c r="AZ10" s="17" t="s">
        <v>124</v>
      </c>
      <c r="BA10" s="17">
        <v>-155</v>
      </c>
      <c r="BB10" s="17"/>
      <c r="BC10" s="17"/>
      <c r="BD10" s="17">
        <v>8</v>
      </c>
      <c r="BE10" s="17" t="s">
        <v>795</v>
      </c>
      <c r="BF10" s="17">
        <v>-155</v>
      </c>
      <c r="BG10" s="17"/>
      <c r="BH10" s="17"/>
      <c r="BI10" s="16">
        <v>8</v>
      </c>
      <c r="BJ10" s="16" t="s">
        <v>796</v>
      </c>
      <c r="BK10" s="16">
        <v>-298</v>
      </c>
      <c r="BL10" s="16">
        <f>1341+SUM(BK3:BK10)</f>
        <v>271</v>
      </c>
      <c r="BM10" s="16"/>
      <c r="BN10" s="16">
        <v>8</v>
      </c>
      <c r="BO10" s="16" t="s">
        <v>791</v>
      </c>
      <c r="BP10" s="16">
        <v>-90</v>
      </c>
      <c r="BQ10" s="16">
        <f>477+SUM(BP7:BP10)</f>
        <v>187</v>
      </c>
      <c r="BR10" s="16"/>
      <c r="BS10" s="16">
        <v>8</v>
      </c>
      <c r="BT10" s="16" t="s">
        <v>114</v>
      </c>
      <c r="BU10" s="16">
        <v>-75</v>
      </c>
      <c r="BV10" s="16">
        <f>330+SUM(BU8:BU10)</f>
        <v>130</v>
      </c>
      <c r="BW10" s="16"/>
      <c r="BX10" s="16">
        <v>8</v>
      </c>
      <c r="BY10" s="16" t="s">
        <v>111</v>
      </c>
      <c r="BZ10" s="16">
        <v>-60</v>
      </c>
      <c r="CA10" s="16">
        <f>282+BZ10</f>
        <v>222</v>
      </c>
      <c r="CB10" s="16"/>
    </row>
    <row r="11" spans="1:80" ht="15.75">
      <c r="A11" s="17">
        <v>9</v>
      </c>
      <c r="B11" s="17" t="s">
        <v>797</v>
      </c>
      <c r="C11" s="17">
        <v>-65</v>
      </c>
      <c r="D11" s="17"/>
      <c r="E11" s="17"/>
      <c r="F11" s="16">
        <v>9</v>
      </c>
      <c r="G11" s="16" t="s">
        <v>798</v>
      </c>
      <c r="H11" s="16">
        <v>-298</v>
      </c>
      <c r="I11" s="16">
        <f>1341+SUM(H4:H11)</f>
        <v>271</v>
      </c>
      <c r="J11" s="28"/>
      <c r="K11" s="17">
        <v>9</v>
      </c>
      <c r="L11" s="17" t="s">
        <v>793</v>
      </c>
      <c r="M11" s="17">
        <v>-155</v>
      </c>
      <c r="N11" s="17"/>
      <c r="O11" s="31"/>
      <c r="P11" s="32">
        <v>9</v>
      </c>
      <c r="Q11" s="32" t="s">
        <v>790</v>
      </c>
      <c r="R11" s="32">
        <v>-60</v>
      </c>
      <c r="S11" s="32"/>
      <c r="T11" s="32"/>
      <c r="U11" s="46">
        <v>9</v>
      </c>
      <c r="V11" s="17" t="s">
        <v>795</v>
      </c>
      <c r="W11" s="17">
        <v>-215</v>
      </c>
      <c r="X11" s="17"/>
      <c r="Y11" s="17"/>
      <c r="Z11" s="17">
        <v>9</v>
      </c>
      <c r="AA11" s="17" t="s">
        <v>799</v>
      </c>
      <c r="AB11" s="17">
        <v>-112</v>
      </c>
      <c r="AC11" s="17"/>
      <c r="AD11" s="17"/>
      <c r="AE11" s="17">
        <v>9</v>
      </c>
      <c r="AF11" s="17" t="s">
        <v>799</v>
      </c>
      <c r="AG11" s="17">
        <v>-90</v>
      </c>
      <c r="AH11" s="17"/>
      <c r="AI11" s="17">
        <f>AG17*AI10</f>
        <v>2400</v>
      </c>
      <c r="AJ11" s="18">
        <v>9</v>
      </c>
      <c r="AK11" s="18" t="s">
        <v>135</v>
      </c>
      <c r="AL11" s="17">
        <v>-60</v>
      </c>
      <c r="AM11" s="17"/>
      <c r="AN11" s="17"/>
      <c r="AO11" s="17">
        <v>9</v>
      </c>
      <c r="AP11" s="17" t="s">
        <v>115</v>
      </c>
      <c r="AQ11" s="17">
        <v>-60</v>
      </c>
      <c r="AR11" s="17"/>
      <c r="AS11" s="17"/>
      <c r="AT11" s="17">
        <v>9</v>
      </c>
      <c r="AU11" s="17" t="s">
        <v>800</v>
      </c>
      <c r="AV11" s="17">
        <v>-60</v>
      </c>
      <c r="AW11" s="17"/>
      <c r="AX11" s="17"/>
      <c r="AY11" s="17">
        <v>9</v>
      </c>
      <c r="AZ11" s="17" t="s">
        <v>122</v>
      </c>
      <c r="BA11" s="17">
        <v>-215</v>
      </c>
      <c r="BB11" s="17"/>
      <c r="BC11" s="17"/>
      <c r="BD11" s="17">
        <v>9</v>
      </c>
      <c r="BE11" s="17" t="s">
        <v>142</v>
      </c>
      <c r="BF11" s="17">
        <v>-215</v>
      </c>
      <c r="BG11" s="17"/>
      <c r="BH11" s="17"/>
      <c r="BI11" s="17">
        <v>9</v>
      </c>
      <c r="BJ11" s="17" t="s">
        <v>801</v>
      </c>
      <c r="BK11" s="17">
        <v>-60</v>
      </c>
      <c r="BL11" s="17"/>
      <c r="BM11" s="17"/>
      <c r="BN11" s="16">
        <v>9</v>
      </c>
      <c r="BO11" s="16" t="s">
        <v>794</v>
      </c>
      <c r="BP11" s="16">
        <v>-60</v>
      </c>
      <c r="BQ11" s="16">
        <f>270+BP11</f>
        <v>210</v>
      </c>
      <c r="BR11" s="16"/>
      <c r="BS11" s="16">
        <v>9</v>
      </c>
      <c r="BT11" s="16" t="s">
        <v>130</v>
      </c>
      <c r="BU11" s="16">
        <v>-60</v>
      </c>
      <c r="BV11" s="16">
        <f>258+BU11</f>
        <v>198</v>
      </c>
      <c r="BW11" s="16"/>
      <c r="BX11" s="17">
        <v>9</v>
      </c>
      <c r="BY11" s="17" t="s">
        <v>100</v>
      </c>
      <c r="BZ11" s="17">
        <v>-60</v>
      </c>
      <c r="CA11" s="17"/>
      <c r="CB11" s="17"/>
    </row>
    <row r="12" spans="1:80" ht="15.75">
      <c r="A12" s="16">
        <v>10</v>
      </c>
      <c r="B12" s="16" t="s">
        <v>798</v>
      </c>
      <c r="C12" s="16">
        <v>-75</v>
      </c>
      <c r="D12" s="16">
        <f>338+SUM(C10:C12)</f>
        <v>138</v>
      </c>
      <c r="E12" s="16"/>
      <c r="F12" s="17">
        <v>10</v>
      </c>
      <c r="G12" s="17" t="s">
        <v>141</v>
      </c>
      <c r="H12" s="17">
        <v>-60</v>
      </c>
      <c r="I12" s="17"/>
      <c r="J12" s="31"/>
      <c r="K12" s="17">
        <v>10</v>
      </c>
      <c r="L12" s="17" t="s">
        <v>792</v>
      </c>
      <c r="M12" s="17">
        <v>-215</v>
      </c>
      <c r="N12" s="17"/>
      <c r="O12" s="31"/>
      <c r="P12" s="32">
        <v>10</v>
      </c>
      <c r="Q12" s="32" t="s">
        <v>802</v>
      </c>
      <c r="R12" s="32">
        <v>-65</v>
      </c>
      <c r="S12" s="32"/>
      <c r="T12" s="32"/>
      <c r="U12" s="46">
        <v>10</v>
      </c>
      <c r="V12" s="17" t="s">
        <v>803</v>
      </c>
      <c r="W12" s="17">
        <v>-250</v>
      </c>
      <c r="X12" s="17"/>
      <c r="Y12" s="17"/>
      <c r="Z12" s="17">
        <v>10</v>
      </c>
      <c r="AA12" s="17" t="s">
        <v>804</v>
      </c>
      <c r="AB12" s="17">
        <v>-155</v>
      </c>
      <c r="AC12" s="17"/>
      <c r="AD12" s="17"/>
      <c r="AE12" s="17">
        <v>10</v>
      </c>
      <c r="AF12" s="17" t="s">
        <v>805</v>
      </c>
      <c r="AG12" s="17">
        <v>-112</v>
      </c>
      <c r="AH12" s="17"/>
      <c r="AI12" s="17"/>
      <c r="AJ12" s="17">
        <v>10</v>
      </c>
      <c r="AK12" s="17" t="s">
        <v>131</v>
      </c>
      <c r="AL12" s="17">
        <v>-65</v>
      </c>
      <c r="AM12" s="17"/>
      <c r="AN12" s="17"/>
      <c r="AO12" s="17">
        <v>10</v>
      </c>
      <c r="AP12" s="17" t="s">
        <v>128</v>
      </c>
      <c r="AQ12" s="17">
        <v>-65</v>
      </c>
      <c r="AR12" s="17"/>
      <c r="AS12" s="17"/>
      <c r="AT12" s="17">
        <v>10</v>
      </c>
      <c r="AU12" s="17" t="s">
        <v>806</v>
      </c>
      <c r="AV12" s="17">
        <v>-65</v>
      </c>
      <c r="AW12" s="17"/>
      <c r="AX12" s="17"/>
      <c r="AY12" s="17">
        <v>10</v>
      </c>
      <c r="AZ12" s="17" t="s">
        <v>807</v>
      </c>
      <c r="BA12" s="17">
        <v>-298</v>
      </c>
      <c r="BB12" s="17"/>
      <c r="BC12" s="17"/>
      <c r="BD12" s="17">
        <v>10</v>
      </c>
      <c r="BE12" s="17" t="s">
        <v>150</v>
      </c>
      <c r="BF12" s="17">
        <v>-298</v>
      </c>
      <c r="BG12" s="17"/>
      <c r="BH12" s="17"/>
      <c r="BI12" s="17">
        <v>10</v>
      </c>
      <c r="BJ12" s="17" t="s">
        <v>807</v>
      </c>
      <c r="BK12" s="17">
        <v>-65</v>
      </c>
      <c r="BL12" s="17"/>
      <c r="BM12" s="17"/>
      <c r="BN12" s="16">
        <v>10</v>
      </c>
      <c r="BO12" s="16" t="s">
        <v>127</v>
      </c>
      <c r="BP12" s="16">
        <v>-60</v>
      </c>
      <c r="BQ12" s="16">
        <f>300+BP12</f>
        <v>240</v>
      </c>
      <c r="BR12" s="16"/>
      <c r="BS12" s="17">
        <v>10</v>
      </c>
      <c r="BT12" s="17" t="s">
        <v>808</v>
      </c>
      <c r="BU12" s="17">
        <v>-60</v>
      </c>
      <c r="BV12" s="17"/>
      <c r="BW12" s="17"/>
      <c r="BX12" s="16">
        <v>10</v>
      </c>
      <c r="BY12" s="16" t="s">
        <v>134</v>
      </c>
      <c r="BZ12" s="16">
        <v>-65</v>
      </c>
      <c r="CA12" s="16">
        <f>299+SUM(BZ11:BZ12)</f>
        <v>174</v>
      </c>
      <c r="CB12" s="16"/>
    </row>
    <row r="13" spans="1:80" ht="15.75">
      <c r="A13" s="17">
        <v>11</v>
      </c>
      <c r="B13" s="17" t="s">
        <v>809</v>
      </c>
      <c r="C13" s="17">
        <v>-60</v>
      </c>
      <c r="D13" s="17"/>
      <c r="E13" s="17"/>
      <c r="F13" s="17">
        <v>11</v>
      </c>
      <c r="G13" s="17" t="s">
        <v>810</v>
      </c>
      <c r="H13" s="17">
        <v>-65</v>
      </c>
      <c r="I13" s="17"/>
      <c r="J13" s="31"/>
      <c r="K13" s="17">
        <v>11</v>
      </c>
      <c r="L13" s="17" t="s">
        <v>811</v>
      </c>
      <c r="M13" s="17">
        <v>-298</v>
      </c>
      <c r="N13" s="17"/>
      <c r="O13" s="31"/>
      <c r="P13" s="32">
        <v>11</v>
      </c>
      <c r="Q13" s="32" t="s">
        <v>151</v>
      </c>
      <c r="R13" s="32">
        <v>-75</v>
      </c>
      <c r="S13" s="32"/>
      <c r="T13" s="32"/>
      <c r="U13" s="46">
        <v>11</v>
      </c>
      <c r="V13" s="17" t="s">
        <v>161</v>
      </c>
      <c r="W13" s="17">
        <v>-285</v>
      </c>
      <c r="X13" s="17"/>
      <c r="Y13" s="17"/>
      <c r="Z13" s="17">
        <v>11</v>
      </c>
      <c r="AA13" s="17" t="s">
        <v>158</v>
      </c>
      <c r="AB13" s="17">
        <v>-215</v>
      </c>
      <c r="AC13" s="17"/>
      <c r="AD13" s="17"/>
      <c r="AE13" s="17">
        <v>11</v>
      </c>
      <c r="AF13" s="17" t="s">
        <v>749</v>
      </c>
      <c r="AG13" s="17">
        <v>-155</v>
      </c>
      <c r="AH13" s="17"/>
      <c r="AI13" s="17"/>
      <c r="AJ13" s="17">
        <v>11</v>
      </c>
      <c r="AK13" s="17" t="s">
        <v>165</v>
      </c>
      <c r="AL13" s="17">
        <v>-75</v>
      </c>
      <c r="AM13" s="17"/>
      <c r="AN13" s="17"/>
      <c r="AO13" s="16">
        <v>11</v>
      </c>
      <c r="AP13" s="16" t="s">
        <v>153</v>
      </c>
      <c r="AQ13" s="16">
        <v>-75</v>
      </c>
      <c r="AR13" s="16">
        <f>338+SUM(AQ11:AQ13)</f>
        <v>138</v>
      </c>
      <c r="AS13" s="16"/>
      <c r="AT13" s="17">
        <v>11</v>
      </c>
      <c r="AU13" s="17" t="s">
        <v>805</v>
      </c>
      <c r="AV13" s="17">
        <v>-75</v>
      </c>
      <c r="AW13" s="17"/>
      <c r="AX13" s="17"/>
      <c r="AY13" s="17">
        <v>11</v>
      </c>
      <c r="AZ13" s="17" t="s">
        <v>145</v>
      </c>
      <c r="BA13" s="17">
        <v>-280</v>
      </c>
      <c r="BB13" s="17"/>
      <c r="BC13" s="17"/>
      <c r="BD13" s="17">
        <v>11</v>
      </c>
      <c r="BE13" s="17" t="s">
        <v>812</v>
      </c>
      <c r="BF13" s="17">
        <v>-320</v>
      </c>
      <c r="BG13" s="17"/>
      <c r="BH13" s="17"/>
      <c r="BI13" s="17">
        <v>11</v>
      </c>
      <c r="BJ13" s="17" t="s">
        <v>813</v>
      </c>
      <c r="BK13" s="17">
        <v>-75</v>
      </c>
      <c r="BL13" s="17"/>
      <c r="BM13" s="17"/>
      <c r="BN13" s="17">
        <v>11</v>
      </c>
      <c r="BO13" s="17" t="s">
        <v>808</v>
      </c>
      <c r="BP13" s="17">
        <v>-60</v>
      </c>
      <c r="BQ13" s="17"/>
      <c r="BR13" s="17"/>
      <c r="BS13" s="17">
        <v>11</v>
      </c>
      <c r="BT13" s="17" t="s">
        <v>810</v>
      </c>
      <c r="BU13" s="17">
        <v>-65</v>
      </c>
      <c r="BV13" s="17"/>
      <c r="BW13" s="17"/>
      <c r="BX13" s="17">
        <v>11</v>
      </c>
      <c r="BY13" s="17" t="s">
        <v>806</v>
      </c>
      <c r="BZ13" s="17">
        <v>-60</v>
      </c>
      <c r="CA13" s="17"/>
      <c r="CB13" s="17"/>
    </row>
    <row r="14" spans="1:80" ht="15.75">
      <c r="A14" s="17">
        <v>12</v>
      </c>
      <c r="B14" s="17" t="s">
        <v>155</v>
      </c>
      <c r="C14" s="17">
        <v>-65</v>
      </c>
      <c r="D14" s="17"/>
      <c r="E14" s="17"/>
      <c r="F14" s="16">
        <v>12</v>
      </c>
      <c r="G14" s="16" t="s">
        <v>814</v>
      </c>
      <c r="H14" s="16">
        <v>-75</v>
      </c>
      <c r="I14" s="16">
        <f>330+SUM(H12:H14)</f>
        <v>130</v>
      </c>
      <c r="J14" s="28"/>
      <c r="K14" s="17">
        <v>12</v>
      </c>
      <c r="L14" s="17" t="s">
        <v>815</v>
      </c>
      <c r="M14" s="17">
        <v>-320</v>
      </c>
      <c r="N14" s="17"/>
      <c r="O14" s="31"/>
      <c r="P14" s="32">
        <v>12</v>
      </c>
      <c r="Q14" s="32" t="s">
        <v>187</v>
      </c>
      <c r="R14" s="32">
        <v>-90</v>
      </c>
      <c r="S14" s="32"/>
      <c r="T14" s="32"/>
      <c r="U14" s="46">
        <v>12</v>
      </c>
      <c r="V14" s="17" t="s">
        <v>816</v>
      </c>
      <c r="W14" s="17">
        <v>-350</v>
      </c>
      <c r="X14" s="17"/>
      <c r="Y14" s="17"/>
      <c r="Z14" s="17">
        <v>12</v>
      </c>
      <c r="AA14" s="17" t="s">
        <v>169</v>
      </c>
      <c r="AB14" s="17">
        <v>-298</v>
      </c>
      <c r="AC14" s="17"/>
      <c r="AD14" s="17"/>
      <c r="AE14" s="17">
        <v>12</v>
      </c>
      <c r="AF14" s="17" t="s">
        <v>817</v>
      </c>
      <c r="AG14" s="17">
        <v>-215</v>
      </c>
      <c r="AH14" s="17"/>
      <c r="AI14" s="17"/>
      <c r="AJ14" s="17">
        <v>12</v>
      </c>
      <c r="AK14" s="17" t="s">
        <v>818</v>
      </c>
      <c r="AL14" s="17">
        <v>-90</v>
      </c>
      <c r="AM14" s="17"/>
      <c r="AN14" s="17"/>
      <c r="AO14" s="17">
        <v>12</v>
      </c>
      <c r="AP14" s="17" t="s">
        <v>152</v>
      </c>
      <c r="AQ14" s="17">
        <v>-60</v>
      </c>
      <c r="AR14" s="17"/>
      <c r="AS14" s="17"/>
      <c r="AT14" s="17">
        <v>12</v>
      </c>
      <c r="AU14" s="17" t="s">
        <v>815</v>
      </c>
      <c r="AV14" s="17">
        <v>-90</v>
      </c>
      <c r="AW14" s="17"/>
      <c r="AX14" s="17"/>
      <c r="AY14" s="17">
        <v>12</v>
      </c>
      <c r="AZ14" s="17" t="s">
        <v>175</v>
      </c>
      <c r="BA14" s="17">
        <v>-350</v>
      </c>
      <c r="BB14" s="17"/>
      <c r="BC14" s="17"/>
      <c r="BD14" s="17">
        <v>12</v>
      </c>
      <c r="BE14" s="17" t="s">
        <v>819</v>
      </c>
      <c r="BF14" s="17">
        <v>-400</v>
      </c>
      <c r="BG14" s="17"/>
      <c r="BH14" s="17"/>
      <c r="BI14" s="17">
        <v>12</v>
      </c>
      <c r="BJ14" s="17" t="s">
        <v>753</v>
      </c>
      <c r="BK14" s="17">
        <v>-90</v>
      </c>
      <c r="BL14" s="17"/>
      <c r="BM14" s="17"/>
      <c r="BN14" s="17">
        <v>12</v>
      </c>
      <c r="BO14" s="17" t="s">
        <v>803</v>
      </c>
      <c r="BP14" s="17">
        <v>-65</v>
      </c>
      <c r="BQ14" s="17"/>
      <c r="BR14" s="17"/>
      <c r="BS14" s="17">
        <v>12</v>
      </c>
      <c r="BT14" s="17" t="s">
        <v>820</v>
      </c>
      <c r="BU14" s="17">
        <v>-75</v>
      </c>
      <c r="BV14" s="17"/>
      <c r="BW14" s="17"/>
      <c r="BX14" s="17">
        <v>12</v>
      </c>
      <c r="BY14" s="17" t="s">
        <v>821</v>
      </c>
      <c r="BZ14" s="17">
        <v>-65</v>
      </c>
      <c r="CA14" s="17"/>
      <c r="CB14" s="17"/>
    </row>
    <row r="15" spans="1:80" ht="15.75">
      <c r="A15" s="17">
        <v>13</v>
      </c>
      <c r="B15" s="17" t="s">
        <v>185</v>
      </c>
      <c r="C15" s="17">
        <v>-75</v>
      </c>
      <c r="D15" s="17"/>
      <c r="E15" s="17"/>
      <c r="F15" s="17">
        <v>13</v>
      </c>
      <c r="G15" s="17" t="s">
        <v>767</v>
      </c>
      <c r="H15" s="17">
        <v>-60</v>
      </c>
      <c r="I15" s="17"/>
      <c r="J15" s="31"/>
      <c r="K15" s="16">
        <v>13</v>
      </c>
      <c r="L15" s="16" t="s">
        <v>188</v>
      </c>
      <c r="M15" s="16">
        <v>-400</v>
      </c>
      <c r="N15" s="16">
        <f>1840+SUM(M6:M15)</f>
        <v>50</v>
      </c>
      <c r="O15" s="28"/>
      <c r="P15" s="32">
        <v>13</v>
      </c>
      <c r="Q15" s="32" t="s">
        <v>180</v>
      </c>
      <c r="R15" s="32">
        <v>-112</v>
      </c>
      <c r="S15" s="32"/>
      <c r="T15" s="32"/>
      <c r="U15" s="46">
        <v>13</v>
      </c>
      <c r="V15" s="17" t="s">
        <v>795</v>
      </c>
      <c r="W15" s="17">
        <v>-440</v>
      </c>
      <c r="X15" s="17"/>
      <c r="Y15" s="17"/>
      <c r="Z15" s="17">
        <v>13</v>
      </c>
      <c r="AA15" s="17" t="s">
        <v>822</v>
      </c>
      <c r="AB15" s="17">
        <v>-415</v>
      </c>
      <c r="AC15" s="17"/>
      <c r="AD15" s="17"/>
      <c r="AE15" s="17">
        <v>13</v>
      </c>
      <c r="AF15" s="17" t="s">
        <v>823</v>
      </c>
      <c r="AG15" s="17">
        <v>-298</v>
      </c>
      <c r="AH15" s="17"/>
      <c r="AI15" s="17"/>
      <c r="AJ15" s="16">
        <v>13</v>
      </c>
      <c r="AK15" s="16" t="s">
        <v>166</v>
      </c>
      <c r="AL15" s="16">
        <v>-112</v>
      </c>
      <c r="AM15" s="16">
        <f>504+SUM(AL11:AL15)</f>
        <v>102</v>
      </c>
      <c r="AN15" s="16"/>
      <c r="AO15" s="17">
        <v>13</v>
      </c>
      <c r="AP15" s="17" t="s">
        <v>173</v>
      </c>
      <c r="AQ15" s="17">
        <v>-65</v>
      </c>
      <c r="AR15" s="17"/>
      <c r="AS15" s="17"/>
      <c r="AT15" s="17">
        <v>13</v>
      </c>
      <c r="AU15" s="17" t="s">
        <v>824</v>
      </c>
      <c r="AV15" s="17">
        <v>-112</v>
      </c>
      <c r="AW15" s="17"/>
      <c r="AX15" s="17"/>
      <c r="AY15" s="17">
        <v>13</v>
      </c>
      <c r="AZ15" s="17" t="s">
        <v>817</v>
      </c>
      <c r="BA15" s="17">
        <v>-370</v>
      </c>
      <c r="BB15" s="17"/>
      <c r="BC15" s="17"/>
      <c r="BD15" s="17">
        <v>13</v>
      </c>
      <c r="BE15" s="17" t="s">
        <v>795</v>
      </c>
      <c r="BF15" s="17">
        <v>-460</v>
      </c>
      <c r="BG15" s="17"/>
      <c r="BH15" s="17"/>
      <c r="BI15" s="17">
        <v>13</v>
      </c>
      <c r="BJ15" s="17" t="s">
        <v>164</v>
      </c>
      <c r="BK15" s="17">
        <v>-112</v>
      </c>
      <c r="BL15" s="17"/>
      <c r="BM15" s="17"/>
      <c r="BN15" s="17">
        <v>13</v>
      </c>
      <c r="BO15" s="17" t="s">
        <v>825</v>
      </c>
      <c r="BP15" s="17">
        <v>-75</v>
      </c>
      <c r="BQ15" s="17"/>
      <c r="BR15" s="17"/>
      <c r="BS15" s="17">
        <v>13</v>
      </c>
      <c r="BT15" s="17" t="s">
        <v>824</v>
      </c>
      <c r="BU15" s="17">
        <v>-90</v>
      </c>
      <c r="BV15" s="17"/>
      <c r="BW15" s="17"/>
      <c r="BX15" s="16">
        <v>13</v>
      </c>
      <c r="BY15" s="16" t="s">
        <v>814</v>
      </c>
      <c r="BZ15" s="16">
        <v>-75</v>
      </c>
      <c r="CA15" s="16">
        <f>330+SUM(BZ13:BZ15)</f>
        <v>130</v>
      </c>
      <c r="CB15" s="16"/>
    </row>
    <row r="16" spans="1:80" ht="15.75">
      <c r="A16" s="17">
        <v>14</v>
      </c>
      <c r="B16" s="17" t="s">
        <v>826</v>
      </c>
      <c r="C16" s="17">
        <v>-90</v>
      </c>
      <c r="D16" s="17"/>
      <c r="E16" s="17"/>
      <c r="F16" s="17">
        <v>14</v>
      </c>
      <c r="G16" s="17" t="s">
        <v>827</v>
      </c>
      <c r="H16" s="17">
        <v>-65</v>
      </c>
      <c r="I16" s="17"/>
      <c r="J16" s="31"/>
      <c r="K16" s="17">
        <v>14</v>
      </c>
      <c r="L16" s="17" t="s">
        <v>174</v>
      </c>
      <c r="M16" s="17">
        <v>-60</v>
      </c>
      <c r="N16" s="17"/>
      <c r="O16" s="31"/>
      <c r="P16" s="32">
        <v>14</v>
      </c>
      <c r="Q16" s="32" t="s">
        <v>223</v>
      </c>
      <c r="R16" s="32">
        <v>-155</v>
      </c>
      <c r="S16" s="32"/>
      <c r="T16" s="32"/>
      <c r="U16" s="46">
        <v>14</v>
      </c>
      <c r="V16" s="17" t="s">
        <v>763</v>
      </c>
      <c r="W16" s="17">
        <v>-585</v>
      </c>
      <c r="X16" s="17"/>
      <c r="Y16" s="17"/>
      <c r="Z16" s="17">
        <v>14</v>
      </c>
      <c r="AA16" s="17" t="s">
        <v>828</v>
      </c>
      <c r="AB16" s="17">
        <v>-450</v>
      </c>
      <c r="AC16" s="17"/>
      <c r="AD16" s="17"/>
      <c r="AE16" s="17">
        <v>14</v>
      </c>
      <c r="AF16" s="17" t="s">
        <v>183</v>
      </c>
      <c r="AG16" s="17">
        <v>-415</v>
      </c>
      <c r="AH16" s="17"/>
      <c r="AI16" s="17"/>
      <c r="AJ16" s="17">
        <v>14</v>
      </c>
      <c r="AK16" s="17" t="s">
        <v>198</v>
      </c>
      <c r="AL16" s="17">
        <v>-60</v>
      </c>
      <c r="AM16" s="17"/>
      <c r="AN16" s="17"/>
      <c r="AO16" s="17">
        <v>14</v>
      </c>
      <c r="AP16" s="17" t="s">
        <v>178</v>
      </c>
      <c r="AQ16" s="17">
        <v>-75</v>
      </c>
      <c r="AR16" s="17"/>
      <c r="AS16" s="17"/>
      <c r="AT16" s="17">
        <v>14</v>
      </c>
      <c r="AU16" s="17" t="s">
        <v>827</v>
      </c>
      <c r="AV16" s="17">
        <v>-155</v>
      </c>
      <c r="AW16" s="17"/>
      <c r="AX16" s="17"/>
      <c r="AY16" s="17">
        <v>14</v>
      </c>
      <c r="AZ16" s="17" t="s">
        <v>829</v>
      </c>
      <c r="BA16" s="17">
        <v>-420</v>
      </c>
      <c r="BB16" s="17"/>
      <c r="BC16" s="17"/>
      <c r="BD16" s="17">
        <v>14</v>
      </c>
      <c r="BE16" s="17" t="s">
        <v>209</v>
      </c>
      <c r="BF16" s="17">
        <v>-650</v>
      </c>
      <c r="BG16" s="17"/>
      <c r="BH16" s="17"/>
      <c r="BI16" s="17">
        <v>14</v>
      </c>
      <c r="BJ16" s="17" t="s">
        <v>830</v>
      </c>
      <c r="BK16" s="17">
        <v>0</v>
      </c>
      <c r="BL16" s="17"/>
      <c r="BM16" s="17"/>
      <c r="BN16" s="17">
        <v>14</v>
      </c>
      <c r="BO16" s="17" t="s">
        <v>818</v>
      </c>
      <c r="BP16" s="17">
        <v>-90</v>
      </c>
      <c r="BQ16" s="17"/>
      <c r="BR16" s="17"/>
      <c r="BS16" s="17">
        <v>14</v>
      </c>
      <c r="BT16" s="17" t="s">
        <v>831</v>
      </c>
      <c r="BU16" s="17">
        <v>-112</v>
      </c>
      <c r="BV16" s="17"/>
      <c r="BW16" s="17"/>
      <c r="BX16" s="17">
        <v>14</v>
      </c>
      <c r="BY16" s="17" t="s">
        <v>816</v>
      </c>
      <c r="BZ16" s="17">
        <v>-60</v>
      </c>
      <c r="CA16" s="17"/>
      <c r="CB16" s="17"/>
    </row>
    <row r="17" spans="1:80" ht="15.75">
      <c r="A17" s="17">
        <v>15</v>
      </c>
      <c r="B17" s="17" t="s">
        <v>832</v>
      </c>
      <c r="C17" s="17">
        <v>-112</v>
      </c>
      <c r="D17" s="17"/>
      <c r="E17" s="17"/>
      <c r="F17" s="16">
        <v>15</v>
      </c>
      <c r="G17" s="16" t="s">
        <v>833</v>
      </c>
      <c r="H17" s="16">
        <v>-75</v>
      </c>
      <c r="I17" s="16">
        <f>360+SUM(H15:H17)</f>
        <v>160</v>
      </c>
      <c r="J17" s="28"/>
      <c r="K17" s="17">
        <v>15</v>
      </c>
      <c r="L17" s="17" t="s">
        <v>834</v>
      </c>
      <c r="M17" s="17">
        <v>-65</v>
      </c>
      <c r="N17" s="17"/>
      <c r="O17" s="31"/>
      <c r="P17" s="32">
        <v>15</v>
      </c>
      <c r="Q17" s="32" t="s">
        <v>835</v>
      </c>
      <c r="R17" s="32">
        <v>-215</v>
      </c>
      <c r="S17" s="32"/>
      <c r="T17" s="32"/>
      <c r="U17" s="46">
        <v>15</v>
      </c>
      <c r="V17" s="17" t="s">
        <v>836</v>
      </c>
      <c r="W17" s="17">
        <v>-650</v>
      </c>
      <c r="X17" s="17"/>
      <c r="Y17" s="17"/>
      <c r="Z17" s="16">
        <v>15</v>
      </c>
      <c r="AA17" s="16" t="s">
        <v>833</v>
      </c>
      <c r="AB17" s="16">
        <v>-510</v>
      </c>
      <c r="AC17" s="16">
        <f>2448+SUM(AB7:AB17)</f>
        <v>3</v>
      </c>
      <c r="AD17" s="16"/>
      <c r="AE17" s="16">
        <v>15</v>
      </c>
      <c r="AF17" s="16" t="s">
        <v>837</v>
      </c>
      <c r="AG17" s="16">
        <v>-500</v>
      </c>
      <c r="AH17" s="16">
        <f>2400+SUM(AG8:AG17)</f>
        <v>415</v>
      </c>
      <c r="AI17" s="16"/>
      <c r="AJ17" s="17">
        <v>15</v>
      </c>
      <c r="AK17" s="17" t="s">
        <v>838</v>
      </c>
      <c r="AL17" s="17">
        <v>-65</v>
      </c>
      <c r="AM17" s="17"/>
      <c r="AN17" s="17"/>
      <c r="AO17" s="17">
        <v>15</v>
      </c>
      <c r="AP17" s="17" t="s">
        <v>828</v>
      </c>
      <c r="AQ17" s="17">
        <v>-90</v>
      </c>
      <c r="AR17" s="17"/>
      <c r="AS17" s="17"/>
      <c r="AT17" s="17">
        <v>15</v>
      </c>
      <c r="AU17" s="17" t="s">
        <v>832</v>
      </c>
      <c r="AV17" s="17">
        <v>-215</v>
      </c>
      <c r="AW17" s="17"/>
      <c r="AX17" s="17"/>
      <c r="AY17" s="17">
        <v>15</v>
      </c>
      <c r="AZ17" s="17" t="s">
        <v>826</v>
      </c>
      <c r="BA17" s="17">
        <v>-655</v>
      </c>
      <c r="BB17" s="17"/>
      <c r="BC17" s="17"/>
      <c r="BD17" s="17">
        <v>15</v>
      </c>
      <c r="BE17" s="17" t="s">
        <v>839</v>
      </c>
      <c r="BF17" s="17">
        <v>-800</v>
      </c>
      <c r="BG17" s="17"/>
      <c r="BH17" s="17"/>
      <c r="BI17" s="17">
        <v>15</v>
      </c>
      <c r="BJ17" s="17" t="s">
        <v>193</v>
      </c>
      <c r="BK17" s="17">
        <v>-155</v>
      </c>
      <c r="BL17" s="17"/>
      <c r="BM17" s="17"/>
      <c r="BN17" s="17">
        <v>15</v>
      </c>
      <c r="BO17" s="17" t="s">
        <v>840</v>
      </c>
      <c r="BP17" s="17">
        <v>-112</v>
      </c>
      <c r="BQ17" s="17"/>
      <c r="BR17" s="17"/>
      <c r="BS17" s="17">
        <v>15</v>
      </c>
      <c r="BT17" s="17" t="s">
        <v>182</v>
      </c>
      <c r="BU17" s="17">
        <v>-155</v>
      </c>
      <c r="BV17" s="17"/>
      <c r="BW17" s="17"/>
      <c r="BX17" s="17">
        <v>15</v>
      </c>
      <c r="BY17" s="17" t="s">
        <v>823</v>
      </c>
      <c r="BZ17" s="17">
        <v>-65</v>
      </c>
      <c r="CA17" s="17"/>
      <c r="CB17" s="17"/>
    </row>
    <row r="18" spans="1:80" ht="15.75">
      <c r="A18" s="17">
        <v>16</v>
      </c>
      <c r="B18" s="17" t="s">
        <v>836</v>
      </c>
      <c r="C18" s="17">
        <v>-155</v>
      </c>
      <c r="D18" s="17"/>
      <c r="E18" s="17"/>
      <c r="F18" s="17">
        <v>16</v>
      </c>
      <c r="G18" s="17" t="s">
        <v>214</v>
      </c>
      <c r="H18" s="17">
        <v>-60</v>
      </c>
      <c r="I18" s="17"/>
      <c r="J18" s="31"/>
      <c r="K18" s="17">
        <v>16</v>
      </c>
      <c r="L18" s="17" t="s">
        <v>841</v>
      </c>
      <c r="M18" s="17">
        <v>-75</v>
      </c>
      <c r="N18" s="17"/>
      <c r="O18" s="31"/>
      <c r="P18" s="35">
        <v>16</v>
      </c>
      <c r="Q18" s="35" t="s">
        <v>227</v>
      </c>
      <c r="R18" s="35">
        <v>-230</v>
      </c>
      <c r="S18" s="35"/>
      <c r="T18" s="35"/>
      <c r="U18" s="46">
        <v>16</v>
      </c>
      <c r="V18" s="17" t="s">
        <v>842</v>
      </c>
      <c r="W18" s="17">
        <v>-955</v>
      </c>
      <c r="X18" s="17"/>
      <c r="Y18" s="17"/>
      <c r="Z18" s="17">
        <v>16</v>
      </c>
      <c r="AA18" s="17" t="s">
        <v>843</v>
      </c>
      <c r="AB18" s="17">
        <v>-60</v>
      </c>
      <c r="AC18" s="17"/>
      <c r="AD18" s="17"/>
      <c r="AE18" s="17">
        <v>16</v>
      </c>
      <c r="AF18" s="17" t="s">
        <v>235</v>
      </c>
      <c r="AG18" s="17">
        <v>-60</v>
      </c>
      <c r="AH18" s="17"/>
      <c r="AI18" s="17"/>
      <c r="AJ18" s="17">
        <v>16</v>
      </c>
      <c r="AK18" s="17" t="s">
        <v>844</v>
      </c>
      <c r="AL18" s="17">
        <v>-75</v>
      </c>
      <c r="AM18" s="17"/>
      <c r="AN18" s="17"/>
      <c r="AO18" s="16">
        <v>16</v>
      </c>
      <c r="AP18" s="16" t="s">
        <v>197</v>
      </c>
      <c r="AQ18" s="16">
        <v>-112</v>
      </c>
      <c r="AR18" s="16">
        <f>504+SUM(AQ14:AQ18)</f>
        <v>102</v>
      </c>
      <c r="AS18" s="16"/>
      <c r="AT18" s="17">
        <v>16</v>
      </c>
      <c r="AU18" s="17" t="s">
        <v>835</v>
      </c>
      <c r="AV18" s="17">
        <v>-298</v>
      </c>
      <c r="AW18" s="17"/>
      <c r="AX18" s="17"/>
      <c r="AY18" s="17">
        <v>16</v>
      </c>
      <c r="AZ18" s="17" t="s">
        <v>192</v>
      </c>
      <c r="BA18" s="17">
        <v>-750</v>
      </c>
      <c r="BB18" s="17"/>
      <c r="BC18" s="17"/>
      <c r="BD18" s="17">
        <v>16</v>
      </c>
      <c r="BE18" s="17" t="s">
        <v>844</v>
      </c>
      <c r="BF18" s="17">
        <f>-990</f>
        <v>-990</v>
      </c>
      <c r="BG18" s="17"/>
      <c r="BH18" s="17"/>
      <c r="BI18" s="16">
        <v>16</v>
      </c>
      <c r="BJ18" s="16" t="s">
        <v>195</v>
      </c>
      <c r="BK18" s="16">
        <v>-215</v>
      </c>
      <c r="BL18" s="16">
        <f>968+SUM(BK11:BK18)</f>
        <v>196</v>
      </c>
      <c r="BM18" s="16"/>
      <c r="BN18" s="17">
        <v>16</v>
      </c>
      <c r="BO18" s="17" t="s">
        <v>189</v>
      </c>
      <c r="BP18" s="17">
        <v>-155</v>
      </c>
      <c r="BQ18" s="17"/>
      <c r="BR18" s="17"/>
      <c r="BS18" s="17">
        <v>16</v>
      </c>
      <c r="BT18" s="17" t="s">
        <v>213</v>
      </c>
      <c r="BU18" s="17">
        <v>-215</v>
      </c>
      <c r="BV18" s="17"/>
      <c r="BW18" s="17"/>
      <c r="BX18" s="17">
        <v>16</v>
      </c>
      <c r="BY18" s="17" t="s">
        <v>763</v>
      </c>
      <c r="BZ18" s="17">
        <v>-75</v>
      </c>
      <c r="CA18" s="17"/>
      <c r="CB18" s="17"/>
    </row>
    <row r="19" spans="1:80" ht="15.75">
      <c r="A19" s="17">
        <v>17</v>
      </c>
      <c r="B19" s="17" t="s">
        <v>215</v>
      </c>
      <c r="C19" s="17">
        <v>-215</v>
      </c>
      <c r="D19" s="17"/>
      <c r="E19" s="17"/>
      <c r="F19" s="17">
        <v>17</v>
      </c>
      <c r="G19" s="17" t="s">
        <v>845</v>
      </c>
      <c r="H19" s="17">
        <v>-65</v>
      </c>
      <c r="I19" s="17"/>
      <c r="J19" s="31"/>
      <c r="K19" s="16">
        <v>17</v>
      </c>
      <c r="L19" s="16" t="s">
        <v>218</v>
      </c>
      <c r="M19" s="16">
        <v>-90</v>
      </c>
      <c r="N19" s="16">
        <f>396+SUM(M16:M19)</f>
        <v>106</v>
      </c>
      <c r="O19" s="28"/>
      <c r="P19" s="35">
        <v>17</v>
      </c>
      <c r="Q19" s="35" t="s">
        <v>249</v>
      </c>
      <c r="R19" s="35">
        <v>-300</v>
      </c>
      <c r="S19" s="35"/>
      <c r="T19" s="35"/>
      <c r="U19" s="46">
        <v>17</v>
      </c>
      <c r="V19" s="17" t="s">
        <v>846</v>
      </c>
      <c r="W19" s="17">
        <v>-1250</v>
      </c>
      <c r="X19" s="17"/>
      <c r="Y19" s="17"/>
      <c r="Z19" s="17">
        <v>17</v>
      </c>
      <c r="AA19" s="17" t="s">
        <v>206</v>
      </c>
      <c r="AB19" s="17">
        <v>-65</v>
      </c>
      <c r="AC19" s="17"/>
      <c r="AD19" s="17"/>
      <c r="AE19" s="17">
        <v>17</v>
      </c>
      <c r="AF19" s="17" t="s">
        <v>229</v>
      </c>
      <c r="AG19" s="17">
        <v>-65</v>
      </c>
      <c r="AH19" s="17"/>
      <c r="AI19" s="17"/>
      <c r="AJ19" s="17">
        <v>17</v>
      </c>
      <c r="AK19" s="17" t="s">
        <v>785</v>
      </c>
      <c r="AL19" s="17">
        <v>-90</v>
      </c>
      <c r="AM19" s="17"/>
      <c r="AN19" s="17"/>
      <c r="AO19" s="16">
        <v>17</v>
      </c>
      <c r="AP19" s="16" t="s">
        <v>224</v>
      </c>
      <c r="AQ19" s="16">
        <v>-60</v>
      </c>
      <c r="AR19" s="16">
        <f>176+AQ19</f>
        <v>116</v>
      </c>
      <c r="AS19" s="16"/>
      <c r="AT19" s="17">
        <v>17</v>
      </c>
      <c r="AU19" s="17" t="s">
        <v>846</v>
      </c>
      <c r="AV19" s="17">
        <v>-415</v>
      </c>
      <c r="AW19" s="17"/>
      <c r="AX19" s="17"/>
      <c r="AY19" s="17">
        <v>17</v>
      </c>
      <c r="AZ19" s="17" t="s">
        <v>839</v>
      </c>
      <c r="BA19" s="17">
        <v>-1055</v>
      </c>
      <c r="BB19" s="17"/>
      <c r="BC19" s="17"/>
      <c r="BD19" s="18">
        <v>17</v>
      </c>
      <c r="BE19" s="18" t="s">
        <v>847</v>
      </c>
      <c r="BF19" s="18">
        <v>-1350</v>
      </c>
      <c r="BG19" s="18"/>
      <c r="BH19" s="18"/>
      <c r="BI19" s="17">
        <v>17</v>
      </c>
      <c r="BJ19" s="17" t="s">
        <v>841</v>
      </c>
      <c r="BK19" s="17">
        <v>-60</v>
      </c>
      <c r="BL19" s="17"/>
      <c r="BM19" s="17"/>
      <c r="BN19" s="17">
        <v>17</v>
      </c>
      <c r="BO19" s="17" t="s">
        <v>216</v>
      </c>
      <c r="BP19" s="17">
        <v>-215</v>
      </c>
      <c r="BQ19" s="17"/>
      <c r="BR19" s="17"/>
      <c r="BS19" s="17">
        <v>17</v>
      </c>
      <c r="BT19" s="17" t="s">
        <v>848</v>
      </c>
      <c r="BU19" s="17">
        <v>-298</v>
      </c>
      <c r="BV19" s="17"/>
      <c r="BW19" s="17"/>
      <c r="BX19" s="16">
        <v>17</v>
      </c>
      <c r="BY19" s="16" t="s">
        <v>837</v>
      </c>
      <c r="BZ19" s="16">
        <v>-90</v>
      </c>
      <c r="CA19" s="16">
        <f>432+SUM(BZ16:BZ19)</f>
        <v>142</v>
      </c>
      <c r="CB19" s="16"/>
    </row>
    <row r="20" spans="1:80" ht="15.75">
      <c r="A20" s="18">
        <v>18</v>
      </c>
      <c r="B20" s="18" t="s">
        <v>847</v>
      </c>
      <c r="C20" s="18">
        <v>-298</v>
      </c>
      <c r="D20" s="18"/>
      <c r="E20" s="18"/>
      <c r="F20" s="17">
        <v>18</v>
      </c>
      <c r="G20" s="17" t="s">
        <v>785</v>
      </c>
      <c r="H20" s="17">
        <v>-75</v>
      </c>
      <c r="I20" s="17"/>
      <c r="J20" s="31"/>
      <c r="K20" s="16">
        <v>18</v>
      </c>
      <c r="L20" s="16" t="s">
        <v>811</v>
      </c>
      <c r="M20" s="16">
        <v>-60</v>
      </c>
      <c r="N20" s="16">
        <f>264+M20</f>
        <v>204</v>
      </c>
      <c r="O20" s="28"/>
      <c r="P20" s="34">
        <v>18</v>
      </c>
      <c r="Q20" s="34" t="s">
        <v>236</v>
      </c>
      <c r="R20" s="34">
        <v>-350</v>
      </c>
      <c r="S20" s="34">
        <f>1680+SUM(R11:R20)</f>
        <v>28</v>
      </c>
      <c r="T20" s="34"/>
      <c r="U20" s="46">
        <v>18</v>
      </c>
      <c r="V20" s="17" t="s">
        <v>849</v>
      </c>
      <c r="W20" s="17">
        <v>-1550</v>
      </c>
      <c r="X20" s="17"/>
      <c r="Y20" s="17"/>
      <c r="Z20" s="16">
        <v>18</v>
      </c>
      <c r="AA20" s="16" t="s">
        <v>850</v>
      </c>
      <c r="AB20" s="16">
        <v>-75</v>
      </c>
      <c r="AC20" s="16">
        <f>330+SUM(AB18:AB20)</f>
        <v>130</v>
      </c>
      <c r="AD20" s="16"/>
      <c r="AE20" s="17">
        <v>18</v>
      </c>
      <c r="AF20" s="17" t="s">
        <v>228</v>
      </c>
      <c r="AG20" s="17">
        <v>-75</v>
      </c>
      <c r="AH20" s="17"/>
      <c r="AI20" s="17"/>
      <c r="AJ20" s="17">
        <v>18</v>
      </c>
      <c r="AK20" s="17" t="s">
        <v>851</v>
      </c>
      <c r="AL20" s="17">
        <v>-112</v>
      </c>
      <c r="AM20" s="17"/>
      <c r="AN20" s="17"/>
      <c r="AO20" s="17">
        <v>18</v>
      </c>
      <c r="AP20" s="17" t="s">
        <v>852</v>
      </c>
      <c r="AQ20" s="17">
        <v>-60</v>
      </c>
      <c r="AR20" s="17"/>
      <c r="AS20" s="17"/>
      <c r="AT20" s="17">
        <v>18</v>
      </c>
      <c r="AU20" s="17" t="s">
        <v>853</v>
      </c>
      <c r="AV20" s="17">
        <v>-480</v>
      </c>
      <c r="AW20" s="17"/>
      <c r="AX20" s="17"/>
      <c r="AY20" s="17">
        <v>18</v>
      </c>
      <c r="AZ20" s="17" t="s">
        <v>854</v>
      </c>
      <c r="BA20" s="17">
        <v>-1100</v>
      </c>
      <c r="BB20" s="17"/>
      <c r="BC20" s="17"/>
      <c r="BD20" s="18">
        <v>18</v>
      </c>
      <c r="BE20" s="18" t="s">
        <v>855</v>
      </c>
      <c r="BF20" s="18">
        <v>-1730</v>
      </c>
      <c r="BG20" s="18"/>
      <c r="BH20" s="18"/>
      <c r="BI20" s="17">
        <v>18</v>
      </c>
      <c r="BJ20" s="17" t="s">
        <v>856</v>
      </c>
      <c r="BK20" s="17">
        <v>-65</v>
      </c>
      <c r="BL20" s="17"/>
      <c r="BM20" s="17"/>
      <c r="BN20" s="16">
        <v>18</v>
      </c>
      <c r="BO20" s="16" t="s">
        <v>221</v>
      </c>
      <c r="BP20" s="16">
        <v>-298</v>
      </c>
      <c r="BQ20" s="16">
        <f>1401+SUM(BP13:BP20)</f>
        <v>331</v>
      </c>
      <c r="BR20" s="16"/>
      <c r="BS20" s="16">
        <v>18</v>
      </c>
      <c r="BT20" s="16" t="s">
        <v>256</v>
      </c>
      <c r="BU20" s="16">
        <v>-415</v>
      </c>
      <c r="BV20" s="16">
        <f>1868+SUM(BU12:BU20)</f>
        <v>383</v>
      </c>
      <c r="BW20" s="16"/>
      <c r="BX20" s="75">
        <v>18</v>
      </c>
      <c r="BY20" s="75" t="s">
        <v>205</v>
      </c>
      <c r="BZ20" s="75">
        <v>-60</v>
      </c>
      <c r="CA20" s="75">
        <f>270+BZ20</f>
        <v>210</v>
      </c>
      <c r="CB20" s="75"/>
    </row>
    <row r="21" spans="1:80" ht="15.75">
      <c r="A21" s="18">
        <v>19</v>
      </c>
      <c r="B21" s="18" t="s">
        <v>241</v>
      </c>
      <c r="C21" s="18">
        <v>-415</v>
      </c>
      <c r="D21" s="18"/>
      <c r="E21" s="18"/>
      <c r="F21" s="17">
        <v>19</v>
      </c>
      <c r="G21" s="17" t="s">
        <v>855</v>
      </c>
      <c r="H21" s="17">
        <v>-90</v>
      </c>
      <c r="I21" s="17"/>
      <c r="J21" s="31"/>
      <c r="K21" s="17">
        <v>19</v>
      </c>
      <c r="L21" s="17" t="s">
        <v>853</v>
      </c>
      <c r="M21" s="17">
        <v>-60</v>
      </c>
      <c r="N21" s="17"/>
      <c r="O21" s="31"/>
      <c r="P21" s="35">
        <v>19</v>
      </c>
      <c r="Q21" s="35" t="s">
        <v>857</v>
      </c>
      <c r="R21" s="35">
        <v>-60</v>
      </c>
      <c r="S21" s="35"/>
      <c r="T21" s="35"/>
      <c r="U21" s="46">
        <v>19</v>
      </c>
      <c r="V21" s="17" t="s">
        <v>852</v>
      </c>
      <c r="W21" s="17">
        <v>-2050</v>
      </c>
      <c r="X21" s="17"/>
      <c r="Y21" s="17"/>
      <c r="Z21" s="17">
        <v>19</v>
      </c>
      <c r="AA21" s="17" t="s">
        <v>858</v>
      </c>
      <c r="AB21" s="17">
        <v>-60</v>
      </c>
      <c r="AC21" s="17"/>
      <c r="AD21" s="17"/>
      <c r="AE21" s="17">
        <v>19</v>
      </c>
      <c r="AF21" s="17" t="s">
        <v>859</v>
      </c>
      <c r="AG21" s="17">
        <v>-90</v>
      </c>
      <c r="AH21" s="17"/>
      <c r="AI21" s="17"/>
      <c r="AJ21" s="17">
        <v>19</v>
      </c>
      <c r="AK21" s="17" t="s">
        <v>860</v>
      </c>
      <c r="AL21" s="17">
        <v>-155</v>
      </c>
      <c r="AM21" s="17"/>
      <c r="AN21" s="17"/>
      <c r="AO21" s="17">
        <v>19</v>
      </c>
      <c r="AP21" s="17" t="s">
        <v>250</v>
      </c>
      <c r="AQ21" s="17">
        <v>-65</v>
      </c>
      <c r="AR21" s="17"/>
      <c r="AS21" s="17"/>
      <c r="AT21" s="17">
        <v>19</v>
      </c>
      <c r="AU21" s="17" t="s">
        <v>861</v>
      </c>
      <c r="AV21" s="17">
        <v>-580</v>
      </c>
      <c r="AW21" s="17"/>
      <c r="AX21" s="17"/>
      <c r="AY21" s="17">
        <v>19</v>
      </c>
      <c r="AZ21" s="17" t="s">
        <v>862</v>
      </c>
      <c r="BA21" s="17">
        <v>-1500</v>
      </c>
      <c r="BB21" s="17"/>
      <c r="BC21" s="17"/>
      <c r="BD21" s="17">
        <v>19</v>
      </c>
      <c r="BE21" s="17" t="s">
        <v>861</v>
      </c>
      <c r="BF21" s="17">
        <v>-2300</v>
      </c>
      <c r="BG21" s="17"/>
      <c r="BH21" s="17"/>
      <c r="BI21" s="17">
        <v>19</v>
      </c>
      <c r="BJ21" s="17" t="s">
        <v>863</v>
      </c>
      <c r="BK21" s="17">
        <v>-75</v>
      </c>
      <c r="BL21" s="17"/>
      <c r="BM21" s="17"/>
      <c r="BN21" s="18">
        <v>19</v>
      </c>
      <c r="BO21" s="18" t="s">
        <v>222</v>
      </c>
      <c r="BP21" s="18">
        <v>-60</v>
      </c>
      <c r="BQ21" s="18"/>
      <c r="BR21" s="18"/>
      <c r="BS21" s="17">
        <v>19</v>
      </c>
      <c r="BT21" s="17" t="s">
        <v>251</v>
      </c>
      <c r="BU21" s="17">
        <v>-60</v>
      </c>
      <c r="BV21" s="17"/>
      <c r="BW21" s="17"/>
      <c r="BX21" s="17">
        <v>19</v>
      </c>
      <c r="BY21" s="17" t="s">
        <v>856</v>
      </c>
      <c r="BZ21" s="17">
        <v>-60</v>
      </c>
      <c r="CA21" s="17"/>
      <c r="CB21" s="17"/>
    </row>
    <row r="22" spans="1:80" ht="15.75">
      <c r="A22" s="17">
        <v>20</v>
      </c>
      <c r="B22" s="17" t="s">
        <v>851</v>
      </c>
      <c r="C22" s="17">
        <v>-415</v>
      </c>
      <c r="D22" s="17"/>
      <c r="E22" s="17"/>
      <c r="F22" s="17">
        <v>20</v>
      </c>
      <c r="G22" s="17" t="s">
        <v>864</v>
      </c>
      <c r="H22" s="17">
        <v>-112</v>
      </c>
      <c r="I22" s="17"/>
      <c r="J22" s="31"/>
      <c r="K22" s="17">
        <v>20</v>
      </c>
      <c r="L22" s="17" t="s">
        <v>858</v>
      </c>
      <c r="M22" s="17">
        <v>-65</v>
      </c>
      <c r="N22" s="17"/>
      <c r="O22" s="31"/>
      <c r="P22" s="35">
        <v>20</v>
      </c>
      <c r="Q22" s="35" t="s">
        <v>865</v>
      </c>
      <c r="R22" s="35">
        <v>-65</v>
      </c>
      <c r="S22" s="35"/>
      <c r="T22" s="35"/>
      <c r="U22" s="46">
        <v>20</v>
      </c>
      <c r="V22" s="17" t="s">
        <v>866</v>
      </c>
      <c r="W22" s="17">
        <v>-2550</v>
      </c>
      <c r="X22" s="17"/>
      <c r="Y22" s="17"/>
      <c r="Z22" s="17">
        <v>20</v>
      </c>
      <c r="AA22" s="17" t="s">
        <v>822</v>
      </c>
      <c r="AB22" s="17">
        <v>-65</v>
      </c>
      <c r="AC22" s="17"/>
      <c r="AD22" s="17"/>
      <c r="AE22" s="17">
        <v>20</v>
      </c>
      <c r="AF22" s="17" t="s">
        <v>867</v>
      </c>
      <c r="AG22" s="17">
        <v>-112</v>
      </c>
      <c r="AH22" s="17"/>
      <c r="AI22" s="17"/>
      <c r="AJ22" s="17">
        <v>20</v>
      </c>
      <c r="AK22" s="17" t="s">
        <v>868</v>
      </c>
      <c r="AL22" s="17">
        <v>-215</v>
      </c>
      <c r="AM22" s="17"/>
      <c r="AN22" s="17"/>
      <c r="AO22" s="17">
        <v>20</v>
      </c>
      <c r="AP22" s="17" t="s">
        <v>869</v>
      </c>
      <c r="AQ22" s="17">
        <v>-75</v>
      </c>
      <c r="AR22" s="17"/>
      <c r="AS22" s="17"/>
      <c r="AT22" s="17">
        <v>20</v>
      </c>
      <c r="AU22" s="17" t="s">
        <v>870</v>
      </c>
      <c r="AV22" s="17">
        <v>-750</v>
      </c>
      <c r="AW22" s="17"/>
      <c r="AX22" s="17"/>
      <c r="AY22" s="16">
        <v>20</v>
      </c>
      <c r="AZ22" s="16" t="s">
        <v>252</v>
      </c>
      <c r="BA22" s="16">
        <v>-2175</v>
      </c>
      <c r="BB22" s="16">
        <f>9788+SUM(BA5:BA22)</f>
        <v>63</v>
      </c>
      <c r="BC22" s="16"/>
      <c r="BD22" s="17">
        <v>20</v>
      </c>
      <c r="BE22" s="17" t="s">
        <v>871</v>
      </c>
      <c r="BF22" s="17">
        <v>-2900</v>
      </c>
      <c r="BG22" s="17"/>
      <c r="BH22" s="17"/>
      <c r="BI22" s="17">
        <v>20</v>
      </c>
      <c r="BJ22" s="17" t="s">
        <v>849</v>
      </c>
      <c r="BK22" s="17">
        <v>-90</v>
      </c>
      <c r="BL22" s="17"/>
      <c r="BM22" s="17"/>
      <c r="BN22" s="16">
        <v>20</v>
      </c>
      <c r="BO22" s="16" t="s">
        <v>850</v>
      </c>
      <c r="BP22" s="16">
        <v>-65</v>
      </c>
      <c r="BQ22" s="16">
        <f>286+SUM(BP21:BP22)</f>
        <v>161</v>
      </c>
      <c r="BR22" s="16"/>
      <c r="BS22" s="17">
        <v>20</v>
      </c>
      <c r="BT22" s="17" t="s">
        <v>870</v>
      </c>
      <c r="BU22" s="17">
        <v>-65</v>
      </c>
      <c r="BV22" s="17"/>
      <c r="BW22" s="17"/>
      <c r="BX22" s="75">
        <v>20</v>
      </c>
      <c r="BY22" s="75" t="s">
        <v>821</v>
      </c>
      <c r="BZ22" s="75">
        <v>-65</v>
      </c>
      <c r="CA22" s="75">
        <f>286+SUM(BZ21:BZ22)</f>
        <v>161</v>
      </c>
      <c r="CB22" s="75"/>
    </row>
    <row r="23" spans="1:80" ht="15.75">
      <c r="A23" s="17">
        <v>21</v>
      </c>
      <c r="B23" s="17" t="s">
        <v>867</v>
      </c>
      <c r="C23" s="17">
        <v>-500</v>
      </c>
      <c r="D23" s="17"/>
      <c r="E23" s="17"/>
      <c r="F23" s="17">
        <v>21</v>
      </c>
      <c r="G23" s="17" t="s">
        <v>291</v>
      </c>
      <c r="H23" s="17">
        <v>-155</v>
      </c>
      <c r="I23" s="17"/>
      <c r="J23" s="31"/>
      <c r="K23" s="17">
        <v>21</v>
      </c>
      <c r="L23" s="17" t="s">
        <v>866</v>
      </c>
      <c r="M23" s="17">
        <v>-75</v>
      </c>
      <c r="N23" s="17"/>
      <c r="O23" s="31"/>
      <c r="P23" s="32">
        <v>21</v>
      </c>
      <c r="Q23" s="32" t="s">
        <v>872</v>
      </c>
      <c r="R23" s="32">
        <v>-75</v>
      </c>
      <c r="S23" s="32"/>
      <c r="T23" s="32"/>
      <c r="U23" s="46">
        <v>21</v>
      </c>
      <c r="V23" s="17" t="s">
        <v>278</v>
      </c>
      <c r="W23" s="17">
        <v>-3350</v>
      </c>
      <c r="X23" s="17"/>
      <c r="Y23" s="17"/>
      <c r="Z23" s="16">
        <v>21</v>
      </c>
      <c r="AA23" s="16" t="s">
        <v>792</v>
      </c>
      <c r="AB23" s="16">
        <v>-75</v>
      </c>
      <c r="AC23" s="16">
        <f>330+SUM(AB21:AB23)</f>
        <v>130</v>
      </c>
      <c r="AD23" s="16"/>
      <c r="AE23" s="16">
        <v>21</v>
      </c>
      <c r="AF23" s="16" t="s">
        <v>873</v>
      </c>
      <c r="AG23" s="16">
        <v>-155</v>
      </c>
      <c r="AH23" s="16">
        <f>729+SUM(AG18:AG23)</f>
        <v>172</v>
      </c>
      <c r="AI23" s="16"/>
      <c r="AJ23" s="17">
        <v>21</v>
      </c>
      <c r="AK23" s="17" t="s">
        <v>874</v>
      </c>
      <c r="AL23" s="17">
        <v>-298</v>
      </c>
      <c r="AM23" s="17"/>
      <c r="AN23" s="17"/>
      <c r="AO23" s="17">
        <v>21</v>
      </c>
      <c r="AP23" s="17" t="s">
        <v>875</v>
      </c>
      <c r="AQ23" s="17">
        <v>-90</v>
      </c>
      <c r="AR23" s="17"/>
      <c r="AS23" s="17"/>
      <c r="AT23" s="16">
        <v>21</v>
      </c>
      <c r="AU23" s="16" t="s">
        <v>264</v>
      </c>
      <c r="AV23" s="16">
        <v>-950</v>
      </c>
      <c r="AW23" s="16">
        <f>4275+SUM(AV11:AV23)</f>
        <v>30</v>
      </c>
      <c r="AX23" s="16"/>
      <c r="AY23" s="17">
        <v>21</v>
      </c>
      <c r="AZ23" s="17" t="s">
        <v>876</v>
      </c>
      <c r="BA23" s="17">
        <v>-60</v>
      </c>
      <c r="BB23" s="17"/>
      <c r="BC23" s="17"/>
      <c r="BD23" s="17">
        <v>21</v>
      </c>
      <c r="BE23" s="17" t="s">
        <v>869</v>
      </c>
      <c r="BF23" s="17">
        <v>-3605</v>
      </c>
      <c r="BG23" s="17"/>
      <c r="BH23" s="17"/>
      <c r="BI23" s="17">
        <v>21</v>
      </c>
      <c r="BJ23" s="17" t="s">
        <v>877</v>
      </c>
      <c r="BK23" s="17">
        <v>-112</v>
      </c>
      <c r="BL23" s="17"/>
      <c r="BM23" s="17"/>
      <c r="BN23" s="17">
        <v>21</v>
      </c>
      <c r="BO23" s="17" t="s">
        <v>864</v>
      </c>
      <c r="BP23" s="17">
        <v>-60</v>
      </c>
      <c r="BQ23" s="17"/>
      <c r="BR23" s="17"/>
      <c r="BS23" s="17">
        <v>21</v>
      </c>
      <c r="BT23" s="17" t="s">
        <v>831</v>
      </c>
      <c r="BU23" s="17">
        <v>-75</v>
      </c>
      <c r="BV23" s="17"/>
      <c r="BW23" s="17"/>
      <c r="BX23" s="17">
        <v>21</v>
      </c>
      <c r="BY23" s="17" t="s">
        <v>862</v>
      </c>
      <c r="BZ23" s="17">
        <v>-60</v>
      </c>
      <c r="CA23" s="17"/>
      <c r="CB23" s="17"/>
    </row>
    <row r="24" spans="1:80" ht="15.75">
      <c r="A24" s="17">
        <v>22</v>
      </c>
      <c r="B24" s="17" t="s">
        <v>878</v>
      </c>
      <c r="C24" s="17">
        <v>-595</v>
      </c>
      <c r="D24" s="17"/>
      <c r="E24" s="17"/>
      <c r="F24" s="16">
        <v>22</v>
      </c>
      <c r="G24" s="16" t="s">
        <v>879</v>
      </c>
      <c r="H24" s="16">
        <v>-215</v>
      </c>
      <c r="I24" s="16">
        <f>1011+SUM(H18:H24)</f>
        <v>239</v>
      </c>
      <c r="J24" s="28"/>
      <c r="K24" s="16">
        <v>22</v>
      </c>
      <c r="L24" s="16" t="s">
        <v>880</v>
      </c>
      <c r="M24" s="16">
        <v>-90</v>
      </c>
      <c r="N24" s="16">
        <f>387+SUM(M21:M24)</f>
        <v>97</v>
      </c>
      <c r="O24" s="28"/>
      <c r="P24" s="32">
        <v>22</v>
      </c>
      <c r="Q24" s="32" t="s">
        <v>881</v>
      </c>
      <c r="R24" s="32">
        <v>-90</v>
      </c>
      <c r="S24" s="32"/>
      <c r="T24" s="32"/>
      <c r="U24" s="47">
        <v>22</v>
      </c>
      <c r="V24" s="16" t="s">
        <v>882</v>
      </c>
      <c r="W24" s="16">
        <v>-4075</v>
      </c>
      <c r="X24" s="16">
        <v>41</v>
      </c>
      <c r="Y24" s="16"/>
      <c r="Z24" s="17">
        <v>22</v>
      </c>
      <c r="AA24" s="17" t="s">
        <v>313</v>
      </c>
      <c r="AB24" s="17">
        <v>-60</v>
      </c>
      <c r="AC24" s="17"/>
      <c r="AD24" s="17"/>
      <c r="AE24" s="17">
        <v>22</v>
      </c>
      <c r="AF24" s="17" t="s">
        <v>883</v>
      </c>
      <c r="AG24" s="17">
        <v>-60</v>
      </c>
      <c r="AH24" s="17"/>
      <c r="AI24" s="17"/>
      <c r="AJ24" s="16">
        <v>22</v>
      </c>
      <c r="AK24" s="16" t="s">
        <v>333</v>
      </c>
      <c r="AL24" s="16">
        <v>-415</v>
      </c>
      <c r="AM24" s="16">
        <f>2034+SUM(AL16:AL24)</f>
        <v>549</v>
      </c>
      <c r="AN24" s="16"/>
      <c r="AO24" s="17">
        <v>22</v>
      </c>
      <c r="AP24" s="17" t="s">
        <v>884</v>
      </c>
      <c r="AQ24" s="17">
        <v>-112</v>
      </c>
      <c r="AR24" s="17"/>
      <c r="AS24" s="17"/>
      <c r="AT24" s="17">
        <v>22</v>
      </c>
      <c r="AU24" s="17" t="s">
        <v>875</v>
      </c>
      <c r="AV24" s="17">
        <v>-60</v>
      </c>
      <c r="AW24" s="17"/>
      <c r="AX24" s="17"/>
      <c r="AY24" s="17">
        <v>22</v>
      </c>
      <c r="AZ24" s="17" t="s">
        <v>237</v>
      </c>
      <c r="BA24" s="17">
        <v>-65</v>
      </c>
      <c r="BB24" s="17"/>
      <c r="BC24" s="17"/>
      <c r="BD24" s="17">
        <v>22</v>
      </c>
      <c r="BE24" s="17" t="s">
        <v>885</v>
      </c>
      <c r="BF24" s="17">
        <v>-4875</v>
      </c>
      <c r="BG24" s="17"/>
      <c r="BH24" s="17"/>
      <c r="BI24" s="17">
        <v>22</v>
      </c>
      <c r="BJ24" s="17" t="s">
        <v>876</v>
      </c>
      <c r="BK24" s="17">
        <v>-155</v>
      </c>
      <c r="BL24" s="17"/>
      <c r="BM24" s="17"/>
      <c r="BN24" s="16">
        <v>22</v>
      </c>
      <c r="BO24" s="16" t="s">
        <v>880</v>
      </c>
      <c r="BP24" s="16">
        <v>-65</v>
      </c>
      <c r="BQ24" s="16">
        <f>280+SUM(BP23:BP24)</f>
        <v>155</v>
      </c>
      <c r="BR24" s="16"/>
      <c r="BS24" s="17">
        <v>22</v>
      </c>
      <c r="BT24" s="17" t="s">
        <v>883</v>
      </c>
      <c r="BU24" s="17">
        <v>-90</v>
      </c>
      <c r="BV24" s="17"/>
      <c r="BW24" s="17"/>
      <c r="BX24" s="17">
        <v>22</v>
      </c>
      <c r="BY24" s="17" t="s">
        <v>877</v>
      </c>
      <c r="BZ24" s="17">
        <v>-65</v>
      </c>
      <c r="CA24" s="17"/>
      <c r="CB24" s="17"/>
    </row>
    <row r="25" spans="1:80" ht="15.75">
      <c r="A25" s="17">
        <v>23</v>
      </c>
      <c r="B25" s="17" t="s">
        <v>258</v>
      </c>
      <c r="C25" s="17">
        <v>-900</v>
      </c>
      <c r="D25" s="17"/>
      <c r="E25" s="17"/>
      <c r="F25" s="17">
        <v>23</v>
      </c>
      <c r="G25" s="17" t="s">
        <v>855</v>
      </c>
      <c r="H25" s="17">
        <v>-60</v>
      </c>
      <c r="I25" s="17"/>
      <c r="J25" s="31"/>
      <c r="K25" s="16">
        <v>23</v>
      </c>
      <c r="L25" s="16" t="s">
        <v>792</v>
      </c>
      <c r="M25" s="16">
        <v>-60</v>
      </c>
      <c r="N25" s="16">
        <v>204</v>
      </c>
      <c r="O25" s="28"/>
      <c r="P25" s="32">
        <v>23</v>
      </c>
      <c r="Q25" s="32" t="s">
        <v>886</v>
      </c>
      <c r="R25" s="32">
        <v>-112</v>
      </c>
      <c r="S25" s="32"/>
      <c r="T25" s="32"/>
      <c r="U25" s="47">
        <v>23</v>
      </c>
      <c r="V25" s="16" t="s">
        <v>887</v>
      </c>
      <c r="W25" s="16">
        <v>-60</v>
      </c>
      <c r="X25" s="16">
        <v>240</v>
      </c>
      <c r="Y25" s="16"/>
      <c r="Z25" s="17">
        <v>23</v>
      </c>
      <c r="AA25" s="17" t="s">
        <v>327</v>
      </c>
      <c r="AB25" s="17">
        <v>-65</v>
      </c>
      <c r="AC25" s="17"/>
      <c r="AD25" s="17"/>
      <c r="AE25" s="17">
        <v>23</v>
      </c>
      <c r="AF25" s="17" t="s">
        <v>306</v>
      </c>
      <c r="AG25" s="17">
        <v>-65</v>
      </c>
      <c r="AH25" s="17"/>
      <c r="AI25" s="17"/>
      <c r="AJ25" s="17">
        <v>23</v>
      </c>
      <c r="AK25" s="17" t="s">
        <v>321</v>
      </c>
      <c r="AL25" s="17">
        <v>-60</v>
      </c>
      <c r="AM25" s="17"/>
      <c r="AN25" s="17"/>
      <c r="AO25" s="17">
        <v>23</v>
      </c>
      <c r="AP25" s="17" t="s">
        <v>888</v>
      </c>
      <c r="AQ25" s="17">
        <v>-155</v>
      </c>
      <c r="AR25" s="17"/>
      <c r="AS25" s="17"/>
      <c r="AT25" s="17">
        <v>23</v>
      </c>
      <c r="AU25" s="17" t="s">
        <v>275</v>
      </c>
      <c r="AV25" s="17">
        <v>-65</v>
      </c>
      <c r="AW25" s="17"/>
      <c r="AX25" s="17"/>
      <c r="AY25" s="17">
        <v>23</v>
      </c>
      <c r="AZ25" s="17" t="s">
        <v>889</v>
      </c>
      <c r="BA25" s="17">
        <v>-75</v>
      </c>
      <c r="BB25" s="17"/>
      <c r="BC25" s="17"/>
      <c r="BD25" s="17">
        <v>23</v>
      </c>
      <c r="BE25" s="17" t="s">
        <v>855</v>
      </c>
      <c r="BF25" s="17">
        <v>-6310</v>
      </c>
      <c r="BG25" s="17"/>
      <c r="BH25" s="17"/>
      <c r="BI25" s="17">
        <v>23</v>
      </c>
      <c r="BJ25" s="17" t="s">
        <v>878</v>
      </c>
      <c r="BK25" s="17">
        <v>-215</v>
      </c>
      <c r="BL25" s="17"/>
      <c r="BM25" s="17"/>
      <c r="BN25" s="16">
        <v>23</v>
      </c>
      <c r="BO25" s="16" t="s">
        <v>873</v>
      </c>
      <c r="BP25" s="16">
        <v>-60</v>
      </c>
      <c r="BQ25" s="16">
        <f>282+BP25</f>
        <v>222</v>
      </c>
      <c r="BR25" s="16"/>
      <c r="BS25" s="17">
        <v>23</v>
      </c>
      <c r="BT25" s="17" t="s">
        <v>881</v>
      </c>
      <c r="BU25" s="17">
        <v>-112</v>
      </c>
      <c r="BV25" s="17"/>
      <c r="BW25" s="17"/>
      <c r="BX25" s="17">
        <v>23</v>
      </c>
      <c r="BY25" s="17" t="s">
        <v>865</v>
      </c>
      <c r="BZ25" s="17">
        <v>-75</v>
      </c>
      <c r="CA25" s="17"/>
      <c r="CB25" s="17"/>
    </row>
    <row r="26" spans="1:80" ht="15.75">
      <c r="A26" s="16">
        <v>24</v>
      </c>
      <c r="B26" s="16" t="s">
        <v>887</v>
      </c>
      <c r="C26" s="16">
        <v>-980</v>
      </c>
      <c r="D26" s="16">
        <f>4900+SUM(C13:C26)</f>
        <v>25</v>
      </c>
      <c r="E26" s="16"/>
      <c r="F26" s="17">
        <v>24</v>
      </c>
      <c r="G26" s="17" t="s">
        <v>280</v>
      </c>
      <c r="H26" s="17">
        <v>-65</v>
      </c>
      <c r="I26" s="17"/>
      <c r="J26" s="31"/>
      <c r="K26" s="17">
        <v>24</v>
      </c>
      <c r="L26" s="17" t="s">
        <v>841</v>
      </c>
      <c r="M26" s="17">
        <v>-60</v>
      </c>
      <c r="N26" s="17"/>
      <c r="O26" s="31"/>
      <c r="P26" s="34">
        <v>24</v>
      </c>
      <c r="Q26" s="34" t="s">
        <v>890</v>
      </c>
      <c r="R26" s="34">
        <v>-155</v>
      </c>
      <c r="S26" s="34">
        <f>698+SUM(R21:R26)</f>
        <v>141</v>
      </c>
      <c r="T26" s="34"/>
      <c r="U26" s="46">
        <v>24</v>
      </c>
      <c r="V26" s="17" t="s">
        <v>747</v>
      </c>
      <c r="W26" s="17">
        <v>-60</v>
      </c>
      <c r="X26" s="17"/>
      <c r="Y26" s="17"/>
      <c r="Z26" s="17">
        <v>24</v>
      </c>
      <c r="AA26" s="17" t="s">
        <v>308</v>
      </c>
      <c r="AB26" s="17">
        <v>-75</v>
      </c>
      <c r="AC26" s="17"/>
      <c r="AD26" s="17"/>
      <c r="AE26" s="17">
        <v>24</v>
      </c>
      <c r="AF26" s="17" t="s">
        <v>891</v>
      </c>
      <c r="AG26" s="17">
        <v>-75</v>
      </c>
      <c r="AH26" s="17"/>
      <c r="AI26" s="17"/>
      <c r="AJ26" s="16">
        <v>24</v>
      </c>
      <c r="AK26" s="16" t="s">
        <v>323</v>
      </c>
      <c r="AL26" s="16">
        <v>-65</v>
      </c>
      <c r="AM26" s="16">
        <f>280+SUM(AL25:AL26)</f>
        <v>155</v>
      </c>
      <c r="AN26" s="16"/>
      <c r="AO26" s="17">
        <v>24</v>
      </c>
      <c r="AP26" s="17" t="s">
        <v>892</v>
      </c>
      <c r="AQ26" s="17">
        <v>-215</v>
      </c>
      <c r="AR26" s="17"/>
      <c r="AS26" s="17"/>
      <c r="AT26" s="17">
        <v>24</v>
      </c>
      <c r="AU26" s="17" t="s">
        <v>305</v>
      </c>
      <c r="AV26" s="17">
        <v>-75</v>
      </c>
      <c r="AW26" s="17"/>
      <c r="AX26" s="17"/>
      <c r="AY26" s="17">
        <v>24</v>
      </c>
      <c r="AZ26" s="17" t="s">
        <v>274</v>
      </c>
      <c r="BA26" s="17">
        <v>-90</v>
      </c>
      <c r="BB26" s="17"/>
      <c r="BC26" s="17"/>
      <c r="BD26" s="16">
        <v>24</v>
      </c>
      <c r="BE26" s="16" t="s">
        <v>893</v>
      </c>
      <c r="BF26" s="16">
        <v>-7725</v>
      </c>
      <c r="BG26" s="16">
        <f>35535+SUM(BF5:BF26)</f>
        <v>50</v>
      </c>
      <c r="BH26" s="16"/>
      <c r="BI26" s="17">
        <v>24</v>
      </c>
      <c r="BJ26" s="17" t="s">
        <v>894</v>
      </c>
      <c r="BK26" s="17">
        <v>-298</v>
      </c>
      <c r="BL26" s="17"/>
      <c r="BM26" s="17"/>
      <c r="BN26" s="17">
        <v>24</v>
      </c>
      <c r="BO26" s="17" t="s">
        <v>894</v>
      </c>
      <c r="BP26" s="17">
        <v>-60</v>
      </c>
      <c r="BQ26" s="17"/>
      <c r="BR26" s="17"/>
      <c r="BS26" s="17">
        <v>24</v>
      </c>
      <c r="BT26" s="17" t="s">
        <v>294</v>
      </c>
      <c r="BU26" s="17">
        <v>-155</v>
      </c>
      <c r="BV26" s="17"/>
      <c r="BW26" s="17"/>
      <c r="BX26" s="16">
        <v>24</v>
      </c>
      <c r="BY26" s="16" t="s">
        <v>895</v>
      </c>
      <c r="BZ26" s="16">
        <v>-90</v>
      </c>
      <c r="CA26" s="16">
        <f>423+SUM(BZ23:BZ26)</f>
        <v>133</v>
      </c>
      <c r="CB26" s="16"/>
    </row>
    <row r="27" spans="1:80" ht="15.75">
      <c r="A27" s="17">
        <v>25</v>
      </c>
      <c r="B27" s="17" t="s">
        <v>836</v>
      </c>
      <c r="C27" s="17">
        <v>-60</v>
      </c>
      <c r="D27" s="17"/>
      <c r="E27" s="17"/>
      <c r="F27" s="17">
        <v>25</v>
      </c>
      <c r="G27" s="17" t="s">
        <v>326</v>
      </c>
      <c r="H27" s="17">
        <v>-75</v>
      </c>
      <c r="I27" s="17"/>
      <c r="J27" s="31"/>
      <c r="K27" s="17">
        <v>25</v>
      </c>
      <c r="L27" s="17" t="s">
        <v>888</v>
      </c>
      <c r="M27" s="17">
        <v>-65</v>
      </c>
      <c r="N27" s="17"/>
      <c r="O27" s="31"/>
      <c r="P27" s="32">
        <v>25</v>
      </c>
      <c r="Q27" s="32" t="s">
        <v>896</v>
      </c>
      <c r="R27" s="32">
        <v>-60</v>
      </c>
      <c r="S27" s="32"/>
      <c r="T27" s="32"/>
      <c r="U27" s="46">
        <v>25</v>
      </c>
      <c r="V27" s="17" t="s">
        <v>897</v>
      </c>
      <c r="W27" s="17">
        <v>-65</v>
      </c>
      <c r="X27" s="17"/>
      <c r="Y27" s="17"/>
      <c r="Z27" s="16">
        <v>25</v>
      </c>
      <c r="AA27" s="16" t="s">
        <v>898</v>
      </c>
      <c r="AB27" s="16">
        <v>-90</v>
      </c>
      <c r="AC27" s="16">
        <f>396+SUM(AB24:AB27)</f>
        <v>106</v>
      </c>
      <c r="AD27" s="16"/>
      <c r="AE27" s="17">
        <v>25</v>
      </c>
      <c r="AF27" s="17" t="s">
        <v>322</v>
      </c>
      <c r="AG27" s="17">
        <v>-90</v>
      </c>
      <c r="AH27" s="17"/>
      <c r="AI27" s="17"/>
      <c r="AJ27" s="17">
        <v>25</v>
      </c>
      <c r="AK27" s="17" t="s">
        <v>324</v>
      </c>
      <c r="AL27" s="17">
        <v>-60</v>
      </c>
      <c r="AM27" s="17"/>
      <c r="AN27" s="17"/>
      <c r="AO27" s="17">
        <v>25</v>
      </c>
      <c r="AP27" s="17" t="s">
        <v>899</v>
      </c>
      <c r="AQ27" s="17">
        <v>-298</v>
      </c>
      <c r="AR27" s="17"/>
      <c r="AS27" s="17"/>
      <c r="AT27" s="16">
        <v>25</v>
      </c>
      <c r="AU27" s="16" t="s">
        <v>890</v>
      </c>
      <c r="AV27" s="16">
        <v>-90</v>
      </c>
      <c r="AW27" s="16">
        <f>405+SUM(AV24:AV27)</f>
        <v>115</v>
      </c>
      <c r="AX27" s="16"/>
      <c r="AY27" s="17">
        <v>25</v>
      </c>
      <c r="AZ27" s="17" t="s">
        <v>287</v>
      </c>
      <c r="BA27" s="17">
        <v>-112</v>
      </c>
      <c r="BB27" s="17"/>
      <c r="BC27" s="17"/>
      <c r="BD27" s="17">
        <v>25</v>
      </c>
      <c r="BE27" s="17" t="s">
        <v>900</v>
      </c>
      <c r="BF27" s="17">
        <v>-60</v>
      </c>
      <c r="BG27" s="17"/>
      <c r="BH27" s="17"/>
      <c r="BI27" s="17">
        <v>25</v>
      </c>
      <c r="BJ27" s="17" t="s">
        <v>841</v>
      </c>
      <c r="BK27" s="17">
        <v>-415</v>
      </c>
      <c r="BL27" s="17"/>
      <c r="BM27" s="17"/>
      <c r="BN27" s="17">
        <v>25</v>
      </c>
      <c r="BO27" s="17" t="s">
        <v>266</v>
      </c>
      <c r="BP27" s="17">
        <v>-65</v>
      </c>
      <c r="BQ27" s="17"/>
      <c r="BR27" s="17"/>
      <c r="BS27" s="17">
        <v>25</v>
      </c>
      <c r="BT27" s="17" t="s">
        <v>901</v>
      </c>
      <c r="BU27" s="17">
        <v>-215</v>
      </c>
      <c r="BV27" s="17"/>
      <c r="BW27" s="17"/>
      <c r="BX27" s="17">
        <v>25</v>
      </c>
      <c r="BY27" s="17" t="s">
        <v>244</v>
      </c>
      <c r="BZ27" s="17">
        <v>-60</v>
      </c>
      <c r="CA27" s="17"/>
      <c r="CB27" s="17"/>
    </row>
    <row r="28" spans="1:80" ht="15.75">
      <c r="A28" s="17">
        <v>26</v>
      </c>
      <c r="B28" s="17" t="s">
        <v>896</v>
      </c>
      <c r="C28" s="17">
        <v>-65</v>
      </c>
      <c r="D28" s="17"/>
      <c r="E28" s="17"/>
      <c r="F28" s="17">
        <v>26</v>
      </c>
      <c r="G28" s="17" t="s">
        <v>316</v>
      </c>
      <c r="H28" s="17">
        <v>-90</v>
      </c>
      <c r="I28" s="17"/>
      <c r="J28" s="31"/>
      <c r="K28" s="17">
        <v>26</v>
      </c>
      <c r="L28" s="17" t="s">
        <v>902</v>
      </c>
      <c r="M28" s="17">
        <v>-75</v>
      </c>
      <c r="N28" s="17"/>
      <c r="O28" s="31"/>
      <c r="P28" s="32">
        <v>26</v>
      </c>
      <c r="Q28" s="32" t="s">
        <v>871</v>
      </c>
      <c r="R28" s="32">
        <v>-65</v>
      </c>
      <c r="S28" s="32"/>
      <c r="T28" s="32"/>
      <c r="U28" s="46">
        <v>26</v>
      </c>
      <c r="V28" s="17" t="s">
        <v>901</v>
      </c>
      <c r="W28" s="17">
        <v>-75</v>
      </c>
      <c r="X28" s="17"/>
      <c r="Y28" s="17">
        <v>-4.5</v>
      </c>
      <c r="Z28" s="17">
        <v>26</v>
      </c>
      <c r="AA28" s="17" t="s">
        <v>850</v>
      </c>
      <c r="AB28" s="17">
        <v>-60</v>
      </c>
      <c r="AC28" s="17"/>
      <c r="AD28" s="17"/>
      <c r="AE28" s="17">
        <v>26</v>
      </c>
      <c r="AF28" s="17" t="s">
        <v>903</v>
      </c>
      <c r="AG28" s="17">
        <v>-112</v>
      </c>
      <c r="AH28" s="17"/>
      <c r="AI28" s="17"/>
      <c r="AJ28" s="17">
        <v>26</v>
      </c>
      <c r="AK28" s="17" t="s">
        <v>904</v>
      </c>
      <c r="AL28" s="17">
        <v>-65</v>
      </c>
      <c r="AM28" s="17"/>
      <c r="AN28" s="17"/>
      <c r="AO28" s="17">
        <v>26</v>
      </c>
      <c r="AP28" s="17" t="s">
        <v>905</v>
      </c>
      <c r="AQ28" s="17">
        <v>-415</v>
      </c>
      <c r="AR28" s="17"/>
      <c r="AS28" s="17"/>
      <c r="AT28" s="17">
        <v>26</v>
      </c>
      <c r="AU28" s="17" t="s">
        <v>351</v>
      </c>
      <c r="AV28" s="17">
        <v>-60</v>
      </c>
      <c r="AW28" s="17"/>
      <c r="AX28" s="17"/>
      <c r="AY28" s="16">
        <v>26</v>
      </c>
      <c r="AZ28" s="16" t="s">
        <v>298</v>
      </c>
      <c r="BA28" s="16">
        <v>-155</v>
      </c>
      <c r="BB28" s="16">
        <f>837+SUM(BA23:BA28)</f>
        <v>280</v>
      </c>
      <c r="BC28" s="16"/>
      <c r="BD28" s="17">
        <v>26</v>
      </c>
      <c r="BE28" s="17" t="s">
        <v>357</v>
      </c>
      <c r="BF28" s="17">
        <v>-65</v>
      </c>
      <c r="BG28" s="17"/>
      <c r="BH28" s="17"/>
      <c r="BI28" s="17">
        <v>26</v>
      </c>
      <c r="BJ28" s="17" t="s">
        <v>906</v>
      </c>
      <c r="BK28" s="17">
        <v>-450</v>
      </c>
      <c r="BL28" s="17"/>
      <c r="BM28" s="17"/>
      <c r="BN28" s="16">
        <v>26</v>
      </c>
      <c r="BO28" s="16" t="s">
        <v>893</v>
      </c>
      <c r="BP28" s="16">
        <v>-75</v>
      </c>
      <c r="BQ28" s="16">
        <f>345+SUM(BP26:BP28)</f>
        <v>145</v>
      </c>
      <c r="BR28" s="16"/>
      <c r="BS28" s="17">
        <v>26</v>
      </c>
      <c r="BT28" s="17" t="s">
        <v>907</v>
      </c>
      <c r="BU28" s="17">
        <v>-298</v>
      </c>
      <c r="BV28" s="17"/>
      <c r="BW28" s="17"/>
      <c r="BX28" s="17">
        <v>26</v>
      </c>
      <c r="BY28" s="17" t="s">
        <v>309</v>
      </c>
      <c r="BZ28" s="17">
        <v>-65</v>
      </c>
      <c r="CA28" s="17"/>
      <c r="CB28" s="17"/>
    </row>
    <row r="29" spans="1:80" ht="15.75">
      <c r="A29" s="17">
        <v>27</v>
      </c>
      <c r="B29" s="17" t="s">
        <v>907</v>
      </c>
      <c r="C29" s="17">
        <v>-75</v>
      </c>
      <c r="D29" s="17"/>
      <c r="E29" s="17"/>
      <c r="F29" s="17">
        <v>27</v>
      </c>
      <c r="G29" s="17" t="s">
        <v>355</v>
      </c>
      <c r="H29" s="17">
        <v>-112</v>
      </c>
      <c r="I29" s="17"/>
      <c r="J29" s="31"/>
      <c r="K29" s="17">
        <v>27</v>
      </c>
      <c r="L29" s="17" t="s">
        <v>310</v>
      </c>
      <c r="M29" s="17">
        <v>-90</v>
      </c>
      <c r="N29" s="17"/>
      <c r="O29" s="31"/>
      <c r="P29" s="32">
        <v>27</v>
      </c>
      <c r="Q29" s="32" t="s">
        <v>315</v>
      </c>
      <c r="R29" s="32">
        <v>-75</v>
      </c>
      <c r="S29" s="32"/>
      <c r="T29" s="32"/>
      <c r="U29" s="46">
        <v>27</v>
      </c>
      <c r="V29" s="17" t="s">
        <v>337</v>
      </c>
      <c r="W29" s="17">
        <v>-90</v>
      </c>
      <c r="X29" s="17"/>
      <c r="Y29" s="17">
        <f>W37*Y28</f>
        <v>2925</v>
      </c>
      <c r="Z29" s="17">
        <v>27</v>
      </c>
      <c r="AA29" s="17" t="s">
        <v>334</v>
      </c>
      <c r="AB29" s="17">
        <v>-65</v>
      </c>
      <c r="AC29" s="17"/>
      <c r="AD29" s="17"/>
      <c r="AE29" s="17">
        <v>27</v>
      </c>
      <c r="AF29" s="17" t="s">
        <v>384</v>
      </c>
      <c r="AG29" s="17">
        <v>-155</v>
      </c>
      <c r="AH29" s="17"/>
      <c r="AI29" s="17"/>
      <c r="AJ29" s="16">
        <v>27</v>
      </c>
      <c r="AK29" s="16" t="s">
        <v>908</v>
      </c>
      <c r="AL29" s="16">
        <v>-75</v>
      </c>
      <c r="AM29" s="16">
        <f>330+SUM(AL27:AL29)</f>
        <v>130</v>
      </c>
      <c r="AN29" s="16"/>
      <c r="AO29" s="16">
        <v>27</v>
      </c>
      <c r="AP29" s="16" t="s">
        <v>909</v>
      </c>
      <c r="AQ29" s="16">
        <v>-450</v>
      </c>
      <c r="AR29" s="16">
        <f>2025+SUM(AQ20:AQ29)</f>
        <v>90</v>
      </c>
      <c r="AS29" s="16"/>
      <c r="AT29" s="17">
        <v>27</v>
      </c>
      <c r="AU29" s="17" t="s">
        <v>302</v>
      </c>
      <c r="AV29" s="17">
        <v>-65</v>
      </c>
      <c r="AW29" s="17"/>
      <c r="AX29" s="17"/>
      <c r="AY29" s="16">
        <v>27</v>
      </c>
      <c r="AZ29" s="16" t="s">
        <v>307</v>
      </c>
      <c r="BA29" s="16">
        <v>-60</v>
      </c>
      <c r="BB29" s="16">
        <f>306+BA29</f>
        <v>246</v>
      </c>
      <c r="BC29" s="16"/>
      <c r="BD29" s="17">
        <v>27</v>
      </c>
      <c r="BE29" s="17" t="s">
        <v>871</v>
      </c>
      <c r="BF29" s="17">
        <v>-75</v>
      </c>
      <c r="BG29" s="17"/>
      <c r="BH29" s="17"/>
      <c r="BI29" s="17">
        <v>27</v>
      </c>
      <c r="BJ29" s="17" t="s">
        <v>892</v>
      </c>
      <c r="BK29" s="17">
        <v>-580</v>
      </c>
      <c r="BL29" s="17"/>
      <c r="BM29" s="17"/>
      <c r="BN29" s="17">
        <v>27</v>
      </c>
      <c r="BO29" s="17" t="s">
        <v>900</v>
      </c>
      <c r="BP29" s="17">
        <v>-60</v>
      </c>
      <c r="BQ29" s="17"/>
      <c r="BR29" s="17"/>
      <c r="BS29" s="17">
        <v>27</v>
      </c>
      <c r="BT29" s="17" t="s">
        <v>910</v>
      </c>
      <c r="BU29" s="17">
        <v>-415</v>
      </c>
      <c r="BV29" s="17"/>
      <c r="BW29" s="17"/>
      <c r="BX29" s="17">
        <v>27</v>
      </c>
      <c r="BY29" s="17" t="s">
        <v>297</v>
      </c>
      <c r="BZ29" s="17">
        <v>-75</v>
      </c>
      <c r="CA29" s="17"/>
      <c r="CB29" s="17"/>
    </row>
    <row r="30" spans="1:80" ht="15.75">
      <c r="A30" s="17">
        <v>28</v>
      </c>
      <c r="B30" s="17" t="s">
        <v>346</v>
      </c>
      <c r="C30" s="17">
        <v>-90</v>
      </c>
      <c r="D30" s="17"/>
      <c r="E30" s="17"/>
      <c r="F30" s="17">
        <v>28</v>
      </c>
      <c r="G30" s="17" t="s">
        <v>338</v>
      </c>
      <c r="H30" s="17">
        <v>-155</v>
      </c>
      <c r="I30" s="17"/>
      <c r="J30" s="31"/>
      <c r="K30" s="17">
        <v>28</v>
      </c>
      <c r="L30" s="17" t="s">
        <v>866</v>
      </c>
      <c r="M30" s="17">
        <v>-112</v>
      </c>
      <c r="N30" s="17"/>
      <c r="O30" s="31"/>
      <c r="P30" s="32">
        <v>28</v>
      </c>
      <c r="Q30" s="32" t="s">
        <v>903</v>
      </c>
      <c r="R30" s="32">
        <v>-90</v>
      </c>
      <c r="S30" s="32"/>
      <c r="T30" s="32"/>
      <c r="U30" s="46">
        <v>28</v>
      </c>
      <c r="V30" s="17" t="s">
        <v>911</v>
      </c>
      <c r="W30" s="17">
        <v>-112</v>
      </c>
      <c r="X30" s="17"/>
      <c r="Y30" s="17"/>
      <c r="Z30" s="17">
        <v>28</v>
      </c>
      <c r="AA30" s="17" t="s">
        <v>312</v>
      </c>
      <c r="AB30" s="17">
        <v>-75</v>
      </c>
      <c r="AC30" s="17"/>
      <c r="AD30" s="17"/>
      <c r="AE30" s="17">
        <v>28</v>
      </c>
      <c r="AF30" s="17" t="s">
        <v>367</v>
      </c>
      <c r="AG30" s="17">
        <v>-215</v>
      </c>
      <c r="AH30" s="17"/>
      <c r="AI30" s="17"/>
      <c r="AJ30" s="17">
        <v>28</v>
      </c>
      <c r="AK30" s="17" t="s">
        <v>912</v>
      </c>
      <c r="AL30" s="17">
        <v>-60</v>
      </c>
      <c r="AM30" s="17"/>
      <c r="AN30" s="17"/>
      <c r="AO30" s="16">
        <v>28</v>
      </c>
      <c r="AP30" s="16" t="s">
        <v>913</v>
      </c>
      <c r="AQ30" s="16">
        <v>-60</v>
      </c>
      <c r="AR30" s="16">
        <f>258+AQ30</f>
        <v>198</v>
      </c>
      <c r="AS30" s="16"/>
      <c r="AT30" s="17">
        <v>28</v>
      </c>
      <c r="AU30" s="17" t="s">
        <v>344</v>
      </c>
      <c r="AV30" s="17">
        <v>-75</v>
      </c>
      <c r="AW30" s="17"/>
      <c r="AX30" s="17"/>
      <c r="AY30" s="16">
        <v>28</v>
      </c>
      <c r="AZ30" s="16" t="s">
        <v>829</v>
      </c>
      <c r="BA30" s="16">
        <v>-60</v>
      </c>
      <c r="BB30" s="16">
        <f>306+BA30</f>
        <v>246</v>
      </c>
      <c r="BC30" s="16"/>
      <c r="BD30" s="17">
        <v>28</v>
      </c>
      <c r="BE30" s="17" t="s">
        <v>342</v>
      </c>
      <c r="BF30" s="17">
        <v>-90</v>
      </c>
      <c r="BG30" s="17"/>
      <c r="BH30" s="17"/>
      <c r="BI30" s="17">
        <v>28</v>
      </c>
      <c r="BJ30" s="17" t="s">
        <v>332</v>
      </c>
      <c r="BK30" s="17">
        <v>-725</v>
      </c>
      <c r="BL30" s="17"/>
      <c r="BM30" s="17"/>
      <c r="BN30" s="17">
        <v>28</v>
      </c>
      <c r="BO30" s="17" t="s">
        <v>850</v>
      </c>
      <c r="BP30" s="17">
        <v>-65</v>
      </c>
      <c r="BQ30" s="17"/>
      <c r="BR30" s="17"/>
      <c r="BS30" s="17">
        <v>28</v>
      </c>
      <c r="BT30" s="17" t="s">
        <v>904</v>
      </c>
      <c r="BU30" s="17">
        <v>-450</v>
      </c>
      <c r="BV30" s="17"/>
      <c r="BW30" s="17"/>
      <c r="BX30" s="16">
        <v>28</v>
      </c>
      <c r="BY30" s="16" t="s">
        <v>361</v>
      </c>
      <c r="BZ30" s="16">
        <v>-90</v>
      </c>
      <c r="CA30" s="16">
        <f>396+SUM(BZ27:BZ30)</f>
        <v>106</v>
      </c>
      <c r="CB30" s="16"/>
    </row>
    <row r="31" spans="1:80" ht="15.75">
      <c r="A31" s="17">
        <v>29</v>
      </c>
      <c r="B31" s="17" t="s">
        <v>347</v>
      </c>
      <c r="C31" s="17">
        <v>-112</v>
      </c>
      <c r="D31" s="17"/>
      <c r="E31" s="17"/>
      <c r="F31" s="17">
        <v>29</v>
      </c>
      <c r="G31" s="17" t="s">
        <v>914</v>
      </c>
      <c r="H31" s="17">
        <v>-215</v>
      </c>
      <c r="I31" s="17"/>
      <c r="J31" s="31"/>
      <c r="K31" s="16">
        <v>29</v>
      </c>
      <c r="L31" s="16" t="s">
        <v>915</v>
      </c>
      <c r="M31" s="16">
        <v>-155</v>
      </c>
      <c r="N31" s="16">
        <f>744+SUM(M26:M31)</f>
        <v>187</v>
      </c>
      <c r="O31" s="28"/>
      <c r="P31" s="32">
        <v>29</v>
      </c>
      <c r="Q31" s="32" t="s">
        <v>916</v>
      </c>
      <c r="R31" s="32">
        <v>-112</v>
      </c>
      <c r="S31" s="32"/>
      <c r="T31" s="32"/>
      <c r="U31" s="46">
        <v>29</v>
      </c>
      <c r="V31" s="17" t="s">
        <v>917</v>
      </c>
      <c r="W31" s="17">
        <v>-155</v>
      </c>
      <c r="X31" s="17"/>
      <c r="Y31" s="17"/>
      <c r="Z31" s="16">
        <v>29</v>
      </c>
      <c r="AA31" s="16" t="s">
        <v>918</v>
      </c>
      <c r="AB31" s="16">
        <v>-90</v>
      </c>
      <c r="AC31" s="16">
        <f>414+SUM(AB28:AB31)</f>
        <v>124</v>
      </c>
      <c r="AD31" s="16"/>
      <c r="AE31" s="17">
        <v>29</v>
      </c>
      <c r="AF31" s="17" t="s">
        <v>919</v>
      </c>
      <c r="AG31" s="17">
        <v>-298</v>
      </c>
      <c r="AH31" s="17"/>
      <c r="AI31" s="17"/>
      <c r="AJ31" s="17">
        <v>29</v>
      </c>
      <c r="AK31" s="17" t="s">
        <v>920</v>
      </c>
      <c r="AL31" s="17">
        <v>-65</v>
      </c>
      <c r="AM31" s="17"/>
      <c r="AN31" s="17"/>
      <c r="AO31" s="17">
        <v>29</v>
      </c>
      <c r="AP31" s="17" t="s">
        <v>370</v>
      </c>
      <c r="AQ31" s="17">
        <v>-60</v>
      </c>
      <c r="AR31" s="17"/>
      <c r="AS31" s="17"/>
      <c r="AT31" s="16">
        <v>29</v>
      </c>
      <c r="AU31" s="16" t="s">
        <v>349</v>
      </c>
      <c r="AV31" s="16">
        <v>-90</v>
      </c>
      <c r="AW31" s="16">
        <f>396+SUM(AV28:AV31)</f>
        <v>106</v>
      </c>
      <c r="AX31" s="16"/>
      <c r="AY31" s="17">
        <v>29</v>
      </c>
      <c r="AZ31" s="17" t="s">
        <v>910</v>
      </c>
      <c r="BA31" s="17">
        <v>-60</v>
      </c>
      <c r="BB31" s="17"/>
      <c r="BC31" s="17"/>
      <c r="BD31" s="17">
        <v>29</v>
      </c>
      <c r="BE31" s="17" t="s">
        <v>300</v>
      </c>
      <c r="BF31" s="17">
        <v>-112</v>
      </c>
      <c r="BG31" s="17"/>
      <c r="BH31" s="17"/>
      <c r="BI31" s="17">
        <v>29</v>
      </c>
      <c r="BJ31" s="17" t="s">
        <v>371</v>
      </c>
      <c r="BK31" s="17">
        <v>-965</v>
      </c>
      <c r="BL31" s="17"/>
      <c r="BM31" s="17"/>
      <c r="BN31" s="16">
        <v>29</v>
      </c>
      <c r="BO31" s="16" t="s">
        <v>840</v>
      </c>
      <c r="BP31" s="16">
        <v>-75</v>
      </c>
      <c r="BQ31" s="16">
        <f>383+SUM(BP29:BP31)</f>
        <v>183</v>
      </c>
      <c r="BR31" s="16"/>
      <c r="BS31" s="17">
        <v>29</v>
      </c>
      <c r="BT31" s="17" t="s">
        <v>921</v>
      </c>
      <c r="BU31" s="17">
        <v>-590</v>
      </c>
      <c r="BV31" s="17"/>
      <c r="BW31" s="17"/>
      <c r="BX31" s="17">
        <v>29</v>
      </c>
      <c r="BY31" s="17" t="s">
        <v>922</v>
      </c>
      <c r="BZ31" s="17">
        <v>-60</v>
      </c>
      <c r="CA31" s="17"/>
      <c r="CB31" s="17"/>
    </row>
    <row r="32" spans="1:80" ht="15.75">
      <c r="A32" s="17">
        <v>30</v>
      </c>
      <c r="B32" s="17" t="s">
        <v>359</v>
      </c>
      <c r="C32" s="17">
        <v>-155</v>
      </c>
      <c r="D32" s="17"/>
      <c r="E32" s="17"/>
      <c r="F32" s="17">
        <v>30</v>
      </c>
      <c r="G32" s="17" t="s">
        <v>923</v>
      </c>
      <c r="H32" s="17">
        <v>-298</v>
      </c>
      <c r="I32" s="17"/>
      <c r="J32" s="31"/>
      <c r="K32" s="16">
        <v>30</v>
      </c>
      <c r="L32" s="16" t="s">
        <v>909</v>
      </c>
      <c r="M32" s="16">
        <v>-60</v>
      </c>
      <c r="N32" s="16">
        <v>210</v>
      </c>
      <c r="O32" s="28"/>
      <c r="P32" s="32">
        <v>30</v>
      </c>
      <c r="Q32" s="32" t="s">
        <v>924</v>
      </c>
      <c r="R32" s="32">
        <v>-155</v>
      </c>
      <c r="S32" s="32"/>
      <c r="T32" s="32"/>
      <c r="U32" s="46">
        <v>30</v>
      </c>
      <c r="V32" s="17" t="s">
        <v>921</v>
      </c>
      <c r="W32" s="17">
        <v>-215</v>
      </c>
      <c r="X32" s="17"/>
      <c r="Y32" s="17"/>
      <c r="Z32" s="16">
        <v>30</v>
      </c>
      <c r="AA32" s="16" t="s">
        <v>925</v>
      </c>
      <c r="AB32" s="16">
        <v>-60</v>
      </c>
      <c r="AC32" s="16">
        <v>210</v>
      </c>
      <c r="AD32" s="16"/>
      <c r="AE32" s="17">
        <v>30</v>
      </c>
      <c r="AF32" s="17" t="s">
        <v>379</v>
      </c>
      <c r="AG32" s="17">
        <v>-415</v>
      </c>
      <c r="AH32" s="17"/>
      <c r="AI32" s="17"/>
      <c r="AJ32" s="17">
        <v>30</v>
      </c>
      <c r="AK32" s="17" t="s">
        <v>926</v>
      </c>
      <c r="AL32" s="17">
        <v>-75</v>
      </c>
      <c r="AM32" s="17"/>
      <c r="AN32" s="17"/>
      <c r="AO32" s="16">
        <v>30</v>
      </c>
      <c r="AP32" s="16" t="s">
        <v>363</v>
      </c>
      <c r="AQ32" s="16">
        <v>-65</v>
      </c>
      <c r="AR32" s="16">
        <v>210</v>
      </c>
      <c r="AS32" s="16"/>
      <c r="AT32" s="16">
        <v>30</v>
      </c>
      <c r="AU32" s="16" t="s">
        <v>365</v>
      </c>
      <c r="AV32" s="16">
        <v>-60</v>
      </c>
      <c r="AW32" s="16">
        <f>204</f>
        <v>204</v>
      </c>
      <c r="AX32" s="16"/>
      <c r="AY32" s="17">
        <v>30</v>
      </c>
      <c r="AZ32" s="17" t="s">
        <v>927</v>
      </c>
      <c r="BA32" s="17">
        <v>-65</v>
      </c>
      <c r="BB32" s="17"/>
      <c r="BC32" s="17"/>
      <c r="BD32" s="16">
        <v>30</v>
      </c>
      <c r="BE32" s="16" t="s">
        <v>918</v>
      </c>
      <c r="BF32" s="16">
        <v>-155</v>
      </c>
      <c r="BG32" s="16">
        <f>713+SUM(BF27:BF32)</f>
        <v>156</v>
      </c>
      <c r="BH32" s="16"/>
      <c r="BI32" s="17">
        <v>30</v>
      </c>
      <c r="BJ32" s="17" t="s">
        <v>358</v>
      </c>
      <c r="BK32" s="17">
        <v>-1210</v>
      </c>
      <c r="BL32" s="17"/>
      <c r="BM32" s="17"/>
      <c r="BN32" s="16">
        <v>30</v>
      </c>
      <c r="BO32" s="16" t="s">
        <v>915</v>
      </c>
      <c r="BP32" s="16">
        <v>-60</v>
      </c>
      <c r="BQ32" s="16">
        <f>228</f>
        <v>228</v>
      </c>
      <c r="BR32" s="16"/>
      <c r="BS32" s="16">
        <v>30</v>
      </c>
      <c r="BT32" s="16" t="s">
        <v>378</v>
      </c>
      <c r="BU32" s="16">
        <v>-675</v>
      </c>
      <c r="BV32" s="16">
        <f>3240+SUM(BU21:BU32)</f>
        <v>40</v>
      </c>
      <c r="BW32" s="16"/>
      <c r="BX32" s="17">
        <v>30</v>
      </c>
      <c r="BY32" s="17" t="s">
        <v>343</v>
      </c>
      <c r="BZ32" s="17">
        <v>-65</v>
      </c>
      <c r="CA32" s="17"/>
      <c r="CB32" s="17"/>
    </row>
    <row r="33" spans="1:80" ht="15.75">
      <c r="A33" s="17">
        <v>31</v>
      </c>
      <c r="B33" s="17" t="s">
        <v>376</v>
      </c>
      <c r="C33" s="17">
        <v>-215</v>
      </c>
      <c r="D33" s="17"/>
      <c r="E33" s="17"/>
      <c r="F33" s="17">
        <v>31</v>
      </c>
      <c r="G33" s="17" t="s">
        <v>336</v>
      </c>
      <c r="H33" s="17">
        <v>-415</v>
      </c>
      <c r="I33" s="17"/>
      <c r="J33" s="31"/>
      <c r="K33" s="17">
        <v>31</v>
      </c>
      <c r="L33" s="17" t="s">
        <v>396</v>
      </c>
      <c r="M33" s="17">
        <v>-60</v>
      </c>
      <c r="N33" s="17"/>
      <c r="O33" s="31"/>
      <c r="P33" s="32">
        <v>31</v>
      </c>
      <c r="Q33" s="32" t="s">
        <v>928</v>
      </c>
      <c r="R33" s="32">
        <v>-215</v>
      </c>
      <c r="S33" s="32"/>
      <c r="T33" s="32"/>
      <c r="U33" s="46">
        <v>31</v>
      </c>
      <c r="V33" s="17" t="s">
        <v>929</v>
      </c>
      <c r="W33" s="17">
        <v>-250</v>
      </c>
      <c r="X33" s="17"/>
      <c r="Y33" s="17"/>
      <c r="Z33" s="16">
        <v>31</v>
      </c>
      <c r="AA33" s="16" t="s">
        <v>930</v>
      </c>
      <c r="AB33" s="16">
        <v>-60</v>
      </c>
      <c r="AC33" s="16">
        <f>204</f>
        <v>204</v>
      </c>
      <c r="AD33" s="16"/>
      <c r="AE33" s="17">
        <v>31</v>
      </c>
      <c r="AF33" s="17" t="s">
        <v>381</v>
      </c>
      <c r="AG33" s="17">
        <v>-450</v>
      </c>
      <c r="AH33" s="17"/>
      <c r="AI33" s="17"/>
      <c r="AJ33" s="17">
        <v>31</v>
      </c>
      <c r="AK33" s="17" t="s">
        <v>931</v>
      </c>
      <c r="AL33" s="17">
        <v>-90</v>
      </c>
      <c r="AM33" s="17"/>
      <c r="AN33" s="17"/>
      <c r="AO33" s="16">
        <v>31</v>
      </c>
      <c r="AP33" s="16" t="s">
        <v>392</v>
      </c>
      <c r="AQ33" s="16">
        <v>-60</v>
      </c>
      <c r="AR33" s="16"/>
      <c r="AS33" s="16"/>
      <c r="AT33" s="17">
        <v>31</v>
      </c>
      <c r="AU33" s="17" t="s">
        <v>340</v>
      </c>
      <c r="AV33" s="17">
        <v>-60</v>
      </c>
      <c r="AW33" s="17"/>
      <c r="AX33" s="17"/>
      <c r="AY33" s="17">
        <v>31</v>
      </c>
      <c r="AZ33" s="17" t="s">
        <v>929</v>
      </c>
      <c r="BA33" s="17">
        <v>-75</v>
      </c>
      <c r="BB33" s="17"/>
      <c r="BC33" s="17"/>
      <c r="BD33" s="17">
        <v>31</v>
      </c>
      <c r="BE33" s="17" t="s">
        <v>404</v>
      </c>
      <c r="BF33" s="17">
        <v>-60</v>
      </c>
      <c r="BG33" s="17"/>
      <c r="BH33" s="17"/>
      <c r="BI33" s="16">
        <v>31</v>
      </c>
      <c r="BJ33" s="16" t="s">
        <v>913</v>
      </c>
      <c r="BK33" s="16">
        <v>-1650</v>
      </c>
      <c r="BL33" s="16">
        <v>30</v>
      </c>
      <c r="BM33" s="16"/>
      <c r="BN33" s="17">
        <v>31</v>
      </c>
      <c r="BO33" s="17" t="s">
        <v>932</v>
      </c>
      <c r="BP33" s="17">
        <v>-60</v>
      </c>
      <c r="BQ33" s="17"/>
      <c r="BR33" s="17"/>
      <c r="BS33" s="17">
        <v>31</v>
      </c>
      <c r="BT33" s="17" t="s">
        <v>390</v>
      </c>
      <c r="BU33" s="17">
        <v>-60</v>
      </c>
      <c r="BV33" s="17"/>
      <c r="BW33" s="17"/>
      <c r="BX33" s="17">
        <v>31</v>
      </c>
      <c r="BY33" s="17" t="s">
        <v>916</v>
      </c>
      <c r="BZ33" s="17">
        <v>-75</v>
      </c>
      <c r="CA33" s="17"/>
      <c r="CB33" s="17"/>
    </row>
    <row r="34" spans="1:80" ht="15.75">
      <c r="A34" s="17">
        <v>32</v>
      </c>
      <c r="B34" s="17" t="s">
        <v>933</v>
      </c>
      <c r="C34" s="17">
        <v>-298</v>
      </c>
      <c r="D34" s="17"/>
      <c r="E34" s="17"/>
      <c r="F34" s="17">
        <v>32</v>
      </c>
      <c r="G34" s="17" t="s">
        <v>934</v>
      </c>
      <c r="H34" s="17">
        <v>-498</v>
      </c>
      <c r="I34" s="17"/>
      <c r="J34" s="31"/>
      <c r="K34" s="17">
        <v>32</v>
      </c>
      <c r="L34" s="17" t="s">
        <v>377</v>
      </c>
      <c r="M34" s="17">
        <v>-65</v>
      </c>
      <c r="N34" s="17"/>
      <c r="O34" s="31"/>
      <c r="P34" s="32">
        <v>32</v>
      </c>
      <c r="Q34" s="32" t="s">
        <v>402</v>
      </c>
      <c r="R34" s="32">
        <v>-298</v>
      </c>
      <c r="S34" s="32"/>
      <c r="T34" s="32"/>
      <c r="U34" s="46">
        <v>32</v>
      </c>
      <c r="V34" s="17" t="s">
        <v>928</v>
      </c>
      <c r="W34" s="17">
        <v>-300</v>
      </c>
      <c r="X34" s="17"/>
      <c r="Y34" s="17"/>
      <c r="Z34" s="56">
        <v>32</v>
      </c>
      <c r="AA34" s="56" t="s">
        <v>935</v>
      </c>
      <c r="AB34" s="56">
        <v>-60</v>
      </c>
      <c r="AC34" s="56"/>
      <c r="AD34" s="56"/>
      <c r="AE34" s="17">
        <v>32</v>
      </c>
      <c r="AF34" s="17" t="s">
        <v>817</v>
      </c>
      <c r="AG34" s="17">
        <v>-500</v>
      </c>
      <c r="AH34" s="17"/>
      <c r="AI34" s="17"/>
      <c r="AJ34" s="17">
        <v>32</v>
      </c>
      <c r="AK34" s="17" t="s">
        <v>818</v>
      </c>
      <c r="AL34" s="17">
        <v>-112</v>
      </c>
      <c r="AM34" s="17"/>
      <c r="AN34" s="17"/>
      <c r="AO34" s="17">
        <v>32</v>
      </c>
      <c r="AP34" s="17" t="s">
        <v>387</v>
      </c>
      <c r="AQ34" s="17">
        <v>-60</v>
      </c>
      <c r="AR34" s="17"/>
      <c r="AS34" s="17"/>
      <c r="AT34" s="17">
        <v>32</v>
      </c>
      <c r="AU34" s="17" t="s">
        <v>782</v>
      </c>
      <c r="AV34" s="17">
        <v>-65</v>
      </c>
      <c r="AW34" s="17"/>
      <c r="AX34" s="17"/>
      <c r="AY34" s="17">
        <v>32</v>
      </c>
      <c r="AZ34" s="17" t="s">
        <v>936</v>
      </c>
      <c r="BA34" s="17">
        <v>-90</v>
      </c>
      <c r="BB34" s="17"/>
      <c r="BC34" s="17"/>
      <c r="BD34" s="17">
        <v>32</v>
      </c>
      <c r="BE34" s="17" t="s">
        <v>391</v>
      </c>
      <c r="BF34" s="17">
        <v>-65</v>
      </c>
      <c r="BG34" s="17"/>
      <c r="BH34" s="17"/>
      <c r="BI34" s="17">
        <v>32</v>
      </c>
      <c r="BJ34" s="17" t="s">
        <v>924</v>
      </c>
      <c r="BK34" s="17">
        <v>-60</v>
      </c>
      <c r="BL34" s="17"/>
      <c r="BM34" s="17"/>
      <c r="BN34" s="17">
        <v>32</v>
      </c>
      <c r="BO34" s="17" t="s">
        <v>325</v>
      </c>
      <c r="BP34" s="17">
        <v>-65</v>
      </c>
      <c r="BQ34" s="17"/>
      <c r="BR34" s="17"/>
      <c r="BS34" s="17">
        <v>32</v>
      </c>
      <c r="BT34" s="17" t="s">
        <v>374</v>
      </c>
      <c r="BU34" s="17">
        <v>-65</v>
      </c>
      <c r="BV34" s="17"/>
      <c r="BW34" s="17"/>
      <c r="BX34" s="16">
        <v>32</v>
      </c>
      <c r="BY34" s="16" t="s">
        <v>908</v>
      </c>
      <c r="BZ34" s="16">
        <v>-90</v>
      </c>
      <c r="CA34" s="16">
        <f>396+SUM(BZ31:BZ34)</f>
        <v>106</v>
      </c>
      <c r="CB34" s="16"/>
    </row>
    <row r="35" spans="1:80" ht="15.75">
      <c r="A35" s="17">
        <v>33</v>
      </c>
      <c r="B35" s="17" t="s">
        <v>937</v>
      </c>
      <c r="C35" s="17">
        <v>-415</v>
      </c>
      <c r="D35" s="17"/>
      <c r="E35" s="17"/>
      <c r="F35" s="17">
        <v>33</v>
      </c>
      <c r="G35" s="17" t="s">
        <v>938</v>
      </c>
      <c r="H35" s="17">
        <v>-550</v>
      </c>
      <c r="I35" s="17"/>
      <c r="J35" s="31"/>
      <c r="K35" s="17">
        <v>33</v>
      </c>
      <c r="L35" s="17" t="s">
        <v>933</v>
      </c>
      <c r="M35" s="17">
        <v>-75</v>
      </c>
      <c r="N35" s="17"/>
      <c r="O35" s="31"/>
      <c r="P35" s="32">
        <v>33</v>
      </c>
      <c r="Q35" s="32" t="s">
        <v>939</v>
      </c>
      <c r="R35" s="32">
        <v>-415</v>
      </c>
      <c r="S35" s="32"/>
      <c r="T35" s="32"/>
      <c r="U35" s="46">
        <v>33</v>
      </c>
      <c r="V35" s="17" t="s">
        <v>348</v>
      </c>
      <c r="W35" s="17">
        <v>-400</v>
      </c>
      <c r="X35" s="17"/>
      <c r="Y35" s="17"/>
      <c r="Z35" s="56">
        <v>33</v>
      </c>
      <c r="AA35" s="56" t="s">
        <v>918</v>
      </c>
      <c r="AB35" s="56">
        <v>-65</v>
      </c>
      <c r="AC35" s="56"/>
      <c r="AD35" s="56"/>
      <c r="AE35" s="16">
        <v>33</v>
      </c>
      <c r="AF35" s="16" t="s">
        <v>940</v>
      </c>
      <c r="AG35" s="16">
        <v>-750</v>
      </c>
      <c r="AH35" s="16">
        <f>3375+SUM(AG24:AG35)</f>
        <v>190</v>
      </c>
      <c r="AI35" s="16"/>
      <c r="AJ35" s="16">
        <v>33</v>
      </c>
      <c r="AK35" s="16" t="s">
        <v>940</v>
      </c>
      <c r="AL35" s="16">
        <v>-155</v>
      </c>
      <c r="AM35" s="16">
        <f>698+SUM(AL30:AL35)</f>
        <v>141</v>
      </c>
      <c r="AN35" s="16"/>
      <c r="AO35" s="17">
        <v>33</v>
      </c>
      <c r="AP35" s="17" t="s">
        <v>416</v>
      </c>
      <c r="AQ35" s="17">
        <v>-65</v>
      </c>
      <c r="AR35" s="17"/>
      <c r="AS35" s="17"/>
      <c r="AT35" s="17">
        <v>33</v>
      </c>
      <c r="AU35" s="74" t="s">
        <v>395</v>
      </c>
      <c r="AV35" s="17">
        <v>-75</v>
      </c>
      <c r="AW35" s="17"/>
      <c r="AX35" s="17"/>
      <c r="AY35" s="17">
        <v>33</v>
      </c>
      <c r="AZ35" s="17" t="s">
        <v>941</v>
      </c>
      <c r="BA35" s="17">
        <v>-112</v>
      </c>
      <c r="BB35" s="17"/>
      <c r="BC35" s="17"/>
      <c r="BD35" s="17">
        <v>33</v>
      </c>
      <c r="BE35" s="17" t="s">
        <v>939</v>
      </c>
      <c r="BF35" s="17">
        <v>-75</v>
      </c>
      <c r="BG35" s="17"/>
      <c r="BH35" s="17"/>
      <c r="BI35" s="17">
        <v>33</v>
      </c>
      <c r="BJ35" s="17" t="s">
        <v>782</v>
      </c>
      <c r="BK35" s="17">
        <v>-65</v>
      </c>
      <c r="BL35" s="17"/>
      <c r="BM35" s="17"/>
      <c r="BN35" s="17">
        <v>33</v>
      </c>
      <c r="BO35" s="17" t="s">
        <v>942</v>
      </c>
      <c r="BP35" s="17">
        <v>-75</v>
      </c>
      <c r="BQ35" s="17"/>
      <c r="BR35" s="17"/>
      <c r="BS35" s="16">
        <v>33</v>
      </c>
      <c r="BT35" s="16" t="s">
        <v>943</v>
      </c>
      <c r="BU35" s="16">
        <v>-75</v>
      </c>
      <c r="BV35" s="16">
        <f>360+SUM(BU33:BU35)</f>
        <v>160</v>
      </c>
      <c r="BW35" s="16"/>
      <c r="BX35" s="16">
        <v>33</v>
      </c>
      <c r="BY35" s="16" t="s">
        <v>925</v>
      </c>
      <c r="BZ35" s="16">
        <v>-60</v>
      </c>
      <c r="CA35" s="16">
        <v>210</v>
      </c>
      <c r="CB35" s="16"/>
    </row>
    <row r="36" spans="1:80" ht="15.75">
      <c r="A36" s="17">
        <v>34</v>
      </c>
      <c r="B36" s="17" t="s">
        <v>825</v>
      </c>
      <c r="C36" s="17">
        <v>-450</v>
      </c>
      <c r="D36" s="17"/>
      <c r="E36" s="17"/>
      <c r="F36" s="16">
        <v>34</v>
      </c>
      <c r="G36" s="16" t="s">
        <v>879</v>
      </c>
      <c r="H36" s="16">
        <v>-720</v>
      </c>
      <c r="I36" s="16">
        <f>3384+SUM(H25:H36)</f>
        <v>131</v>
      </c>
      <c r="J36" s="28"/>
      <c r="K36" s="17">
        <v>34</v>
      </c>
      <c r="L36" s="17" t="s">
        <v>926</v>
      </c>
      <c r="M36" s="17">
        <v>-90</v>
      </c>
      <c r="N36" s="17"/>
      <c r="O36" s="31"/>
      <c r="P36" s="34">
        <v>34</v>
      </c>
      <c r="Q36" s="34" t="s">
        <v>943</v>
      </c>
      <c r="R36" s="34">
        <v>-450</v>
      </c>
      <c r="S36" s="34">
        <f>2160+SUM(R27:R36)</f>
        <v>225</v>
      </c>
      <c r="T36" s="34"/>
      <c r="U36" s="46">
        <v>34</v>
      </c>
      <c r="V36" s="17" t="s">
        <v>938</v>
      </c>
      <c r="W36" s="17">
        <v>-455</v>
      </c>
      <c r="X36" s="17"/>
      <c r="Y36" s="17"/>
      <c r="Z36" s="16">
        <v>34</v>
      </c>
      <c r="AA36" s="16" t="s">
        <v>944</v>
      </c>
      <c r="AB36" s="16">
        <v>-75</v>
      </c>
      <c r="AC36" s="16">
        <f>405+SUM(AB34:AB36)</f>
        <v>205</v>
      </c>
      <c r="AD36" s="16"/>
      <c r="AE36" s="17">
        <v>34</v>
      </c>
      <c r="AF36" s="17" t="s">
        <v>867</v>
      </c>
      <c r="AG36" s="17">
        <v>-60</v>
      </c>
      <c r="AH36" s="17"/>
      <c r="AI36" s="17"/>
      <c r="AJ36" s="17">
        <v>34</v>
      </c>
      <c r="AK36" s="17" t="s">
        <v>135</v>
      </c>
      <c r="AL36" s="17">
        <v>-60</v>
      </c>
      <c r="AM36" s="17"/>
      <c r="AN36" s="17"/>
      <c r="AO36" s="17">
        <v>34</v>
      </c>
      <c r="AP36" s="17" t="s">
        <v>945</v>
      </c>
      <c r="AQ36" s="17">
        <v>-75</v>
      </c>
      <c r="AR36" s="17"/>
      <c r="AS36" s="17"/>
      <c r="AT36" s="17">
        <v>34</v>
      </c>
      <c r="AU36" s="17" t="s">
        <v>935</v>
      </c>
      <c r="AV36" s="17">
        <v>-90</v>
      </c>
      <c r="AW36" s="17"/>
      <c r="AX36" s="17"/>
      <c r="AY36" s="17">
        <v>34</v>
      </c>
      <c r="AZ36" s="17" t="s">
        <v>854</v>
      </c>
      <c r="BA36" s="17">
        <v>-155</v>
      </c>
      <c r="BB36" s="17"/>
      <c r="BC36" s="17"/>
      <c r="BD36" s="17">
        <v>34</v>
      </c>
      <c r="BE36" s="17" t="s">
        <v>918</v>
      </c>
      <c r="BF36" s="17">
        <v>-90</v>
      </c>
      <c r="BG36" s="17"/>
      <c r="BH36" s="17"/>
      <c r="BI36" s="16">
        <v>34</v>
      </c>
      <c r="BJ36" s="16" t="s">
        <v>930</v>
      </c>
      <c r="BK36" s="16">
        <v>-75</v>
      </c>
      <c r="BL36" s="16">
        <f>330+SUM(BK34:BK36)</f>
        <v>130</v>
      </c>
      <c r="BM36" s="16"/>
      <c r="BN36" s="17">
        <v>34</v>
      </c>
      <c r="BO36" s="17" t="s">
        <v>412</v>
      </c>
      <c r="BP36" s="17">
        <v>-90</v>
      </c>
      <c r="BQ36" s="17"/>
      <c r="BR36" s="17"/>
      <c r="BS36" s="17">
        <v>34</v>
      </c>
      <c r="BT36" s="17" t="s">
        <v>946</v>
      </c>
      <c r="BU36" s="17">
        <v>-60</v>
      </c>
      <c r="BV36" s="17"/>
      <c r="BW36" s="17"/>
      <c r="BX36" s="17">
        <v>34</v>
      </c>
      <c r="BY36" s="17" t="s">
        <v>947</v>
      </c>
      <c r="BZ36" s="17">
        <v>-60</v>
      </c>
      <c r="CA36" s="17"/>
      <c r="CB36" s="17"/>
    </row>
    <row r="37" spans="1:80" ht="15.75">
      <c r="A37" s="17">
        <v>35</v>
      </c>
      <c r="B37" s="17" t="s">
        <v>798</v>
      </c>
      <c r="C37" s="17">
        <v>-500</v>
      </c>
      <c r="D37" s="17"/>
      <c r="E37" s="17"/>
      <c r="F37" s="17">
        <v>35</v>
      </c>
      <c r="G37" s="17" t="s">
        <v>798</v>
      </c>
      <c r="H37" s="17">
        <v>-60</v>
      </c>
      <c r="I37" s="17"/>
      <c r="J37" s="31"/>
      <c r="K37" s="17">
        <v>35</v>
      </c>
      <c r="L37" s="17" t="s">
        <v>948</v>
      </c>
      <c r="M37" s="17">
        <v>-112</v>
      </c>
      <c r="N37" s="17"/>
      <c r="O37" s="31"/>
      <c r="P37" s="34">
        <v>35</v>
      </c>
      <c r="Q37" s="34" t="s">
        <v>949</v>
      </c>
      <c r="R37" s="34">
        <v>-60</v>
      </c>
      <c r="S37" s="34">
        <f>324+R37</f>
        <v>264</v>
      </c>
      <c r="T37" s="34"/>
      <c r="U37" s="47">
        <v>35</v>
      </c>
      <c r="V37" s="16" t="s">
        <v>882</v>
      </c>
      <c r="W37" s="16">
        <v>-650</v>
      </c>
      <c r="X37" s="16">
        <f>2925+SUM(W26:W37)</f>
        <v>98</v>
      </c>
      <c r="Y37" s="16"/>
      <c r="Z37" s="56">
        <v>35</v>
      </c>
      <c r="AA37" s="56" t="s">
        <v>944</v>
      </c>
      <c r="AB37" s="56">
        <v>-60</v>
      </c>
      <c r="AC37" s="56"/>
      <c r="AD37" s="56"/>
      <c r="AE37" s="17">
        <v>35</v>
      </c>
      <c r="AF37" s="17" t="s">
        <v>67</v>
      </c>
      <c r="AG37" s="17">
        <v>-65</v>
      </c>
      <c r="AH37" s="17"/>
      <c r="AI37" s="17"/>
      <c r="AJ37" s="16">
        <v>35</v>
      </c>
      <c r="AK37" s="16" t="s">
        <v>478</v>
      </c>
      <c r="AL37" s="16">
        <v>-65</v>
      </c>
      <c r="AM37" s="16">
        <f>299+SUM(AL36:AL37)</f>
        <v>174</v>
      </c>
      <c r="AN37" s="16"/>
      <c r="AO37" s="17">
        <v>35</v>
      </c>
      <c r="AP37" s="17" t="s">
        <v>950</v>
      </c>
      <c r="AQ37" s="17">
        <v>-90</v>
      </c>
      <c r="AR37" s="17"/>
      <c r="AS37" s="17"/>
      <c r="AT37" s="17">
        <v>35</v>
      </c>
      <c r="AU37" s="17" t="s">
        <v>415</v>
      </c>
      <c r="AV37" s="17">
        <v>-112</v>
      </c>
      <c r="AW37" s="17"/>
      <c r="AX37" s="17"/>
      <c r="AY37" s="17">
        <v>35</v>
      </c>
      <c r="AZ37" s="17" t="s">
        <v>951</v>
      </c>
      <c r="BA37" s="17">
        <v>-215</v>
      </c>
      <c r="BB37" s="17"/>
      <c r="BC37" s="17"/>
      <c r="BD37" s="17">
        <v>35</v>
      </c>
      <c r="BE37" s="17" t="s">
        <v>952</v>
      </c>
      <c r="BF37" s="17">
        <v>-112</v>
      </c>
      <c r="BG37" s="17"/>
      <c r="BH37" s="17"/>
      <c r="BI37" s="17">
        <v>35</v>
      </c>
      <c r="BJ37" s="17" t="s">
        <v>854</v>
      </c>
      <c r="BK37" s="17">
        <v>-60</v>
      </c>
      <c r="BL37" s="17"/>
      <c r="BM37" s="17"/>
      <c r="BN37" s="17">
        <v>35</v>
      </c>
      <c r="BO37" s="17" t="s">
        <v>401</v>
      </c>
      <c r="BP37" s="17">
        <v>-112</v>
      </c>
      <c r="BQ37" s="17"/>
      <c r="BR37" s="17"/>
      <c r="BS37" s="17">
        <v>35</v>
      </c>
      <c r="BT37" s="17" t="s">
        <v>953</v>
      </c>
      <c r="BU37" s="17">
        <v>-65</v>
      </c>
      <c r="BV37" s="17"/>
      <c r="BW37" s="17"/>
      <c r="BX37" s="17">
        <v>35</v>
      </c>
      <c r="BY37" s="17" t="s">
        <v>937</v>
      </c>
      <c r="BZ37" s="17">
        <v>-65</v>
      </c>
      <c r="CA37" s="17"/>
      <c r="CB37" s="17"/>
    </row>
    <row r="38" spans="1:80" ht="15.75">
      <c r="A38" s="17">
        <v>36</v>
      </c>
      <c r="B38" s="17" t="s">
        <v>954</v>
      </c>
      <c r="C38" s="17">
        <v>-650</v>
      </c>
      <c r="D38" s="17"/>
      <c r="E38" s="17"/>
      <c r="F38" s="17">
        <v>36</v>
      </c>
      <c r="G38" s="17" t="s">
        <v>430</v>
      </c>
      <c r="H38" s="17">
        <v>-65</v>
      </c>
      <c r="I38" s="17"/>
      <c r="J38" s="31"/>
      <c r="K38" s="17">
        <v>36</v>
      </c>
      <c r="L38" s="17" t="s">
        <v>955</v>
      </c>
      <c r="M38" s="17">
        <v>-155</v>
      </c>
      <c r="N38" s="17"/>
      <c r="O38" s="31"/>
      <c r="P38" s="32">
        <v>36</v>
      </c>
      <c r="Q38" s="32" t="s">
        <v>949</v>
      </c>
      <c r="R38" s="32">
        <v>-60</v>
      </c>
      <c r="S38" s="32"/>
      <c r="T38" s="32"/>
      <c r="U38" s="46">
        <v>36</v>
      </c>
      <c r="V38" s="17" t="s">
        <v>952</v>
      </c>
      <c r="W38" s="17">
        <v>-60</v>
      </c>
      <c r="X38" s="17"/>
      <c r="Y38" s="17"/>
      <c r="Z38" s="56">
        <v>36</v>
      </c>
      <c r="AA38" s="56" t="s">
        <v>431</v>
      </c>
      <c r="AB38" s="56">
        <v>-65</v>
      </c>
      <c r="AC38" s="56"/>
      <c r="AD38" s="56"/>
      <c r="AE38" s="17">
        <v>36</v>
      </c>
      <c r="AF38" s="17" t="s">
        <v>419</v>
      </c>
      <c r="AG38" s="17">
        <v>-75</v>
      </c>
      <c r="AH38" s="17"/>
      <c r="AI38" s="17"/>
      <c r="AJ38" s="17">
        <v>36</v>
      </c>
      <c r="AK38" s="17" t="s">
        <v>868</v>
      </c>
      <c r="AL38" s="17">
        <v>-60</v>
      </c>
      <c r="AM38" s="17"/>
      <c r="AN38" s="17"/>
      <c r="AO38" s="17">
        <v>36</v>
      </c>
      <c r="AP38" s="17" t="s">
        <v>909</v>
      </c>
      <c r="AQ38" s="17">
        <v>-112</v>
      </c>
      <c r="AR38" s="17"/>
      <c r="AS38" s="17"/>
      <c r="AT38" s="16">
        <v>36</v>
      </c>
      <c r="AU38" s="16" t="s">
        <v>422</v>
      </c>
      <c r="AV38" s="16">
        <v>-155</v>
      </c>
      <c r="AW38" s="16">
        <f>682+SUM(AV33:AV38)</f>
        <v>125</v>
      </c>
      <c r="AX38" s="16"/>
      <c r="AY38" s="17">
        <v>36</v>
      </c>
      <c r="AZ38" s="17" t="s">
        <v>817</v>
      </c>
      <c r="BA38" s="17">
        <v>-255</v>
      </c>
      <c r="BB38" s="17"/>
      <c r="BC38" s="17"/>
      <c r="BD38" s="17">
        <v>36</v>
      </c>
      <c r="BE38" s="17" t="s">
        <v>772</v>
      </c>
      <c r="BF38" s="17">
        <v>-155</v>
      </c>
      <c r="BG38" s="17"/>
      <c r="BH38" s="17"/>
      <c r="BI38" s="17">
        <v>36</v>
      </c>
      <c r="BJ38" s="17" t="s">
        <v>410</v>
      </c>
      <c r="BK38" s="17">
        <v>-65</v>
      </c>
      <c r="BL38" s="17"/>
      <c r="BM38" s="17"/>
      <c r="BN38" s="17">
        <v>36</v>
      </c>
      <c r="BO38" s="17" t="s">
        <v>825</v>
      </c>
      <c r="BP38" s="17">
        <v>-155</v>
      </c>
      <c r="BQ38" s="17"/>
      <c r="BR38" s="17"/>
      <c r="BS38" s="17">
        <v>36</v>
      </c>
      <c r="BT38" s="17" t="s">
        <v>956</v>
      </c>
      <c r="BU38" s="17">
        <v>-75</v>
      </c>
      <c r="BV38" s="17"/>
      <c r="BW38" s="17"/>
      <c r="BX38" s="17">
        <v>36</v>
      </c>
      <c r="BY38" s="17" t="s">
        <v>948</v>
      </c>
      <c r="BZ38" s="17">
        <v>-75</v>
      </c>
      <c r="CA38" s="17"/>
      <c r="CB38" s="17"/>
    </row>
    <row r="39" spans="1:80" ht="15.75">
      <c r="A39" s="16">
        <v>37</v>
      </c>
      <c r="B39" s="16" t="s">
        <v>427</v>
      </c>
      <c r="C39" s="16">
        <v>-850</v>
      </c>
      <c r="D39" s="16">
        <v>145</v>
      </c>
      <c r="E39" s="16"/>
      <c r="F39" s="17">
        <v>37</v>
      </c>
      <c r="G39" s="17" t="s">
        <v>957</v>
      </c>
      <c r="H39" s="17">
        <v>-75</v>
      </c>
      <c r="I39" s="17"/>
      <c r="J39" s="31"/>
      <c r="K39" s="17">
        <v>37</v>
      </c>
      <c r="L39" s="17" t="s">
        <v>909</v>
      </c>
      <c r="M39" s="17">
        <v>-215</v>
      </c>
      <c r="N39" s="17"/>
      <c r="O39" s="31"/>
      <c r="P39" s="32">
        <v>37</v>
      </c>
      <c r="Q39" s="32" t="s">
        <v>835</v>
      </c>
      <c r="R39" s="32">
        <v>-65</v>
      </c>
      <c r="S39" s="32"/>
      <c r="T39" s="32"/>
      <c r="U39" s="46">
        <v>37</v>
      </c>
      <c r="V39" s="17" t="s">
        <v>929</v>
      </c>
      <c r="W39" s="17">
        <v>-65</v>
      </c>
      <c r="X39" s="17"/>
      <c r="Y39" s="17"/>
      <c r="Z39" s="16">
        <v>37</v>
      </c>
      <c r="AA39" s="16" t="s">
        <v>843</v>
      </c>
      <c r="AB39" s="16">
        <v>-75</v>
      </c>
      <c r="AC39" s="16">
        <f>338+SUM(AB37:AB39)</f>
        <v>138</v>
      </c>
      <c r="AD39" s="16"/>
      <c r="AE39" s="17">
        <v>37</v>
      </c>
      <c r="AF39" s="17" t="s">
        <v>903</v>
      </c>
      <c r="AG39" s="17">
        <v>-90</v>
      </c>
      <c r="AH39" s="17"/>
      <c r="AI39" s="17"/>
      <c r="AJ39" s="16">
        <v>37</v>
      </c>
      <c r="AK39" s="16" t="s">
        <v>484</v>
      </c>
      <c r="AL39" s="16">
        <v>-65</v>
      </c>
      <c r="AM39" s="16">
        <f>280+SUM(AL38:AL39)</f>
        <v>155</v>
      </c>
      <c r="AN39" s="16"/>
      <c r="AO39" s="17">
        <v>37</v>
      </c>
      <c r="AP39" s="17" t="s">
        <v>465</v>
      </c>
      <c r="AQ39" s="17">
        <v>-155</v>
      </c>
      <c r="AR39" s="17"/>
      <c r="AS39" s="17"/>
      <c r="AT39" s="16">
        <v>37</v>
      </c>
      <c r="AU39" s="16" t="s">
        <v>414</v>
      </c>
      <c r="AV39" s="16">
        <v>-60</v>
      </c>
      <c r="AW39" s="16">
        <f>258+AV39</f>
        <v>198</v>
      </c>
      <c r="AX39" s="16"/>
      <c r="AY39" s="17">
        <v>37</v>
      </c>
      <c r="AZ39" s="17" t="s">
        <v>929</v>
      </c>
      <c r="BA39" s="17">
        <v>-300</v>
      </c>
      <c r="BB39" s="17"/>
      <c r="BC39" s="17"/>
      <c r="BD39" s="17">
        <v>37</v>
      </c>
      <c r="BE39" s="17" t="s">
        <v>958</v>
      </c>
      <c r="BF39" s="17">
        <v>-215</v>
      </c>
      <c r="BG39" s="17"/>
      <c r="BH39" s="17"/>
      <c r="BI39" s="17">
        <v>37</v>
      </c>
      <c r="BJ39" s="17" t="s">
        <v>164</v>
      </c>
      <c r="BK39" s="17">
        <v>-75</v>
      </c>
      <c r="BL39" s="17"/>
      <c r="BM39" s="17"/>
      <c r="BN39" s="17">
        <v>37</v>
      </c>
      <c r="BO39" s="17" t="s">
        <v>818</v>
      </c>
      <c r="BP39" s="17">
        <v>-215</v>
      </c>
      <c r="BQ39" s="17"/>
      <c r="BR39" s="17"/>
      <c r="BS39" s="17">
        <v>37</v>
      </c>
      <c r="BT39" s="17" t="s">
        <v>910</v>
      </c>
      <c r="BU39" s="17">
        <v>-90</v>
      </c>
      <c r="BV39" s="17"/>
      <c r="BW39" s="17"/>
      <c r="BX39" s="16">
        <v>37</v>
      </c>
      <c r="BY39" s="16" t="s">
        <v>959</v>
      </c>
      <c r="BZ39" s="16">
        <v>-90</v>
      </c>
      <c r="CA39" s="16">
        <f>396+SUM(BZ36:BZ39)</f>
        <v>106</v>
      </c>
      <c r="CB39" s="16"/>
    </row>
    <row r="40" spans="1:80" ht="15.75">
      <c r="A40" s="17">
        <v>38</v>
      </c>
      <c r="B40" s="17" t="s">
        <v>907</v>
      </c>
      <c r="C40" s="17">
        <v>-60</v>
      </c>
      <c r="D40" s="17"/>
      <c r="E40" s="17"/>
      <c r="F40" s="17">
        <v>38</v>
      </c>
      <c r="G40" s="17" t="s">
        <v>810</v>
      </c>
      <c r="H40" s="17">
        <v>-90</v>
      </c>
      <c r="I40" s="17"/>
      <c r="J40" s="31"/>
      <c r="K40" s="17">
        <v>38</v>
      </c>
      <c r="L40" s="17" t="s">
        <v>853</v>
      </c>
      <c r="M40" s="17">
        <v>-298</v>
      </c>
      <c r="N40" s="17"/>
      <c r="O40" s="31"/>
      <c r="P40" s="32">
        <v>38</v>
      </c>
      <c r="Q40" s="32" t="s">
        <v>433</v>
      </c>
      <c r="R40" s="32">
        <v>-75</v>
      </c>
      <c r="S40" s="32"/>
      <c r="T40" s="32"/>
      <c r="U40" s="47">
        <v>38</v>
      </c>
      <c r="V40" s="16" t="s">
        <v>960</v>
      </c>
      <c r="W40" s="16">
        <v>-75</v>
      </c>
      <c r="X40" s="16">
        <f>345+SUM(W38:W40)</f>
        <v>145</v>
      </c>
      <c r="Y40" s="16"/>
      <c r="Z40" s="56">
        <v>38</v>
      </c>
      <c r="AA40" s="56" t="s">
        <v>961</v>
      </c>
      <c r="AB40" s="56">
        <v>-60</v>
      </c>
      <c r="AC40" s="56"/>
      <c r="AD40" s="56"/>
      <c r="AE40" s="16">
        <v>38</v>
      </c>
      <c r="AF40" s="16" t="s">
        <v>471</v>
      </c>
      <c r="AG40" s="16">
        <v>-112</v>
      </c>
      <c r="AH40" s="16">
        <f>526+SUM(AG36:AG40)</f>
        <v>124</v>
      </c>
      <c r="AI40" s="16"/>
      <c r="AJ40" s="16">
        <v>38</v>
      </c>
      <c r="AK40" s="16" t="s">
        <v>472</v>
      </c>
      <c r="AL40" s="16">
        <v>-60</v>
      </c>
      <c r="AM40" s="16">
        <f>204</f>
        <v>204</v>
      </c>
      <c r="AN40" s="16"/>
      <c r="AO40" s="16">
        <v>38</v>
      </c>
      <c r="AP40" s="16" t="s">
        <v>72</v>
      </c>
      <c r="AQ40" s="16">
        <v>-215</v>
      </c>
      <c r="AR40" s="16">
        <f>925+SUM(AQ34:AQ40)</f>
        <v>153</v>
      </c>
      <c r="AS40" s="16"/>
      <c r="AT40" s="17">
        <v>38</v>
      </c>
      <c r="AU40" s="17" t="s">
        <v>890</v>
      </c>
      <c r="AV40" s="17">
        <v>-60</v>
      </c>
      <c r="AW40" s="17"/>
      <c r="AX40" s="17"/>
      <c r="AY40" s="17">
        <v>38</v>
      </c>
      <c r="AZ40" s="17" t="s">
        <v>307</v>
      </c>
      <c r="BA40" s="17">
        <v>-350</v>
      </c>
      <c r="BB40" s="17"/>
      <c r="BC40" s="17"/>
      <c r="BD40" s="16">
        <v>38</v>
      </c>
      <c r="BE40" s="16" t="s">
        <v>962</v>
      </c>
      <c r="BF40" s="16">
        <v>-298</v>
      </c>
      <c r="BG40" s="16">
        <f>538+SUM(BF33:BF40)</f>
        <v>-532</v>
      </c>
      <c r="BH40" s="16"/>
      <c r="BI40" s="17">
        <v>38</v>
      </c>
      <c r="BJ40" s="17" t="s">
        <v>788</v>
      </c>
      <c r="BK40" s="17">
        <v>-90</v>
      </c>
      <c r="BL40" s="17"/>
      <c r="BM40" s="17"/>
      <c r="BN40" s="17">
        <v>38</v>
      </c>
      <c r="BO40" s="17" t="s">
        <v>754</v>
      </c>
      <c r="BP40" s="17">
        <v>-298</v>
      </c>
      <c r="BQ40" s="17"/>
      <c r="BR40" s="17"/>
      <c r="BS40" s="17">
        <v>38</v>
      </c>
      <c r="BT40" s="17" t="s">
        <v>907</v>
      </c>
      <c r="BU40" s="17">
        <v>-112</v>
      </c>
      <c r="BV40" s="17"/>
      <c r="BW40" s="17"/>
      <c r="BX40" s="17">
        <v>38</v>
      </c>
      <c r="BY40" s="17" t="s">
        <v>963</v>
      </c>
      <c r="BZ40" s="17">
        <v>-60</v>
      </c>
      <c r="CA40" s="17"/>
      <c r="CB40" s="17"/>
    </row>
    <row r="41" spans="1:80" ht="15.75">
      <c r="A41" s="17">
        <v>39</v>
      </c>
      <c r="B41" s="17" t="s">
        <v>458</v>
      </c>
      <c r="C41" s="17">
        <v>-65</v>
      </c>
      <c r="D41" s="17"/>
      <c r="E41" s="17"/>
      <c r="F41" s="16">
        <v>39</v>
      </c>
      <c r="G41" s="16" t="s">
        <v>456</v>
      </c>
      <c r="H41" s="16">
        <v>-112</v>
      </c>
      <c r="I41" s="16">
        <f>504+SUM(H37:H41)</f>
        <v>102</v>
      </c>
      <c r="J41" s="28"/>
      <c r="K41" s="17">
        <v>39</v>
      </c>
      <c r="L41" s="17" t="s">
        <v>454</v>
      </c>
      <c r="M41" s="17">
        <v>-415</v>
      </c>
      <c r="N41" s="17"/>
      <c r="O41" s="31"/>
      <c r="P41" s="32">
        <v>39</v>
      </c>
      <c r="Q41" s="32" t="s">
        <v>432</v>
      </c>
      <c r="R41" s="32">
        <v>-90</v>
      </c>
      <c r="S41" s="32"/>
      <c r="T41" s="32"/>
      <c r="U41" s="47">
        <v>39</v>
      </c>
      <c r="V41" s="16" t="s">
        <v>842</v>
      </c>
      <c r="W41" s="16">
        <v>-60</v>
      </c>
      <c r="X41" s="16">
        <f>210</f>
        <v>210</v>
      </c>
      <c r="Y41" s="16"/>
      <c r="Z41" s="56">
        <v>39</v>
      </c>
      <c r="AA41" s="56" t="s">
        <v>828</v>
      </c>
      <c r="AB41" s="56">
        <v>-65</v>
      </c>
      <c r="AC41" s="56"/>
      <c r="AD41" s="56"/>
      <c r="AE41" s="16">
        <v>39</v>
      </c>
      <c r="AF41" s="16" t="s">
        <v>480</v>
      </c>
      <c r="AG41" s="16">
        <v>-60</v>
      </c>
      <c r="AH41" s="16">
        <f>306+AG41</f>
        <v>246</v>
      </c>
      <c r="AI41" s="16"/>
      <c r="AJ41" s="17">
        <v>39</v>
      </c>
      <c r="AK41" s="17" t="s">
        <v>478</v>
      </c>
      <c r="AL41" s="17">
        <v>-60</v>
      </c>
      <c r="AM41" s="17"/>
      <c r="AN41" s="17"/>
      <c r="AO41" s="17">
        <v>39</v>
      </c>
      <c r="AP41" s="17" t="s">
        <v>828</v>
      </c>
      <c r="AQ41" s="17">
        <v>-60</v>
      </c>
      <c r="AR41" s="17"/>
      <c r="AS41" s="17"/>
      <c r="AT41" s="17">
        <v>39</v>
      </c>
      <c r="AU41" s="17" t="s">
        <v>853</v>
      </c>
      <c r="AV41" s="17">
        <v>-65</v>
      </c>
      <c r="AW41" s="17"/>
      <c r="AX41" s="17"/>
      <c r="AY41" s="17">
        <v>39</v>
      </c>
      <c r="AZ41" s="17" t="s">
        <v>910</v>
      </c>
      <c r="BA41" s="17">
        <v>-450</v>
      </c>
      <c r="BB41" s="17"/>
      <c r="BC41" s="17"/>
      <c r="BD41" s="17">
        <v>39</v>
      </c>
      <c r="BE41" s="17" t="s">
        <v>459</v>
      </c>
      <c r="BF41" s="17">
        <v>-60</v>
      </c>
      <c r="BG41" s="17"/>
      <c r="BH41" s="17"/>
      <c r="BI41" s="17">
        <v>39</v>
      </c>
      <c r="BJ41" s="17" t="s">
        <v>442</v>
      </c>
      <c r="BK41" s="17">
        <v>-298</v>
      </c>
      <c r="BL41" s="17"/>
      <c r="BM41" s="17"/>
      <c r="BN41" s="17">
        <v>39</v>
      </c>
      <c r="BO41" s="17" t="s">
        <v>754</v>
      </c>
      <c r="BP41" s="17">
        <v>-415</v>
      </c>
      <c r="BQ41" s="17"/>
      <c r="BR41" s="17"/>
      <c r="BS41" s="17">
        <v>39</v>
      </c>
      <c r="BT41" s="17" t="s">
        <v>810</v>
      </c>
      <c r="BU41" s="17">
        <v>-155</v>
      </c>
      <c r="BV41" s="17"/>
      <c r="BW41" s="17"/>
      <c r="BX41" s="17">
        <v>39</v>
      </c>
      <c r="BY41" s="17" t="s">
        <v>963</v>
      </c>
      <c r="BZ41" s="17">
        <v>-65</v>
      </c>
      <c r="CA41" s="17"/>
      <c r="CB41" s="17"/>
    </row>
    <row r="42" spans="1:80" ht="15.75">
      <c r="A42" s="17">
        <v>40</v>
      </c>
      <c r="B42" s="17" t="s">
        <v>832</v>
      </c>
      <c r="C42" s="17">
        <v>-75</v>
      </c>
      <c r="D42" s="17"/>
      <c r="E42" s="17"/>
      <c r="F42" s="17">
        <v>40</v>
      </c>
      <c r="G42" s="17" t="s">
        <v>964</v>
      </c>
      <c r="H42" s="17">
        <v>-60</v>
      </c>
      <c r="I42" s="17"/>
      <c r="J42" s="31"/>
      <c r="K42" s="17">
        <v>40</v>
      </c>
      <c r="L42" s="17" t="s">
        <v>965</v>
      </c>
      <c r="M42" s="17">
        <v>-498</v>
      </c>
      <c r="N42" s="17"/>
      <c r="O42" s="31"/>
      <c r="P42" s="32">
        <v>40</v>
      </c>
      <c r="Q42" s="32" t="s">
        <v>965</v>
      </c>
      <c r="R42" s="32">
        <v>-112</v>
      </c>
      <c r="S42" s="32"/>
      <c r="T42" s="32"/>
      <c r="U42" s="46">
        <v>40</v>
      </c>
      <c r="V42" s="17" t="s">
        <v>449</v>
      </c>
      <c r="W42" s="17">
        <v>-60</v>
      </c>
      <c r="X42" s="17"/>
      <c r="Y42" s="17"/>
      <c r="Z42" s="17">
        <v>40</v>
      </c>
      <c r="AA42" s="17" t="s">
        <v>966</v>
      </c>
      <c r="AB42" s="17">
        <v>-75</v>
      </c>
      <c r="AC42" s="17"/>
      <c r="AD42" s="17"/>
      <c r="AE42" s="17">
        <v>40</v>
      </c>
      <c r="AF42" s="17" t="s">
        <v>485</v>
      </c>
      <c r="AG42" s="17">
        <v>-60</v>
      </c>
      <c r="AH42" s="17"/>
      <c r="AI42" s="17"/>
      <c r="AJ42" s="17">
        <v>40</v>
      </c>
      <c r="AK42" s="17" t="s">
        <v>488</v>
      </c>
      <c r="AL42" s="17">
        <v>-65</v>
      </c>
      <c r="AM42" s="17"/>
      <c r="AN42" s="17"/>
      <c r="AO42" s="17">
        <v>40</v>
      </c>
      <c r="AP42" s="17" t="s">
        <v>966</v>
      </c>
      <c r="AQ42" s="17">
        <v>-65</v>
      </c>
      <c r="AR42" s="17"/>
      <c r="AS42" s="17"/>
      <c r="AT42" s="17">
        <v>40</v>
      </c>
      <c r="AU42" s="17" t="s">
        <v>961</v>
      </c>
      <c r="AV42" s="17">
        <v>-75</v>
      </c>
      <c r="AW42" s="17"/>
      <c r="AX42" s="17"/>
      <c r="AY42" s="17">
        <v>40</v>
      </c>
      <c r="AZ42" s="17" t="s">
        <v>436</v>
      </c>
      <c r="BA42" s="17">
        <v>-525</v>
      </c>
      <c r="BB42" s="17"/>
      <c r="BC42" s="17"/>
      <c r="BD42" s="17">
        <v>40</v>
      </c>
      <c r="BE42" s="17" t="s">
        <v>462</v>
      </c>
      <c r="BF42" s="17">
        <v>-65</v>
      </c>
      <c r="BG42" s="17"/>
      <c r="BH42" s="17"/>
      <c r="BI42" s="17">
        <v>40</v>
      </c>
      <c r="BJ42" s="17" t="s">
        <v>452</v>
      </c>
      <c r="BK42" s="17">
        <v>-200</v>
      </c>
      <c r="BL42" s="17"/>
      <c r="BM42" s="17"/>
      <c r="BN42" s="17">
        <v>40</v>
      </c>
      <c r="BO42" s="17" t="s">
        <v>440</v>
      </c>
      <c r="BP42" s="17">
        <v>-490</v>
      </c>
      <c r="BQ42" s="17"/>
      <c r="BR42" s="17"/>
      <c r="BS42" s="17">
        <v>40</v>
      </c>
      <c r="BT42" s="17" t="s">
        <v>967</v>
      </c>
      <c r="BU42" s="17">
        <v>-215</v>
      </c>
      <c r="BV42" s="17"/>
      <c r="BW42" s="17"/>
      <c r="BX42" s="17">
        <v>40</v>
      </c>
      <c r="BY42" s="17" t="s">
        <v>968</v>
      </c>
      <c r="BZ42" s="17">
        <v>-75</v>
      </c>
      <c r="CA42" s="17"/>
      <c r="CB42" s="17"/>
    </row>
    <row r="43" spans="1:80" ht="15.75">
      <c r="A43" s="17">
        <v>41</v>
      </c>
      <c r="B43" s="17" t="s">
        <v>469</v>
      </c>
      <c r="C43" s="17">
        <v>-90</v>
      </c>
      <c r="D43" s="17"/>
      <c r="E43" s="17"/>
      <c r="F43" s="17">
        <v>41</v>
      </c>
      <c r="G43" s="17" t="s">
        <v>969</v>
      </c>
      <c r="H43" s="17">
        <v>-65</v>
      </c>
      <c r="I43" s="17"/>
      <c r="J43" s="31"/>
      <c r="K43" s="17">
        <v>41</v>
      </c>
      <c r="L43" s="17" t="s">
        <v>424</v>
      </c>
      <c r="M43" s="17">
        <v>-595</v>
      </c>
      <c r="N43" s="17"/>
      <c r="O43" s="31"/>
      <c r="P43" s="32">
        <v>41</v>
      </c>
      <c r="Q43" s="32" t="s">
        <v>970</v>
      </c>
      <c r="R43" s="32">
        <v>-155</v>
      </c>
      <c r="S43" s="32"/>
      <c r="T43" s="32"/>
      <c r="U43" s="47">
        <v>41</v>
      </c>
      <c r="V43" s="16" t="s">
        <v>446</v>
      </c>
      <c r="W43" s="16">
        <v>-65</v>
      </c>
      <c r="X43" s="16">
        <f>286+SUM(W42:W43)</f>
        <v>161</v>
      </c>
      <c r="Y43" s="16"/>
      <c r="Z43" s="17">
        <v>41</v>
      </c>
      <c r="AA43" s="17" t="s">
        <v>961</v>
      </c>
      <c r="AB43" s="17">
        <v>-90</v>
      </c>
      <c r="AC43" s="17"/>
      <c r="AD43" s="17"/>
      <c r="AE43" s="17">
        <v>41</v>
      </c>
      <c r="AF43" s="17" t="s">
        <v>837</v>
      </c>
      <c r="AG43" s="17">
        <v>-65</v>
      </c>
      <c r="AH43" s="17"/>
      <c r="AI43" s="17"/>
      <c r="AJ43" s="17">
        <v>41</v>
      </c>
      <c r="AK43" s="17" t="s">
        <v>971</v>
      </c>
      <c r="AL43" s="17">
        <v>-75</v>
      </c>
      <c r="AM43" s="17"/>
      <c r="AN43" s="17"/>
      <c r="AO43" s="16">
        <v>41</v>
      </c>
      <c r="AP43" s="16" t="s">
        <v>972</v>
      </c>
      <c r="AQ43" s="16">
        <v>-75</v>
      </c>
      <c r="AR43" s="16">
        <f>323+SUM(AQ41:AQ43)</f>
        <v>123</v>
      </c>
      <c r="AS43" s="16"/>
      <c r="AT43" s="17">
        <v>41</v>
      </c>
      <c r="AU43" s="17" t="s">
        <v>832</v>
      </c>
      <c r="AV43" s="17">
        <v>-90</v>
      </c>
      <c r="AW43" s="17"/>
      <c r="AX43" s="17"/>
      <c r="AY43" s="17">
        <v>41</v>
      </c>
      <c r="AZ43" s="17" t="s">
        <v>436</v>
      </c>
      <c r="BA43" s="17">
        <v>-585</v>
      </c>
      <c r="BB43" s="17"/>
      <c r="BC43" s="17"/>
      <c r="BD43" s="16">
        <v>41</v>
      </c>
      <c r="BE43" s="16" t="s">
        <v>476</v>
      </c>
      <c r="BF43" s="16">
        <v>-75</v>
      </c>
      <c r="BG43" s="16">
        <f>338+SUM(BF41:BF43)</f>
        <v>138</v>
      </c>
      <c r="BH43" s="16"/>
      <c r="BI43" s="17">
        <v>41</v>
      </c>
      <c r="BJ43" s="17" t="s">
        <v>195</v>
      </c>
      <c r="BK43" s="17">
        <v>-265</v>
      </c>
      <c r="BL43" s="17"/>
      <c r="BM43" s="17"/>
      <c r="BN43" s="17">
        <v>41</v>
      </c>
      <c r="BO43" s="17" t="s">
        <v>451</v>
      </c>
      <c r="BP43" s="17">
        <v>-600</v>
      </c>
      <c r="BQ43" s="17"/>
      <c r="BR43" s="17"/>
      <c r="BS43" s="17">
        <v>41</v>
      </c>
      <c r="BT43" s="17" t="s">
        <v>881</v>
      </c>
      <c r="BU43" s="17">
        <v>-298</v>
      </c>
      <c r="BV43" s="17"/>
      <c r="BW43" s="17"/>
      <c r="BX43" s="17">
        <v>41</v>
      </c>
      <c r="BY43" s="17" t="s">
        <v>468</v>
      </c>
      <c r="BZ43" s="17">
        <v>-90</v>
      </c>
      <c r="CA43" s="17"/>
      <c r="CB43" s="17"/>
    </row>
    <row r="44" spans="1:80" ht="15.75">
      <c r="A44" s="17">
        <v>42</v>
      </c>
      <c r="B44" s="17" t="s">
        <v>510</v>
      </c>
      <c r="C44" s="17">
        <v>-112</v>
      </c>
      <c r="D44" s="17"/>
      <c r="E44" s="17"/>
      <c r="F44" s="16">
        <v>42</v>
      </c>
      <c r="G44" s="16" t="s">
        <v>973</v>
      </c>
      <c r="H44" s="16">
        <v>-75</v>
      </c>
      <c r="I44" s="16">
        <f>330+SUM(H42:H44)</f>
        <v>130</v>
      </c>
      <c r="J44" s="28"/>
      <c r="K44" s="17">
        <v>42</v>
      </c>
      <c r="L44" s="17" t="s">
        <v>964</v>
      </c>
      <c r="M44" s="17">
        <v>-780</v>
      </c>
      <c r="N44" s="17"/>
      <c r="O44" s="31"/>
      <c r="P44" s="32">
        <v>42</v>
      </c>
      <c r="Q44" s="32" t="s">
        <v>881</v>
      </c>
      <c r="R44" s="32">
        <v>-215</v>
      </c>
      <c r="S44" s="32"/>
      <c r="T44" s="32"/>
      <c r="U44" s="46">
        <v>42</v>
      </c>
      <c r="V44" s="17" t="s">
        <v>974</v>
      </c>
      <c r="W44" s="17">
        <v>-60</v>
      </c>
      <c r="X44" s="17"/>
      <c r="Y44" s="17"/>
      <c r="Z44" s="17">
        <v>42</v>
      </c>
      <c r="AA44" s="17" t="s">
        <v>944</v>
      </c>
      <c r="AB44" s="17">
        <v>-112</v>
      </c>
      <c r="AC44" s="17"/>
      <c r="AD44" s="17"/>
      <c r="AE44" s="17">
        <v>42</v>
      </c>
      <c r="AF44" s="17" t="s">
        <v>975</v>
      </c>
      <c r="AG44" s="17">
        <v>-75</v>
      </c>
      <c r="AH44" s="17"/>
      <c r="AI44" s="17"/>
      <c r="AJ44" s="17">
        <v>42</v>
      </c>
      <c r="AK44" s="17" t="s">
        <v>976</v>
      </c>
      <c r="AL44" s="17">
        <v>-90</v>
      </c>
      <c r="AM44" s="17"/>
      <c r="AN44" s="17"/>
      <c r="AO44" s="17">
        <v>42</v>
      </c>
      <c r="AP44" s="17" t="s">
        <v>969</v>
      </c>
      <c r="AQ44" s="17">
        <v>-60</v>
      </c>
      <c r="AR44" s="17"/>
      <c r="AS44" s="17"/>
      <c r="AT44" s="17">
        <v>42</v>
      </c>
      <c r="AU44" s="17" t="s">
        <v>961</v>
      </c>
      <c r="AV44" s="17">
        <v>-112</v>
      </c>
      <c r="AW44" s="17"/>
      <c r="AX44" s="17"/>
      <c r="AY44" s="17">
        <v>42</v>
      </c>
      <c r="AZ44" s="17" t="s">
        <v>473</v>
      </c>
      <c r="BA44" s="17">
        <v>-975</v>
      </c>
      <c r="BB44" s="17"/>
      <c r="BC44" s="17"/>
      <c r="BD44" s="17">
        <v>42</v>
      </c>
      <c r="BE44" s="17" t="s">
        <v>977</v>
      </c>
      <c r="BF44" s="17">
        <v>-60</v>
      </c>
      <c r="BG44" s="17"/>
      <c r="BH44" s="17"/>
      <c r="BI44" s="16">
        <v>42</v>
      </c>
      <c r="BJ44" s="16" t="s">
        <v>464</v>
      </c>
      <c r="BK44" s="16">
        <v>-350</v>
      </c>
      <c r="BL44" s="16">
        <f>1575+SUM(BK37:BK44)</f>
        <v>172</v>
      </c>
      <c r="BM44" s="16"/>
      <c r="BN44" s="17">
        <v>42</v>
      </c>
      <c r="BO44" s="17" t="s">
        <v>974</v>
      </c>
      <c r="BP44" s="17">
        <v>-775</v>
      </c>
      <c r="BQ44" s="17"/>
      <c r="BR44" s="17"/>
      <c r="BS44" s="17">
        <v>42</v>
      </c>
      <c r="BT44" s="17" t="s">
        <v>495</v>
      </c>
      <c r="BU44" s="17">
        <v>-415</v>
      </c>
      <c r="BV44" s="17"/>
      <c r="BW44" s="17"/>
      <c r="BX44" s="17">
        <v>42</v>
      </c>
      <c r="BY44" s="17" t="s">
        <v>455</v>
      </c>
      <c r="BZ44" s="17">
        <v>-112</v>
      </c>
      <c r="CA44" s="17"/>
      <c r="CB44" s="17"/>
    </row>
    <row r="45" spans="1:80" ht="15.75">
      <c r="A45" s="16">
        <v>43</v>
      </c>
      <c r="B45" s="16" t="s">
        <v>978</v>
      </c>
      <c r="C45" s="16">
        <v>-155</v>
      </c>
      <c r="D45" s="16">
        <f>868+SUM(C40:C45)</f>
        <v>311</v>
      </c>
      <c r="E45" s="16"/>
      <c r="F45" s="17">
        <v>43</v>
      </c>
      <c r="G45" s="17" t="s">
        <v>979</v>
      </c>
      <c r="H45" s="17">
        <v>-60</v>
      </c>
      <c r="I45" s="17"/>
      <c r="J45" s="31"/>
      <c r="K45" s="17">
        <v>43</v>
      </c>
      <c r="L45" s="17" t="s">
        <v>915</v>
      </c>
      <c r="M45" s="17">
        <v>-1000</v>
      </c>
      <c r="N45" s="17"/>
      <c r="O45" s="31"/>
      <c r="P45" s="32">
        <v>43</v>
      </c>
      <c r="Q45" s="32" t="s">
        <v>980</v>
      </c>
      <c r="R45" s="32">
        <v>-298</v>
      </c>
      <c r="S45" s="32"/>
      <c r="T45" s="32"/>
      <c r="U45" s="46">
        <v>43</v>
      </c>
      <c r="V45" s="17" t="s">
        <v>981</v>
      </c>
      <c r="W45" s="17">
        <v>-65</v>
      </c>
      <c r="X45" s="17"/>
      <c r="Y45" s="17"/>
      <c r="Z45" s="17">
        <v>43</v>
      </c>
      <c r="AA45" s="17" t="s">
        <v>971</v>
      </c>
      <c r="AB45" s="17">
        <v>-155</v>
      </c>
      <c r="AC45" s="17"/>
      <c r="AD45" s="17"/>
      <c r="AE45" s="17">
        <v>43</v>
      </c>
      <c r="AF45" s="17" t="s">
        <v>524</v>
      </c>
      <c r="AG45" s="17">
        <v>-90</v>
      </c>
      <c r="AH45" s="17"/>
      <c r="AI45" s="17"/>
      <c r="AJ45" s="17">
        <v>43</v>
      </c>
      <c r="AK45" s="17" t="s">
        <v>517</v>
      </c>
      <c r="AL45" s="17">
        <v>-112</v>
      </c>
      <c r="AM45" s="17"/>
      <c r="AN45" s="17"/>
      <c r="AO45" s="17">
        <v>43</v>
      </c>
      <c r="AP45" s="17" t="s">
        <v>982</v>
      </c>
      <c r="AQ45" s="17">
        <v>-65</v>
      </c>
      <c r="AR45" s="17"/>
      <c r="AS45" s="17"/>
      <c r="AT45" s="17">
        <v>43</v>
      </c>
      <c r="AU45" s="17" t="s">
        <v>481</v>
      </c>
      <c r="AV45" s="17">
        <v>-155</v>
      </c>
      <c r="AW45" s="17"/>
      <c r="AX45" s="17"/>
      <c r="AY45" s="17">
        <v>43</v>
      </c>
      <c r="AZ45" s="17" t="s">
        <v>444</v>
      </c>
      <c r="BA45" s="17">
        <v>-1080</v>
      </c>
      <c r="BB45" s="17"/>
      <c r="BC45" s="17"/>
      <c r="BD45" s="17">
        <v>43</v>
      </c>
      <c r="BE45" s="17" t="s">
        <v>498</v>
      </c>
      <c r="BF45" s="17">
        <v>-65</v>
      </c>
      <c r="BG45" s="17"/>
      <c r="BH45" s="17"/>
      <c r="BI45" s="17">
        <v>43</v>
      </c>
      <c r="BJ45" s="17" t="s">
        <v>487</v>
      </c>
      <c r="BK45" s="17">
        <v>-60</v>
      </c>
      <c r="BL45" s="17"/>
      <c r="BM45" s="17"/>
      <c r="BN45" s="16">
        <v>43</v>
      </c>
      <c r="BO45" s="16" t="s">
        <v>467</v>
      </c>
      <c r="BP45" s="16">
        <v>-1050</v>
      </c>
      <c r="BQ45" s="16">
        <f>4515+SUM(BP33:BP45)</f>
        <v>115</v>
      </c>
      <c r="BR45" s="16"/>
      <c r="BS45" s="17">
        <v>43</v>
      </c>
      <c r="BT45" s="17" t="s">
        <v>505</v>
      </c>
      <c r="BU45" s="17">
        <v>-450</v>
      </c>
      <c r="BV45" s="17"/>
      <c r="BW45" s="17"/>
      <c r="BX45" s="17">
        <v>43</v>
      </c>
      <c r="BY45" s="17" t="s">
        <v>489</v>
      </c>
      <c r="BZ45" s="17">
        <v>-155</v>
      </c>
      <c r="CA45" s="17"/>
      <c r="CB45" s="17"/>
    </row>
    <row r="46" spans="1:80" ht="15.75">
      <c r="A46" s="17">
        <v>44</v>
      </c>
      <c r="B46" s="17" t="s">
        <v>486</v>
      </c>
      <c r="C46" s="17">
        <v>-60</v>
      </c>
      <c r="D46" s="17"/>
      <c r="E46" s="17"/>
      <c r="F46" s="17">
        <v>44</v>
      </c>
      <c r="G46" s="17" t="s">
        <v>983</v>
      </c>
      <c r="H46" s="17">
        <v>-65</v>
      </c>
      <c r="I46" s="17"/>
      <c r="J46" s="31"/>
      <c r="K46" s="16">
        <v>44</v>
      </c>
      <c r="L46" s="16" t="s">
        <v>973</v>
      </c>
      <c r="M46" s="16">
        <v>-1300</v>
      </c>
      <c r="N46" s="16">
        <f>5720+SUM(M33:M46)</f>
        <v>62</v>
      </c>
      <c r="O46" s="28">
        <v>0</v>
      </c>
      <c r="P46" s="34">
        <v>44</v>
      </c>
      <c r="Q46" s="34" t="s">
        <v>984</v>
      </c>
      <c r="R46" s="34">
        <v>-415</v>
      </c>
      <c r="S46" s="34">
        <f>1743+SUM(R38:R46)</f>
        <v>258</v>
      </c>
      <c r="T46" s="34"/>
      <c r="U46" s="46">
        <v>44</v>
      </c>
      <c r="V46" s="17" t="s">
        <v>985</v>
      </c>
      <c r="W46" s="17">
        <v>-75</v>
      </c>
      <c r="X46" s="17"/>
      <c r="Y46" s="17"/>
      <c r="Z46" s="17">
        <v>44</v>
      </c>
      <c r="AA46" s="17" t="s">
        <v>79</v>
      </c>
      <c r="AB46" s="17">
        <v>-215</v>
      </c>
      <c r="AC46" s="17"/>
      <c r="AD46" s="17"/>
      <c r="AE46" s="17">
        <v>44</v>
      </c>
      <c r="AF46" s="17" t="s">
        <v>903</v>
      </c>
      <c r="AG46" s="17">
        <v>-112</v>
      </c>
      <c r="AH46" s="17"/>
      <c r="AI46" s="17"/>
      <c r="AJ46" s="16">
        <v>44</v>
      </c>
      <c r="AK46" s="16" t="s">
        <v>931</v>
      </c>
      <c r="AL46" s="16">
        <v>-155</v>
      </c>
      <c r="AM46" s="16">
        <f>853+SUM(AL41:AL46)</f>
        <v>296</v>
      </c>
      <c r="AN46" s="16"/>
      <c r="AO46" s="17">
        <v>44</v>
      </c>
      <c r="AP46" s="17" t="s">
        <v>465</v>
      </c>
      <c r="AQ46" s="17">
        <v>-75</v>
      </c>
      <c r="AR46" s="17"/>
      <c r="AS46" s="17"/>
      <c r="AT46" s="17">
        <v>44</v>
      </c>
      <c r="AU46" s="17" t="s">
        <v>986</v>
      </c>
      <c r="AV46" s="17">
        <v>-215</v>
      </c>
      <c r="AW46" s="17"/>
      <c r="AX46" s="17"/>
      <c r="AY46" s="17">
        <v>44</v>
      </c>
      <c r="AZ46" s="17" t="s">
        <v>500</v>
      </c>
      <c r="BA46" s="17">
        <v>-1350</v>
      </c>
      <c r="BB46" s="17"/>
      <c r="BC46" s="17"/>
      <c r="BD46" s="17">
        <v>44</v>
      </c>
      <c r="BE46" s="17" t="s">
        <v>498</v>
      </c>
      <c r="BF46" s="17">
        <v>-75</v>
      </c>
      <c r="BG46" s="17"/>
      <c r="BH46" s="17"/>
      <c r="BI46" s="16">
        <v>44</v>
      </c>
      <c r="BJ46" s="16" t="s">
        <v>987</v>
      </c>
      <c r="BK46" s="16">
        <v>-65</v>
      </c>
      <c r="BL46" s="16">
        <f>312+SUM(BK45:BK46)</f>
        <v>187</v>
      </c>
      <c r="BM46" s="16"/>
      <c r="BN46" s="17">
        <v>44</v>
      </c>
      <c r="BO46" s="17" t="s">
        <v>988</v>
      </c>
      <c r="BP46" s="17">
        <v>-60</v>
      </c>
      <c r="BQ46" s="17"/>
      <c r="BR46" s="17"/>
      <c r="BS46" s="16">
        <v>44</v>
      </c>
      <c r="BT46" s="16" t="s">
        <v>474</v>
      </c>
      <c r="BU46" s="16">
        <v>-550</v>
      </c>
      <c r="BV46" s="16">
        <v>100</v>
      </c>
      <c r="BW46" s="16"/>
      <c r="BX46" s="17">
        <v>44</v>
      </c>
      <c r="BY46" s="17" t="s">
        <v>483</v>
      </c>
      <c r="BZ46" s="17">
        <v>-215</v>
      </c>
      <c r="CA46" s="17"/>
      <c r="CB46" s="17"/>
    </row>
    <row r="47" spans="1:80" ht="15.75">
      <c r="A47" s="17">
        <v>45</v>
      </c>
      <c r="B47" s="17" t="s">
        <v>989</v>
      </c>
      <c r="C47" s="17">
        <v>-65</v>
      </c>
      <c r="D47" s="17"/>
      <c r="E47" s="17"/>
      <c r="F47" s="17">
        <v>45</v>
      </c>
      <c r="G47" s="17" t="s">
        <v>509</v>
      </c>
      <c r="H47" s="17">
        <v>-75</v>
      </c>
      <c r="I47" s="17"/>
      <c r="J47" s="31"/>
      <c r="K47" s="17">
        <v>45</v>
      </c>
      <c r="L47" s="17" t="s">
        <v>497</v>
      </c>
      <c r="M47" s="17">
        <v>-60</v>
      </c>
      <c r="N47" s="17"/>
      <c r="O47" s="31"/>
      <c r="P47" s="32">
        <v>45</v>
      </c>
      <c r="Q47" s="32" t="s">
        <v>512</v>
      </c>
      <c r="R47" s="32">
        <v>-60</v>
      </c>
      <c r="S47" s="32"/>
      <c r="T47" s="32"/>
      <c r="U47" s="46">
        <v>45</v>
      </c>
      <c r="V47" s="17" t="s">
        <v>453</v>
      </c>
      <c r="W47" s="17">
        <v>-90</v>
      </c>
      <c r="X47" s="17"/>
      <c r="Y47" s="17"/>
      <c r="Z47" s="17">
        <v>45</v>
      </c>
      <c r="AA47" s="17" t="s">
        <v>504</v>
      </c>
      <c r="AB47" s="17">
        <v>-298</v>
      </c>
      <c r="AC47" s="17"/>
      <c r="AD47" s="17"/>
      <c r="AE47" s="17">
        <v>45</v>
      </c>
      <c r="AF47" s="17" t="s">
        <v>805</v>
      </c>
      <c r="AG47" s="17">
        <v>-155</v>
      </c>
      <c r="AH47" s="17"/>
      <c r="AI47" s="17"/>
      <c r="AJ47" s="17">
        <v>45</v>
      </c>
      <c r="AK47" s="17" t="s">
        <v>542</v>
      </c>
      <c r="AL47" s="17">
        <v>-60</v>
      </c>
      <c r="AM47" s="17"/>
      <c r="AN47" s="17"/>
      <c r="AO47" s="17">
        <v>45</v>
      </c>
      <c r="AP47" s="17" t="s">
        <v>514</v>
      </c>
      <c r="AQ47" s="17">
        <v>-90</v>
      </c>
      <c r="AR47" s="17"/>
      <c r="AS47" s="17"/>
      <c r="AT47" s="17">
        <v>45</v>
      </c>
      <c r="AU47" s="17" t="s">
        <v>990</v>
      </c>
      <c r="AV47" s="17">
        <v>-298</v>
      </c>
      <c r="AW47" s="17"/>
      <c r="AX47" s="17"/>
      <c r="AY47" s="16">
        <v>45</v>
      </c>
      <c r="AZ47" s="16" t="s">
        <v>984</v>
      </c>
      <c r="BA47" s="16">
        <v>-2100</v>
      </c>
      <c r="BB47" s="16">
        <f>8820+SUM(BA31:BA47)</f>
        <v>78</v>
      </c>
      <c r="BC47" s="16"/>
      <c r="BD47" s="17">
        <v>45</v>
      </c>
      <c r="BE47" s="17" t="s">
        <v>781</v>
      </c>
      <c r="BF47" s="17">
        <v>-90</v>
      </c>
      <c r="BG47" s="17"/>
      <c r="BH47" s="17"/>
      <c r="BI47" s="17">
        <v>45</v>
      </c>
      <c r="BJ47" s="17" t="s">
        <v>991</v>
      </c>
      <c r="BK47" s="17">
        <v>-60</v>
      </c>
      <c r="BL47" s="17"/>
      <c r="BM47" s="17"/>
      <c r="BN47" s="17">
        <v>45</v>
      </c>
      <c r="BO47" s="17" t="s">
        <v>986</v>
      </c>
      <c r="BP47" s="17">
        <v>-65</v>
      </c>
      <c r="BQ47" s="17"/>
      <c r="BR47" s="17"/>
      <c r="BS47" s="17">
        <v>45</v>
      </c>
      <c r="BT47" s="17" t="s">
        <v>522</v>
      </c>
      <c r="BU47" s="17">
        <v>-60</v>
      </c>
      <c r="BV47" s="17"/>
      <c r="BW47" s="17"/>
      <c r="BX47" s="17">
        <v>45</v>
      </c>
      <c r="BY47" s="17" t="s">
        <v>493</v>
      </c>
      <c r="BZ47" s="17">
        <v>-298</v>
      </c>
      <c r="CA47" s="17"/>
      <c r="CB47" s="17"/>
    </row>
    <row r="48" spans="1:80" ht="15.75">
      <c r="A48" s="17">
        <v>46</v>
      </c>
      <c r="B48" s="17" t="s">
        <v>992</v>
      </c>
      <c r="C48" s="17">
        <v>-75</v>
      </c>
      <c r="D48" s="17"/>
      <c r="E48" s="17"/>
      <c r="F48" s="17">
        <v>46</v>
      </c>
      <c r="G48" s="17" t="s">
        <v>536</v>
      </c>
      <c r="H48" s="17">
        <v>-90</v>
      </c>
      <c r="I48" s="17"/>
      <c r="J48" s="31"/>
      <c r="K48" s="17">
        <v>46</v>
      </c>
      <c r="L48" s="17" t="s">
        <v>975</v>
      </c>
      <c r="M48" s="17">
        <v>-65</v>
      </c>
      <c r="N48" s="17"/>
      <c r="O48" s="31"/>
      <c r="P48" s="34">
        <v>46</v>
      </c>
      <c r="Q48" s="34" t="s">
        <v>516</v>
      </c>
      <c r="R48" s="34">
        <v>-65</v>
      </c>
      <c r="S48" s="34">
        <f>312+SUM(R47:R48)</f>
        <v>187</v>
      </c>
      <c r="T48" s="34"/>
      <c r="U48" s="46">
        <v>46</v>
      </c>
      <c r="V48" s="17" t="s">
        <v>499</v>
      </c>
      <c r="W48" s="17">
        <v>-112</v>
      </c>
      <c r="X48" s="17"/>
      <c r="Y48" s="17"/>
      <c r="Z48" s="16">
        <v>46</v>
      </c>
      <c r="AA48" s="16" t="s">
        <v>527</v>
      </c>
      <c r="AB48" s="16">
        <v>-415</v>
      </c>
      <c r="AC48" s="16">
        <f>1785+SUM(AB40:AB48)</f>
        <v>300</v>
      </c>
      <c r="AD48" s="16"/>
      <c r="AE48" s="17">
        <v>46</v>
      </c>
      <c r="AF48" s="17" t="s">
        <v>993</v>
      </c>
      <c r="AG48" s="17">
        <v>-215</v>
      </c>
      <c r="AH48" s="17"/>
      <c r="AI48" s="17"/>
      <c r="AJ48" s="17">
        <v>46</v>
      </c>
      <c r="AK48" s="17" t="s">
        <v>994</v>
      </c>
      <c r="AL48" s="17">
        <v>-65</v>
      </c>
      <c r="AM48" s="17"/>
      <c r="AN48" s="17"/>
      <c r="AO48" s="17">
        <v>46</v>
      </c>
      <c r="AP48" s="17" t="s">
        <v>513</v>
      </c>
      <c r="AQ48" s="17">
        <v>-112</v>
      </c>
      <c r="AR48" s="17"/>
      <c r="AS48" s="17">
        <v>-4.4000000000000004</v>
      </c>
      <c r="AT48" s="17">
        <v>46</v>
      </c>
      <c r="AU48" s="17" t="s">
        <v>983</v>
      </c>
      <c r="AV48" s="17">
        <v>-415</v>
      </c>
      <c r="AW48" s="17"/>
      <c r="AX48" s="17"/>
      <c r="AY48" s="17">
        <v>46</v>
      </c>
      <c r="AZ48" s="17" t="s">
        <v>989</v>
      </c>
      <c r="BA48" s="17">
        <v>-60</v>
      </c>
      <c r="BB48" s="17"/>
      <c r="BC48" s="17"/>
      <c r="BD48" s="16">
        <v>46</v>
      </c>
      <c r="BE48" s="16" t="s">
        <v>787</v>
      </c>
      <c r="BF48" s="16">
        <v>-112</v>
      </c>
      <c r="BG48" s="16">
        <f>560+SUM(BF44:BF48)</f>
        <v>158</v>
      </c>
      <c r="BH48" s="16"/>
      <c r="BI48" s="17">
        <v>46</v>
      </c>
      <c r="BJ48" s="17" t="s">
        <v>995</v>
      </c>
      <c r="BK48" s="17">
        <v>-65</v>
      </c>
      <c r="BL48" s="17"/>
      <c r="BM48" s="17"/>
      <c r="BN48" s="17">
        <v>46</v>
      </c>
      <c r="BO48" s="17" t="s">
        <v>506</v>
      </c>
      <c r="BP48" s="17">
        <v>-75</v>
      </c>
      <c r="BQ48" s="17"/>
      <c r="BR48" s="17"/>
      <c r="BS48" s="16">
        <v>46</v>
      </c>
      <c r="BT48" s="16" t="s">
        <v>996</v>
      </c>
      <c r="BU48" s="16">
        <v>-65</v>
      </c>
      <c r="BV48" s="16">
        <f>280+SUM(BU47:BU48)</f>
        <v>155</v>
      </c>
      <c r="BW48" s="16"/>
      <c r="BX48" s="17">
        <v>46</v>
      </c>
      <c r="BY48" s="17" t="s">
        <v>837</v>
      </c>
      <c r="BZ48" s="17">
        <v>-415</v>
      </c>
      <c r="CA48" s="17"/>
      <c r="CB48" s="17"/>
    </row>
    <row r="49" spans="1:80" ht="15.75">
      <c r="A49" s="17">
        <v>47</v>
      </c>
      <c r="B49" s="17" t="s">
        <v>997</v>
      </c>
      <c r="C49" s="17">
        <v>-90</v>
      </c>
      <c r="D49" s="17"/>
      <c r="E49" s="17"/>
      <c r="F49" s="17">
        <v>47</v>
      </c>
      <c r="G49" s="17" t="s">
        <v>559</v>
      </c>
      <c r="H49" s="17">
        <v>-112</v>
      </c>
      <c r="I49" s="17"/>
      <c r="J49" s="31"/>
      <c r="K49" s="17">
        <v>47</v>
      </c>
      <c r="L49" s="17" t="s">
        <v>781</v>
      </c>
      <c r="M49" s="17">
        <v>-75</v>
      </c>
      <c r="N49" s="17"/>
      <c r="O49" s="31"/>
      <c r="P49" s="32">
        <v>47</v>
      </c>
      <c r="Q49" s="32" t="s">
        <v>998</v>
      </c>
      <c r="R49" s="32">
        <v>-60</v>
      </c>
      <c r="S49" s="32"/>
      <c r="T49" s="32"/>
      <c r="U49" s="46">
        <v>47</v>
      </c>
      <c r="V49" s="17" t="s">
        <v>999</v>
      </c>
      <c r="W49" s="17">
        <v>-155</v>
      </c>
      <c r="X49" s="17"/>
      <c r="Y49" s="17"/>
      <c r="Z49" s="17">
        <v>47</v>
      </c>
      <c r="AA49" s="17" t="s">
        <v>535</v>
      </c>
      <c r="AB49" s="17">
        <v>-60</v>
      </c>
      <c r="AC49" s="17"/>
      <c r="AD49" s="17"/>
      <c r="AE49" s="17">
        <v>47</v>
      </c>
      <c r="AF49" s="17" t="s">
        <v>954</v>
      </c>
      <c r="AG49" s="17">
        <v>-298</v>
      </c>
      <c r="AH49" s="17"/>
      <c r="AI49" s="17"/>
      <c r="AJ49" s="16">
        <v>47</v>
      </c>
      <c r="AK49" s="16" t="s">
        <v>1000</v>
      </c>
      <c r="AL49" s="16">
        <v>-75</v>
      </c>
      <c r="AM49" s="16">
        <f>330+SUM(AL47:AL49)</f>
        <v>130</v>
      </c>
      <c r="AN49" s="16"/>
      <c r="AO49" s="17">
        <v>47</v>
      </c>
      <c r="AP49" s="17" t="s">
        <v>521</v>
      </c>
      <c r="AQ49" s="17">
        <v>-155</v>
      </c>
      <c r="AR49" s="17"/>
      <c r="AS49" s="17">
        <f>AS48*AQ56</f>
        <v>4400</v>
      </c>
      <c r="AT49" s="17">
        <v>47</v>
      </c>
      <c r="AU49" s="17" t="s">
        <v>525</v>
      </c>
      <c r="AV49" s="17">
        <v>-498</v>
      </c>
      <c r="AW49" s="17"/>
      <c r="AX49" s="17"/>
      <c r="AY49" s="16">
        <v>47</v>
      </c>
      <c r="AZ49" s="16" t="s">
        <v>931</v>
      </c>
      <c r="BA49" s="16">
        <v>-65</v>
      </c>
      <c r="BB49" s="16">
        <f>358+SUM(BA48:BA49)</f>
        <v>233</v>
      </c>
      <c r="BC49" s="16"/>
      <c r="BD49" s="16">
        <v>47</v>
      </c>
      <c r="BE49" s="16" t="s">
        <v>1001</v>
      </c>
      <c r="BF49" s="16">
        <v>-60</v>
      </c>
      <c r="BG49" s="16">
        <v>204</v>
      </c>
      <c r="BH49" s="16"/>
      <c r="BI49" s="17">
        <v>47</v>
      </c>
      <c r="BJ49" s="17" t="s">
        <v>998</v>
      </c>
      <c r="BK49" s="17">
        <v>-75</v>
      </c>
      <c r="BL49" s="17"/>
      <c r="BM49" s="17"/>
      <c r="BN49" s="17">
        <v>47</v>
      </c>
      <c r="BO49" s="17" t="s">
        <v>496</v>
      </c>
      <c r="BP49" s="17">
        <v>-90</v>
      </c>
      <c r="BQ49" s="17"/>
      <c r="BR49" s="17"/>
      <c r="BS49" s="17">
        <v>47</v>
      </c>
      <c r="BT49" s="17" t="s">
        <v>540</v>
      </c>
      <c r="BU49" s="17">
        <v>-60</v>
      </c>
      <c r="BV49" s="17"/>
      <c r="BW49" s="17"/>
      <c r="BX49" s="17">
        <v>47</v>
      </c>
      <c r="BY49" s="17" t="s">
        <v>1002</v>
      </c>
      <c r="BZ49" s="17">
        <v>-465</v>
      </c>
      <c r="CA49" s="17"/>
      <c r="CB49" s="17"/>
    </row>
    <row r="50" spans="1:80" ht="15.75">
      <c r="A50" s="16">
        <v>48</v>
      </c>
      <c r="B50" s="16" t="s">
        <v>1003</v>
      </c>
      <c r="C50" s="16">
        <v>-112</v>
      </c>
      <c r="D50" s="16">
        <f>594+SUM(C46:C50)</f>
        <v>192</v>
      </c>
      <c r="E50" s="16"/>
      <c r="F50" s="17">
        <v>48</v>
      </c>
      <c r="G50" s="17" t="s">
        <v>543</v>
      </c>
      <c r="H50" s="17">
        <v>-155</v>
      </c>
      <c r="I50" s="17"/>
      <c r="J50" s="31"/>
      <c r="K50" s="17">
        <v>48</v>
      </c>
      <c r="L50" s="17" t="s">
        <v>534</v>
      </c>
      <c r="M50" s="17">
        <v>-90</v>
      </c>
      <c r="N50" s="17"/>
      <c r="O50" s="31"/>
      <c r="P50" s="32">
        <v>48</v>
      </c>
      <c r="Q50" s="32" t="s">
        <v>916</v>
      </c>
      <c r="R50" s="32">
        <v>-65</v>
      </c>
      <c r="S50" s="32"/>
      <c r="T50" s="32"/>
      <c r="U50" s="46">
        <v>48</v>
      </c>
      <c r="V50" s="17" t="s">
        <v>532</v>
      </c>
      <c r="W50" s="17">
        <v>-215</v>
      </c>
      <c r="X50" s="17"/>
      <c r="Y50" s="17"/>
      <c r="Z50" s="16">
        <v>48</v>
      </c>
      <c r="AA50" s="16" t="s">
        <v>1003</v>
      </c>
      <c r="AB50" s="16">
        <v>-65</v>
      </c>
      <c r="AC50" s="16">
        <f>345+SUM(AB49:AB50)</f>
        <v>220</v>
      </c>
      <c r="AD50" s="16"/>
      <c r="AE50" s="17">
        <v>48</v>
      </c>
      <c r="AF50" s="17" t="s">
        <v>940</v>
      </c>
      <c r="AG50" s="17">
        <v>-415</v>
      </c>
      <c r="AH50" s="17"/>
      <c r="AI50" s="17"/>
      <c r="AJ50" s="17">
        <v>48</v>
      </c>
      <c r="AK50" s="17" t="s">
        <v>990</v>
      </c>
      <c r="AL50" s="17">
        <v>-60</v>
      </c>
      <c r="AM50" s="17"/>
      <c r="AN50" s="17"/>
      <c r="AO50" s="17">
        <v>48</v>
      </c>
      <c r="AP50" s="17" t="s">
        <v>1004</v>
      </c>
      <c r="AQ50" s="17">
        <v>-215</v>
      </c>
      <c r="AR50" s="17"/>
      <c r="AS50" s="17"/>
      <c r="AT50" s="17">
        <v>48</v>
      </c>
      <c r="AU50" s="17" t="s">
        <v>1004</v>
      </c>
      <c r="AV50" s="17">
        <v>-625</v>
      </c>
      <c r="AW50" s="17"/>
      <c r="AX50" s="17"/>
      <c r="AY50" s="16">
        <v>48</v>
      </c>
      <c r="AZ50" s="16" t="s">
        <v>538</v>
      </c>
      <c r="BA50" s="16">
        <v>-60</v>
      </c>
      <c r="BB50" s="16">
        <f>312+BA50</f>
        <v>252</v>
      </c>
      <c r="BC50" s="16"/>
      <c r="BD50" s="16">
        <v>48</v>
      </c>
      <c r="BE50" s="16" t="s">
        <v>1000</v>
      </c>
      <c r="BF50" s="16">
        <v>-60</v>
      </c>
      <c r="BG50" s="16">
        <v>204</v>
      </c>
      <c r="BH50" s="16"/>
      <c r="BI50" s="16">
        <v>48</v>
      </c>
      <c r="BJ50" s="16" t="s">
        <v>1005</v>
      </c>
      <c r="BK50" s="16">
        <v>-90</v>
      </c>
      <c r="BL50" s="16">
        <f>450+SUM(BK47:BK50)</f>
        <v>160</v>
      </c>
      <c r="BM50" s="16"/>
      <c r="BN50" s="16">
        <v>48</v>
      </c>
      <c r="BO50" s="16" t="s">
        <v>515</v>
      </c>
      <c r="BP50" s="16">
        <v>-112</v>
      </c>
      <c r="BQ50" s="16">
        <f>493+SUM(BP46:BP50)</f>
        <v>91</v>
      </c>
      <c r="BR50" s="16"/>
      <c r="BS50" s="17">
        <v>48</v>
      </c>
      <c r="BT50" s="17" t="s">
        <v>539</v>
      </c>
      <c r="BU50" s="17">
        <v>-65</v>
      </c>
      <c r="BV50" s="17"/>
      <c r="BW50" s="17"/>
      <c r="BX50" s="17">
        <v>48</v>
      </c>
      <c r="BY50" s="17" t="s">
        <v>916</v>
      </c>
      <c r="BZ50" s="17">
        <v>-550</v>
      </c>
      <c r="CA50" s="17"/>
      <c r="CB50" s="17"/>
    </row>
    <row r="51" spans="1:80" ht="15.75">
      <c r="A51" s="17">
        <v>49</v>
      </c>
      <c r="B51" s="17" t="s">
        <v>1006</v>
      </c>
      <c r="C51" s="17">
        <v>-60</v>
      </c>
      <c r="D51" s="17"/>
      <c r="E51" s="17"/>
      <c r="F51" s="17">
        <v>49</v>
      </c>
      <c r="G51" s="17" t="s">
        <v>1007</v>
      </c>
      <c r="H51" s="17">
        <v>-215</v>
      </c>
      <c r="I51" s="17"/>
      <c r="J51" s="31"/>
      <c r="K51" s="17">
        <v>49</v>
      </c>
      <c r="L51" s="17" t="s">
        <v>1008</v>
      </c>
      <c r="M51" s="17">
        <v>-112</v>
      </c>
      <c r="N51" s="17"/>
      <c r="O51" s="31"/>
      <c r="P51" s="32">
        <v>49</v>
      </c>
      <c r="Q51" s="32" t="s">
        <v>903</v>
      </c>
      <c r="R51" s="32">
        <v>-75</v>
      </c>
      <c r="S51" s="32"/>
      <c r="T51" s="32"/>
      <c r="U51" s="46">
        <v>49</v>
      </c>
      <c r="V51" s="17" t="s">
        <v>994</v>
      </c>
      <c r="W51" s="17">
        <v>-298</v>
      </c>
      <c r="X51" s="17"/>
      <c r="Y51" s="17"/>
      <c r="Z51" s="16">
        <v>49</v>
      </c>
      <c r="AA51" s="16" t="s">
        <v>541</v>
      </c>
      <c r="AB51" s="16">
        <v>-60</v>
      </c>
      <c r="AC51" s="16">
        <v>222</v>
      </c>
      <c r="AD51" s="16"/>
      <c r="AE51" s="17">
        <v>49</v>
      </c>
      <c r="AF51" s="17" t="s">
        <v>1009</v>
      </c>
      <c r="AG51" s="17">
        <v>-465</v>
      </c>
      <c r="AH51" s="17"/>
      <c r="AI51" s="17"/>
      <c r="AJ51" s="17">
        <v>49</v>
      </c>
      <c r="AK51" s="17" t="s">
        <v>1010</v>
      </c>
      <c r="AL51" s="17">
        <v>-65</v>
      </c>
      <c r="AM51" s="17"/>
      <c r="AN51" s="17"/>
      <c r="AO51" s="17">
        <v>49</v>
      </c>
      <c r="AP51" s="17" t="s">
        <v>1006</v>
      </c>
      <c r="AQ51" s="17">
        <v>-298</v>
      </c>
      <c r="AR51" s="17"/>
      <c r="AS51" s="17"/>
      <c r="AT51" s="17">
        <v>49</v>
      </c>
      <c r="AU51" s="17" t="s">
        <v>805</v>
      </c>
      <c r="AV51" s="17">
        <v>-725</v>
      </c>
      <c r="AW51" s="17"/>
      <c r="AX51" s="17"/>
      <c r="AY51" s="17">
        <v>49</v>
      </c>
      <c r="AZ51" s="17" t="s">
        <v>551</v>
      </c>
      <c r="BA51" s="17">
        <v>-60</v>
      </c>
      <c r="BB51" s="17"/>
      <c r="BC51" s="17"/>
      <c r="BD51" s="17">
        <v>49</v>
      </c>
      <c r="BE51" s="17" t="s">
        <v>565</v>
      </c>
      <c r="BF51" s="17">
        <v>-60</v>
      </c>
      <c r="BG51" s="17"/>
      <c r="BH51" s="17"/>
      <c r="BI51" s="16">
        <v>49</v>
      </c>
      <c r="BJ51" s="16" t="s">
        <v>544</v>
      </c>
      <c r="BK51" s="16">
        <v>-60</v>
      </c>
      <c r="BL51" s="16">
        <f>240</f>
        <v>240</v>
      </c>
      <c r="BM51" s="16"/>
      <c r="BN51" s="17">
        <v>49</v>
      </c>
      <c r="BO51" s="17" t="s">
        <v>537</v>
      </c>
      <c r="BP51" s="17">
        <v>-60</v>
      </c>
      <c r="BQ51" s="17"/>
      <c r="BR51" s="17"/>
      <c r="BS51" s="17">
        <v>49</v>
      </c>
      <c r="BT51" s="17" t="s">
        <v>588</v>
      </c>
      <c r="BU51" s="17">
        <v>-75</v>
      </c>
      <c r="BV51" s="17"/>
      <c r="BW51" s="17"/>
      <c r="BX51" s="16">
        <v>49</v>
      </c>
      <c r="BY51" s="16" t="s">
        <v>1001</v>
      </c>
      <c r="BZ51" s="16">
        <v>-775</v>
      </c>
      <c r="CA51" s="16">
        <v>135</v>
      </c>
      <c r="CB51" s="16"/>
    </row>
    <row r="52" spans="1:80" ht="15.75">
      <c r="A52" s="16">
        <v>50</v>
      </c>
      <c r="B52" s="16" t="s">
        <v>1011</v>
      </c>
      <c r="C52" s="16">
        <v>-65</v>
      </c>
      <c r="D52" s="16">
        <f>293+SUM(C51:C52)</f>
        <v>168</v>
      </c>
      <c r="E52" s="16"/>
      <c r="F52" s="16">
        <v>50</v>
      </c>
      <c r="G52" s="16" t="s">
        <v>827</v>
      </c>
      <c r="H52" s="16">
        <v>-298</v>
      </c>
      <c r="I52" s="16">
        <f>1311+SUM(H45:H52)</f>
        <v>241</v>
      </c>
      <c r="J52" s="28"/>
      <c r="K52" s="17">
        <v>50</v>
      </c>
      <c r="L52" s="17" t="s">
        <v>1012</v>
      </c>
      <c r="M52" s="17">
        <v>-155</v>
      </c>
      <c r="N52" s="17"/>
      <c r="O52" s="31"/>
      <c r="P52" s="32">
        <v>50</v>
      </c>
      <c r="Q52" s="32" t="s">
        <v>1008</v>
      </c>
      <c r="R52" s="32">
        <v>-90</v>
      </c>
      <c r="S52" s="32"/>
      <c r="T52" s="32"/>
      <c r="U52" s="47">
        <v>50</v>
      </c>
      <c r="V52" s="16" t="s">
        <v>1013</v>
      </c>
      <c r="W52" s="16">
        <v>-415</v>
      </c>
      <c r="X52" s="16">
        <f>1826+SUM(W44:W52)</f>
        <v>341</v>
      </c>
      <c r="Y52" s="16"/>
      <c r="Z52" s="17">
        <v>50</v>
      </c>
      <c r="AA52" s="17" t="s">
        <v>563</v>
      </c>
      <c r="AB52" s="17">
        <v>-60</v>
      </c>
      <c r="AC52" s="17"/>
      <c r="AD52" s="17"/>
      <c r="AE52" s="17">
        <v>50</v>
      </c>
      <c r="AF52" s="17" t="s">
        <v>1014</v>
      </c>
      <c r="AG52" s="17">
        <v>-550</v>
      </c>
      <c r="AH52" s="17"/>
      <c r="AI52" s="17"/>
      <c r="AJ52" s="17">
        <v>50</v>
      </c>
      <c r="AK52" s="17" t="s">
        <v>581</v>
      </c>
      <c r="AL52" s="17">
        <v>-75</v>
      </c>
      <c r="AM52" s="17"/>
      <c r="AN52" s="17"/>
      <c r="AO52" s="17">
        <v>50</v>
      </c>
      <c r="AP52" s="17" t="s">
        <v>1015</v>
      </c>
      <c r="AQ52" s="17">
        <v>-415</v>
      </c>
      <c r="AR52" s="17"/>
      <c r="AS52" s="17"/>
      <c r="AT52" s="16">
        <v>50</v>
      </c>
      <c r="AU52" s="16" t="s">
        <v>528</v>
      </c>
      <c r="AV52" s="16">
        <v>-1000</v>
      </c>
      <c r="AW52" s="16">
        <v>167</v>
      </c>
      <c r="AX52" s="16"/>
      <c r="AY52" s="17">
        <v>50</v>
      </c>
      <c r="AZ52" s="17" t="s">
        <v>1016</v>
      </c>
      <c r="BA52" s="17">
        <v>-65</v>
      </c>
      <c r="BB52" s="17"/>
      <c r="BC52" s="17"/>
      <c r="BD52" s="17">
        <v>50</v>
      </c>
      <c r="BE52" s="17" t="s">
        <v>571</v>
      </c>
      <c r="BF52" s="17">
        <v>-65</v>
      </c>
      <c r="BG52" s="17"/>
      <c r="BH52" s="17"/>
      <c r="BI52" s="17">
        <v>50</v>
      </c>
      <c r="BJ52" s="17" t="s">
        <v>552</v>
      </c>
      <c r="BK52" s="17">
        <v>-60</v>
      </c>
      <c r="BL52" s="17"/>
      <c r="BM52" s="17"/>
      <c r="BN52" s="17">
        <v>50</v>
      </c>
      <c r="BO52" s="17" t="s">
        <v>545</v>
      </c>
      <c r="BP52" s="17">
        <v>-65</v>
      </c>
      <c r="BQ52" s="17"/>
      <c r="BR52" s="17"/>
      <c r="BS52" s="17">
        <v>50</v>
      </c>
      <c r="BT52" s="17" t="s">
        <v>1017</v>
      </c>
      <c r="BU52" s="17">
        <v>-90</v>
      </c>
      <c r="BV52" s="17"/>
      <c r="BW52" s="17"/>
      <c r="BX52" s="17">
        <v>50</v>
      </c>
      <c r="BY52" s="17" t="s">
        <v>553</v>
      </c>
      <c r="BZ52" s="17">
        <v>-60</v>
      </c>
      <c r="CA52" s="17"/>
      <c r="CB52" s="17"/>
    </row>
    <row r="53" spans="1:80" ht="15.75">
      <c r="A53" s="17">
        <v>51</v>
      </c>
      <c r="B53" s="17" t="s">
        <v>954</v>
      </c>
      <c r="C53" s="17">
        <v>-60</v>
      </c>
      <c r="D53" s="17"/>
      <c r="E53" s="17"/>
      <c r="F53" s="17">
        <v>51</v>
      </c>
      <c r="G53" s="17" t="s">
        <v>609</v>
      </c>
      <c r="H53" s="17">
        <v>-60</v>
      </c>
      <c r="I53" s="17"/>
      <c r="J53" s="31"/>
      <c r="K53" s="17">
        <v>51</v>
      </c>
      <c r="L53" s="17" t="s">
        <v>556</v>
      </c>
      <c r="M53" s="17">
        <v>-215</v>
      </c>
      <c r="N53" s="17"/>
      <c r="O53" s="31"/>
      <c r="P53" s="32">
        <v>51</v>
      </c>
      <c r="Q53" s="32" t="s">
        <v>1015</v>
      </c>
      <c r="R53" s="32">
        <v>-112</v>
      </c>
      <c r="S53" s="32"/>
      <c r="T53" s="32"/>
      <c r="U53" s="46">
        <v>51</v>
      </c>
      <c r="V53" s="17" t="s">
        <v>1018</v>
      </c>
      <c r="W53" s="17">
        <v>-60</v>
      </c>
      <c r="X53" s="17"/>
      <c r="Y53" s="17"/>
      <c r="Z53" s="17">
        <v>51</v>
      </c>
      <c r="AA53" s="17" t="s">
        <v>560</v>
      </c>
      <c r="AB53" s="17">
        <v>-65</v>
      </c>
      <c r="AC53" s="17"/>
      <c r="AD53" s="17"/>
      <c r="AE53" s="16">
        <v>51</v>
      </c>
      <c r="AF53" s="16" t="s">
        <v>1019</v>
      </c>
      <c r="AG53" s="16">
        <v>-750</v>
      </c>
      <c r="AH53" s="16">
        <v>125</v>
      </c>
      <c r="AI53" s="16"/>
      <c r="AJ53" s="17">
        <v>51</v>
      </c>
      <c r="AK53" s="17" t="s">
        <v>595</v>
      </c>
      <c r="AL53" s="17">
        <v>-90</v>
      </c>
      <c r="AM53" s="17"/>
      <c r="AN53" s="17"/>
      <c r="AO53" s="17">
        <v>51</v>
      </c>
      <c r="AP53" s="17" t="s">
        <v>370</v>
      </c>
      <c r="AQ53" s="17">
        <v>-450</v>
      </c>
      <c r="AR53" s="17"/>
      <c r="AS53" s="17"/>
      <c r="AT53" s="17">
        <v>51</v>
      </c>
      <c r="AU53" s="17" t="s">
        <v>990</v>
      </c>
      <c r="AV53" s="17">
        <v>-60</v>
      </c>
      <c r="AW53" s="17"/>
      <c r="AX53" s="17"/>
      <c r="AY53" s="16">
        <v>51</v>
      </c>
      <c r="AZ53" s="16" t="s">
        <v>826</v>
      </c>
      <c r="BA53" s="16">
        <v>-75</v>
      </c>
      <c r="BB53" s="16">
        <f>338+SUM(BA51:BA53)</f>
        <v>138</v>
      </c>
      <c r="BC53" s="16"/>
      <c r="BD53" s="17">
        <v>51</v>
      </c>
      <c r="BE53" s="17" t="s">
        <v>1020</v>
      </c>
      <c r="BF53" s="17">
        <v>-75</v>
      </c>
      <c r="BG53" s="17"/>
      <c r="BH53" s="17"/>
      <c r="BI53" s="17">
        <v>51</v>
      </c>
      <c r="BJ53" s="17" t="s">
        <v>570</v>
      </c>
      <c r="BK53" s="17">
        <v>-65</v>
      </c>
      <c r="BL53" s="17"/>
      <c r="BM53" s="17"/>
      <c r="BN53" s="17">
        <v>51</v>
      </c>
      <c r="BO53" s="17" t="s">
        <v>554</v>
      </c>
      <c r="BP53" s="17">
        <v>-75</v>
      </c>
      <c r="BQ53" s="17"/>
      <c r="BR53" s="17"/>
      <c r="BS53" s="17">
        <v>51</v>
      </c>
      <c r="BT53" s="17" t="s">
        <v>1021</v>
      </c>
      <c r="BU53" s="17">
        <v>-112</v>
      </c>
      <c r="BV53" s="17"/>
      <c r="BW53" s="17"/>
      <c r="BX53" s="17">
        <v>51</v>
      </c>
      <c r="BY53" s="17" t="s">
        <v>1016</v>
      </c>
      <c r="BZ53" s="17">
        <v>-65</v>
      </c>
      <c r="CA53" s="17"/>
      <c r="CB53" s="17"/>
    </row>
    <row r="54" spans="1:80" ht="15.75">
      <c r="A54" s="17">
        <v>52</v>
      </c>
      <c r="B54" s="17" t="s">
        <v>1022</v>
      </c>
      <c r="C54" s="17">
        <v>-65</v>
      </c>
      <c r="D54" s="17"/>
      <c r="E54" s="17"/>
      <c r="F54" s="17">
        <v>52</v>
      </c>
      <c r="G54" s="17" t="s">
        <v>1023</v>
      </c>
      <c r="H54" s="17">
        <v>-65</v>
      </c>
      <c r="I54" s="17"/>
      <c r="J54" s="31"/>
      <c r="K54" s="17">
        <v>52</v>
      </c>
      <c r="L54" s="17" t="s">
        <v>586</v>
      </c>
      <c r="M54" s="17">
        <v>-298</v>
      </c>
      <c r="N54" s="17"/>
      <c r="O54" s="31"/>
      <c r="P54" s="34">
        <v>52</v>
      </c>
      <c r="Q54" s="34" t="s">
        <v>587</v>
      </c>
      <c r="R54" s="34">
        <v>-155</v>
      </c>
      <c r="S54" s="34">
        <f>760+SUM(R49:R54)</f>
        <v>203</v>
      </c>
      <c r="T54" s="34"/>
      <c r="U54" s="46">
        <v>52</v>
      </c>
      <c r="V54" s="17" t="s">
        <v>1024</v>
      </c>
      <c r="W54" s="17">
        <v>-65</v>
      </c>
      <c r="X54" s="17"/>
      <c r="Y54" s="17"/>
      <c r="Z54" s="17">
        <v>52</v>
      </c>
      <c r="AA54" s="17" t="s">
        <v>1025</v>
      </c>
      <c r="AB54" s="17">
        <v>-75</v>
      </c>
      <c r="AC54" s="17"/>
      <c r="AD54" s="17"/>
      <c r="AE54" s="17">
        <v>52</v>
      </c>
      <c r="AF54" s="17" t="s">
        <v>1026</v>
      </c>
      <c r="AG54" s="17">
        <v>-60</v>
      </c>
      <c r="AH54" s="17"/>
      <c r="AI54" s="17"/>
      <c r="AJ54" s="16">
        <v>52</v>
      </c>
      <c r="AK54" s="16" t="s">
        <v>1027</v>
      </c>
      <c r="AL54" s="16">
        <v>-112</v>
      </c>
      <c r="AM54" s="16">
        <f>605+SUM(AL50:AL54)</f>
        <v>203</v>
      </c>
      <c r="AN54" s="16"/>
      <c r="AO54" s="17">
        <v>52</v>
      </c>
      <c r="AP54" s="17" t="s">
        <v>1028</v>
      </c>
      <c r="AQ54" s="17">
        <v>-600</v>
      </c>
      <c r="AR54" s="17"/>
      <c r="AS54" s="17">
        <f>AS49+SUM(AQ44:AQ56)</f>
        <v>65</v>
      </c>
      <c r="AT54" s="75">
        <v>52</v>
      </c>
      <c r="AU54" s="75" t="s">
        <v>827</v>
      </c>
      <c r="AV54" s="75">
        <v>-65</v>
      </c>
      <c r="AW54" s="75">
        <f>286+SUM(AV53:AV54)</f>
        <v>161</v>
      </c>
      <c r="AX54" s="75"/>
      <c r="AY54" s="17">
        <v>52</v>
      </c>
      <c r="AZ54" s="17" t="s">
        <v>1017</v>
      </c>
      <c r="BA54" s="17">
        <v>-60</v>
      </c>
      <c r="BB54" s="17"/>
      <c r="BC54" s="17"/>
      <c r="BD54" s="17">
        <v>52</v>
      </c>
      <c r="BE54" s="17" t="s">
        <v>578</v>
      </c>
      <c r="BF54" s="17">
        <v>-90</v>
      </c>
      <c r="BG54" s="17"/>
      <c r="BH54" s="17"/>
      <c r="BI54" s="16">
        <v>52</v>
      </c>
      <c r="BJ54" s="16" t="s">
        <v>572</v>
      </c>
      <c r="BK54" s="16">
        <v>-75</v>
      </c>
      <c r="BL54" s="16">
        <f>323+SUM(BK52:BK54)</f>
        <v>123</v>
      </c>
      <c r="BM54" s="16"/>
      <c r="BN54" s="17">
        <v>52</v>
      </c>
      <c r="BO54" s="17" t="s">
        <v>993</v>
      </c>
      <c r="BP54" s="17">
        <v>-90</v>
      </c>
      <c r="BQ54" s="17"/>
      <c r="BR54" s="17"/>
      <c r="BS54" s="17">
        <v>52</v>
      </c>
      <c r="BT54" s="17" t="s">
        <v>746</v>
      </c>
      <c r="BU54" s="17">
        <v>-155</v>
      </c>
      <c r="BV54" s="17"/>
      <c r="BW54" s="17"/>
      <c r="BX54" s="17">
        <v>52</v>
      </c>
      <c r="BY54" s="17" t="s">
        <v>1029</v>
      </c>
      <c r="BZ54" s="17">
        <v>-75</v>
      </c>
      <c r="CA54" s="17"/>
      <c r="CB54" s="17"/>
    </row>
    <row r="55" spans="1:80" ht="15.75">
      <c r="A55" s="17">
        <v>53</v>
      </c>
      <c r="B55" s="17" t="s">
        <v>568</v>
      </c>
      <c r="C55" s="17">
        <v>-75</v>
      </c>
      <c r="D55" s="17"/>
      <c r="E55" s="17"/>
      <c r="F55" s="17">
        <v>53</v>
      </c>
      <c r="G55" s="17" t="s">
        <v>593</v>
      </c>
      <c r="H55" s="17">
        <v>-75</v>
      </c>
      <c r="I55" s="17"/>
      <c r="J55" s="31"/>
      <c r="K55" s="17">
        <v>53</v>
      </c>
      <c r="L55" s="17" t="s">
        <v>597</v>
      </c>
      <c r="M55" s="17">
        <v>-415</v>
      </c>
      <c r="N55" s="17"/>
      <c r="O55" s="31"/>
      <c r="P55" s="32">
        <v>53</v>
      </c>
      <c r="Q55" s="32" t="s">
        <v>924</v>
      </c>
      <c r="R55" s="32">
        <v>-60</v>
      </c>
      <c r="S55" s="32"/>
      <c r="T55" s="32"/>
      <c r="U55" s="46">
        <v>53</v>
      </c>
      <c r="V55" s="17" t="s">
        <v>591</v>
      </c>
      <c r="W55" s="17">
        <v>-75</v>
      </c>
      <c r="X55" s="17"/>
      <c r="Y55" s="17"/>
      <c r="Z55" s="17">
        <v>53</v>
      </c>
      <c r="AA55" s="17" t="s">
        <v>582</v>
      </c>
      <c r="AB55" s="17">
        <v>-90</v>
      </c>
      <c r="AC55" s="17"/>
      <c r="AD55" s="17"/>
      <c r="AE55" s="16">
        <v>53</v>
      </c>
      <c r="AF55" s="16" t="s">
        <v>626</v>
      </c>
      <c r="AG55" s="16">
        <v>-165</v>
      </c>
      <c r="AH55" s="16">
        <f>726+SUM(AG54:AG55)</f>
        <v>501</v>
      </c>
      <c r="AI55" s="16"/>
      <c r="AJ55" s="17">
        <v>53</v>
      </c>
      <c r="AK55" s="17" t="s">
        <v>589</v>
      </c>
      <c r="AL55" s="17">
        <v>-60</v>
      </c>
      <c r="AM55" s="17"/>
      <c r="AN55" s="17"/>
      <c r="AO55" s="17">
        <v>53</v>
      </c>
      <c r="AP55" s="17" t="s">
        <v>1030</v>
      </c>
      <c r="AQ55" s="17">
        <v>-800</v>
      </c>
      <c r="AR55" s="17"/>
      <c r="AS55" s="17"/>
      <c r="AT55" s="17">
        <v>53</v>
      </c>
      <c r="AU55" s="17" t="s">
        <v>585</v>
      </c>
      <c r="AV55" s="17">
        <v>-60</v>
      </c>
      <c r="AW55" s="17"/>
      <c r="AX55" s="17"/>
      <c r="AY55" s="17">
        <v>53</v>
      </c>
      <c r="AZ55" s="17" t="s">
        <v>1031</v>
      </c>
      <c r="BA55" s="17">
        <v>-65</v>
      </c>
      <c r="BB55" s="17"/>
      <c r="BC55" s="17"/>
      <c r="BD55" s="17">
        <v>53</v>
      </c>
      <c r="BE55" s="17" t="s">
        <v>1014</v>
      </c>
      <c r="BF55" s="17">
        <v>-112</v>
      </c>
      <c r="BG55" s="17"/>
      <c r="BH55" s="17"/>
      <c r="BI55" s="16">
        <v>53</v>
      </c>
      <c r="BJ55" s="16" t="s">
        <v>579</v>
      </c>
      <c r="BK55" s="16">
        <v>-60</v>
      </c>
      <c r="BL55" s="16">
        <f>264+BK55</f>
        <v>204</v>
      </c>
      <c r="BM55" s="16"/>
      <c r="BN55" s="17">
        <v>53</v>
      </c>
      <c r="BO55" s="17" t="s">
        <v>1007</v>
      </c>
      <c r="BP55" s="17">
        <v>-112</v>
      </c>
      <c r="BQ55" s="17"/>
      <c r="BR55" s="17"/>
      <c r="BS55" s="17">
        <v>53</v>
      </c>
      <c r="BT55" s="17" t="s">
        <v>1032</v>
      </c>
      <c r="BU55" s="17">
        <v>-215</v>
      </c>
      <c r="BV55" s="17"/>
      <c r="BW55" s="17"/>
      <c r="BX55" s="17">
        <v>53</v>
      </c>
      <c r="BY55" s="17" t="s">
        <v>573</v>
      </c>
      <c r="BZ55" s="17">
        <v>-90</v>
      </c>
      <c r="CA55" s="17"/>
      <c r="CB55" s="17"/>
    </row>
    <row r="56" spans="1:80" ht="15.75">
      <c r="A56" s="17">
        <v>54</v>
      </c>
      <c r="B56" s="17" t="s">
        <v>600</v>
      </c>
      <c r="C56" s="17">
        <v>-90</v>
      </c>
      <c r="D56" s="17"/>
      <c r="E56" s="17"/>
      <c r="F56" s="17">
        <v>54</v>
      </c>
      <c r="G56" s="17" t="s">
        <v>938</v>
      </c>
      <c r="H56" s="17">
        <v>-90</v>
      </c>
      <c r="I56" s="17"/>
      <c r="J56" s="31"/>
      <c r="K56" s="17">
        <v>54</v>
      </c>
      <c r="L56" s="17" t="s">
        <v>1031</v>
      </c>
      <c r="M56" s="17">
        <v>-450</v>
      </c>
      <c r="N56" s="17"/>
      <c r="O56" s="31"/>
      <c r="P56" s="32">
        <v>54</v>
      </c>
      <c r="Q56" s="32" t="s">
        <v>1033</v>
      </c>
      <c r="R56" s="32">
        <v>-65</v>
      </c>
      <c r="S56" s="32"/>
      <c r="T56" s="32"/>
      <c r="U56" s="46">
        <v>54</v>
      </c>
      <c r="V56" s="17" t="s">
        <v>1034</v>
      </c>
      <c r="W56" s="17">
        <v>-90</v>
      </c>
      <c r="X56" s="17"/>
      <c r="Y56" s="17"/>
      <c r="Z56" s="17">
        <v>54</v>
      </c>
      <c r="AA56" s="17" t="s">
        <v>935</v>
      </c>
      <c r="AB56" s="17">
        <v>-112</v>
      </c>
      <c r="AC56" s="17"/>
      <c r="AD56" s="17"/>
      <c r="AE56" s="17">
        <v>54</v>
      </c>
      <c r="AF56" s="17" t="s">
        <v>891</v>
      </c>
      <c r="AG56" s="17">
        <v>-160</v>
      </c>
      <c r="AH56" s="17"/>
      <c r="AI56" s="17"/>
      <c r="AJ56" s="17">
        <v>54</v>
      </c>
      <c r="AK56" s="17" t="s">
        <v>604</v>
      </c>
      <c r="AL56" s="17">
        <v>-65</v>
      </c>
      <c r="AM56" s="17"/>
      <c r="AN56" s="17"/>
      <c r="AO56" s="16">
        <v>54</v>
      </c>
      <c r="AP56" s="16" t="s">
        <v>178</v>
      </c>
      <c r="AQ56" s="16">
        <v>-1000</v>
      </c>
      <c r="AR56" s="16">
        <v>65</v>
      </c>
      <c r="AS56" s="16"/>
      <c r="AT56" s="17">
        <v>54</v>
      </c>
      <c r="AU56" s="17" t="s">
        <v>935</v>
      </c>
      <c r="AV56" s="17">
        <v>-65</v>
      </c>
      <c r="AW56" s="17"/>
      <c r="AX56" s="17"/>
      <c r="AY56" s="17">
        <v>54</v>
      </c>
      <c r="AZ56" s="17" t="s">
        <v>1035</v>
      </c>
      <c r="BA56" s="17">
        <v>-75</v>
      </c>
      <c r="BB56" s="17"/>
      <c r="BC56" s="17"/>
      <c r="BD56" s="17">
        <v>54</v>
      </c>
      <c r="BE56" s="17" t="s">
        <v>1036</v>
      </c>
      <c r="BF56" s="17">
        <v>-155</v>
      </c>
      <c r="BG56" s="17"/>
      <c r="BH56" s="17"/>
      <c r="BI56" s="17">
        <v>54</v>
      </c>
      <c r="BJ56" s="17" t="s">
        <v>924</v>
      </c>
      <c r="BK56" s="17">
        <v>-60</v>
      </c>
      <c r="BL56" s="17"/>
      <c r="BM56" s="17"/>
      <c r="BN56" s="17">
        <v>54</v>
      </c>
      <c r="BO56" s="17" t="s">
        <v>1028</v>
      </c>
      <c r="BP56" s="17">
        <v>-155</v>
      </c>
      <c r="BQ56" s="17"/>
      <c r="BR56" s="17"/>
      <c r="BS56" s="16">
        <v>54</v>
      </c>
      <c r="BT56" s="16" t="s">
        <v>943</v>
      </c>
      <c r="BU56" s="16">
        <v>-298</v>
      </c>
      <c r="BV56" s="16">
        <f>1430+SUM(BU49:BU56)</f>
        <v>360</v>
      </c>
      <c r="BW56" s="16"/>
      <c r="BX56" s="16">
        <v>54</v>
      </c>
      <c r="BY56" s="16" t="s">
        <v>596</v>
      </c>
      <c r="BZ56" s="16">
        <v>-112</v>
      </c>
      <c r="CA56" s="16">
        <f>482+SUM(BZ52:BZ56)</f>
        <v>80</v>
      </c>
      <c r="CB56" s="16"/>
    </row>
    <row r="57" spans="1:80" ht="15.75">
      <c r="A57" s="17">
        <v>55</v>
      </c>
      <c r="B57" s="17" t="s">
        <v>612</v>
      </c>
      <c r="C57" s="17">
        <v>-112</v>
      </c>
      <c r="D57" s="17"/>
      <c r="E57" s="17"/>
      <c r="F57" s="17">
        <v>55</v>
      </c>
      <c r="G57" s="17" t="s">
        <v>1026</v>
      </c>
      <c r="H57" s="17">
        <v>-112</v>
      </c>
      <c r="I57" s="17"/>
      <c r="J57" s="31"/>
      <c r="K57" s="17">
        <v>55</v>
      </c>
      <c r="L57" s="17" t="s">
        <v>605</v>
      </c>
      <c r="M57" s="17">
        <v>-600</v>
      </c>
      <c r="N57" s="17"/>
      <c r="O57" s="31"/>
      <c r="P57" s="32">
        <v>55</v>
      </c>
      <c r="Q57" s="32" t="s">
        <v>576</v>
      </c>
      <c r="R57" s="32">
        <v>-75</v>
      </c>
      <c r="S57" s="32"/>
      <c r="T57" s="32"/>
      <c r="U57" s="46">
        <v>55</v>
      </c>
      <c r="V57" s="17" t="s">
        <v>938</v>
      </c>
      <c r="W57" s="17">
        <v>-112</v>
      </c>
      <c r="X57" s="17"/>
      <c r="Y57" s="17"/>
      <c r="Z57" s="16">
        <v>55</v>
      </c>
      <c r="AA57" s="16" t="s">
        <v>1019</v>
      </c>
      <c r="AB57" s="16">
        <v>-155</v>
      </c>
      <c r="AC57" s="16">
        <f>698+SUM(AB52:AB57)</f>
        <v>141</v>
      </c>
      <c r="AD57" s="16"/>
      <c r="AE57" s="17">
        <v>55</v>
      </c>
      <c r="AF57" s="17" t="s">
        <v>793</v>
      </c>
      <c r="AG57" s="17">
        <v>-165</v>
      </c>
      <c r="AH57" s="17"/>
      <c r="AI57" s="17"/>
      <c r="AJ57" s="17">
        <v>55</v>
      </c>
      <c r="AK57" s="17" t="s">
        <v>976</v>
      </c>
      <c r="AL57" s="17">
        <v>-175</v>
      </c>
      <c r="AM57" s="17"/>
      <c r="AN57" s="17"/>
      <c r="AO57" s="17">
        <v>55</v>
      </c>
      <c r="AP57" s="17" t="s">
        <v>892</v>
      </c>
      <c r="AQ57" s="17">
        <v>-60</v>
      </c>
      <c r="AR57" s="17"/>
      <c r="AS57" s="17"/>
      <c r="AT57" s="17">
        <v>55</v>
      </c>
      <c r="AU57" s="17" t="s">
        <v>861</v>
      </c>
      <c r="AV57" s="17">
        <v>-75</v>
      </c>
      <c r="AW57" s="17"/>
      <c r="AX57" s="17"/>
      <c r="AY57" s="17">
        <v>55</v>
      </c>
      <c r="AZ57" s="17" t="s">
        <v>752</v>
      </c>
      <c r="BA57" s="17">
        <v>-90</v>
      </c>
      <c r="BB57" s="17"/>
      <c r="BC57" s="17"/>
      <c r="BD57" s="17">
        <v>55</v>
      </c>
      <c r="BE57" s="17" t="s">
        <v>578</v>
      </c>
      <c r="BF57" s="17">
        <v>-215</v>
      </c>
      <c r="BG57" s="17"/>
      <c r="BH57" s="17"/>
      <c r="BI57" s="17">
        <v>55</v>
      </c>
      <c r="BJ57" s="17" t="s">
        <v>572</v>
      </c>
      <c r="BK57" s="17">
        <v>-65</v>
      </c>
      <c r="BL57" s="17"/>
      <c r="BM57" s="17"/>
      <c r="BN57" s="17">
        <v>55</v>
      </c>
      <c r="BO57" s="17" t="s">
        <v>603</v>
      </c>
      <c r="BP57" s="17">
        <v>-215</v>
      </c>
      <c r="BQ57" s="17"/>
      <c r="BR57" s="17"/>
      <c r="BS57" s="16">
        <v>55</v>
      </c>
      <c r="BT57" s="16" t="s">
        <v>810</v>
      </c>
      <c r="BU57" s="16">
        <v>-160</v>
      </c>
      <c r="BV57" s="16">
        <f>784+BU57</f>
        <v>624</v>
      </c>
      <c r="BW57" s="16"/>
      <c r="BX57" s="17">
        <v>55</v>
      </c>
      <c r="BY57" s="17" t="s">
        <v>601</v>
      </c>
      <c r="BZ57" s="17">
        <v>-60</v>
      </c>
      <c r="CA57" s="17"/>
      <c r="CB57" s="17"/>
    </row>
    <row r="58" spans="1:80" ht="15.75">
      <c r="A58" s="17">
        <v>56</v>
      </c>
      <c r="B58" s="17" t="s">
        <v>614</v>
      </c>
      <c r="C58" s="17">
        <v>-155</v>
      </c>
      <c r="D58" s="17"/>
      <c r="E58" s="17"/>
      <c r="F58" s="17">
        <v>56</v>
      </c>
      <c r="G58" s="17" t="s">
        <v>617</v>
      </c>
      <c r="H58" s="17">
        <v>-155</v>
      </c>
      <c r="I58" s="17"/>
      <c r="J58" s="31"/>
      <c r="K58" s="17">
        <v>56</v>
      </c>
      <c r="L58" s="17" t="s">
        <v>746</v>
      </c>
      <c r="M58" s="17">
        <v>-800</v>
      </c>
      <c r="N58" s="17"/>
      <c r="O58" s="31"/>
      <c r="P58" s="32">
        <v>56</v>
      </c>
      <c r="Q58" s="32" t="s">
        <v>613</v>
      </c>
      <c r="R58" s="32">
        <v>-90</v>
      </c>
      <c r="S58" s="32"/>
      <c r="T58" s="32"/>
      <c r="U58" s="46">
        <v>56</v>
      </c>
      <c r="V58" s="17" t="s">
        <v>849</v>
      </c>
      <c r="W58" s="17">
        <v>-155</v>
      </c>
      <c r="X58" s="17"/>
      <c r="Y58" s="17"/>
      <c r="Z58" s="16">
        <v>56</v>
      </c>
      <c r="AA58" s="16" t="s">
        <v>619</v>
      </c>
      <c r="AB58" s="16">
        <v>-60</v>
      </c>
      <c r="AC58" s="16">
        <v>204</v>
      </c>
      <c r="AD58" s="16"/>
      <c r="AE58" s="111">
        <v>56</v>
      </c>
      <c r="AF58" s="223" t="s">
        <v>1112</v>
      </c>
      <c r="AG58" s="111">
        <v>-175</v>
      </c>
      <c r="AH58" s="111"/>
      <c r="AI58" s="111"/>
      <c r="AJ58" s="16">
        <v>56</v>
      </c>
      <c r="AK58" s="16" t="s">
        <v>1037</v>
      </c>
      <c r="AL58" s="16">
        <v>-190</v>
      </c>
      <c r="AM58" s="16">
        <f>969+SUM(AL55:AL58)</f>
        <v>479</v>
      </c>
      <c r="AN58" s="16"/>
      <c r="AO58" s="17">
        <v>56</v>
      </c>
      <c r="AP58" s="17" t="s">
        <v>945</v>
      </c>
      <c r="AQ58" s="17">
        <v>-65</v>
      </c>
      <c r="AR58" s="17"/>
      <c r="AS58" s="17"/>
      <c r="AT58" s="17">
        <v>56</v>
      </c>
      <c r="AU58" s="17" t="s">
        <v>986</v>
      </c>
      <c r="AV58" s="17">
        <v>-90</v>
      </c>
      <c r="AW58" s="17"/>
      <c r="AX58" s="17"/>
      <c r="AY58" s="17">
        <v>56</v>
      </c>
      <c r="AZ58" s="17" t="s">
        <v>1038</v>
      </c>
      <c r="BA58" s="17">
        <v>-112</v>
      </c>
      <c r="BB58" s="17"/>
      <c r="BC58" s="17"/>
      <c r="BD58" s="17">
        <v>56</v>
      </c>
      <c r="BE58" s="17" t="s">
        <v>623</v>
      </c>
      <c r="BF58" s="17">
        <v>-298</v>
      </c>
      <c r="BG58" s="17"/>
      <c r="BH58" s="17"/>
      <c r="BI58" s="17">
        <v>56</v>
      </c>
      <c r="BJ58" s="17" t="s">
        <v>1021</v>
      </c>
      <c r="BK58" s="17">
        <v>-75</v>
      </c>
      <c r="BL58" s="17"/>
      <c r="BM58" s="17"/>
      <c r="BN58" s="17">
        <v>56</v>
      </c>
      <c r="BO58" s="17" t="s">
        <v>752</v>
      </c>
      <c r="BP58" s="17">
        <v>-298</v>
      </c>
      <c r="BQ58" s="17"/>
      <c r="BR58" s="17"/>
      <c r="BS58" s="112">
        <v>56</v>
      </c>
      <c r="BT58" s="101"/>
      <c r="BU58" s="101"/>
      <c r="BV58" s="101"/>
      <c r="BW58" s="101"/>
      <c r="BX58" s="75">
        <v>56</v>
      </c>
      <c r="BY58" s="75" t="s">
        <v>99</v>
      </c>
      <c r="BZ58" s="75">
        <v>-65</v>
      </c>
      <c r="CA58" s="75">
        <f>286+SUM(BZ57:BZ58)</f>
        <v>161</v>
      </c>
      <c r="CB58" s="75"/>
    </row>
    <row r="59" spans="1:80" ht="15.75">
      <c r="A59" s="16">
        <v>57</v>
      </c>
      <c r="B59" s="16" t="s">
        <v>1037</v>
      </c>
      <c r="C59" s="16">
        <v>-215</v>
      </c>
      <c r="D59" s="16">
        <f>1097+SUM(C53:C59)</f>
        <v>325</v>
      </c>
      <c r="E59" s="16"/>
      <c r="F59" s="16">
        <v>57</v>
      </c>
      <c r="G59" s="16" t="s">
        <v>845</v>
      </c>
      <c r="H59" s="16">
        <v>-215</v>
      </c>
      <c r="I59" s="16">
        <f>1054+SUM(H53:H59)</f>
        <v>282</v>
      </c>
      <c r="J59" s="28"/>
      <c r="K59" s="16">
        <v>57</v>
      </c>
      <c r="L59" s="16" t="s">
        <v>634</v>
      </c>
      <c r="M59" s="16">
        <v>-1000</v>
      </c>
      <c r="N59" s="16">
        <v>65</v>
      </c>
      <c r="O59" s="28"/>
      <c r="P59" s="32">
        <v>57</v>
      </c>
      <c r="Q59" s="32" t="s">
        <v>1039</v>
      </c>
      <c r="R59" s="32">
        <v>-212</v>
      </c>
      <c r="S59" s="32"/>
      <c r="T59" s="32"/>
      <c r="U59" s="47">
        <v>57</v>
      </c>
      <c r="V59" s="16" t="s">
        <v>1040</v>
      </c>
      <c r="W59" s="16">
        <v>-215</v>
      </c>
      <c r="X59" s="16">
        <f>968+SUM(W53:W59)</f>
        <v>196</v>
      </c>
      <c r="Y59" s="16"/>
      <c r="Z59" s="17">
        <v>57</v>
      </c>
      <c r="AA59" s="17" t="s">
        <v>624</v>
      </c>
      <c r="AB59" s="17">
        <v>-60</v>
      </c>
      <c r="AC59" s="17"/>
      <c r="AD59" s="17"/>
      <c r="AE59" s="57">
        <v>57</v>
      </c>
      <c r="AF59" s="57"/>
      <c r="AG59" s="57"/>
      <c r="AH59" s="57"/>
      <c r="AI59" s="57"/>
      <c r="AJ59" s="222">
        <v>57</v>
      </c>
      <c r="AK59" s="222" t="s">
        <v>1112</v>
      </c>
      <c r="AL59" s="222">
        <v>-160</v>
      </c>
      <c r="AM59" s="222"/>
      <c r="AN59" s="222"/>
      <c r="AO59" s="17">
        <v>57</v>
      </c>
      <c r="AP59" s="17" t="s">
        <v>899</v>
      </c>
      <c r="AQ59" s="17">
        <v>-175</v>
      </c>
      <c r="AR59" s="17"/>
      <c r="AS59" s="17"/>
      <c r="AT59" s="17">
        <v>57</v>
      </c>
      <c r="AU59" s="17" t="s">
        <v>990</v>
      </c>
      <c r="AV59" s="17">
        <v>-212</v>
      </c>
      <c r="AW59" s="17"/>
      <c r="AX59" s="17"/>
      <c r="AY59" s="89">
        <v>57</v>
      </c>
      <c r="AZ59" s="89"/>
      <c r="BA59" s="89"/>
      <c r="BB59" s="89"/>
      <c r="BC59" s="89"/>
      <c r="BD59" s="17">
        <v>57</v>
      </c>
      <c r="BE59" s="17" t="s">
        <v>342</v>
      </c>
      <c r="BF59" s="17">
        <v>-415</v>
      </c>
      <c r="BG59" s="17"/>
      <c r="BH59" s="17"/>
      <c r="BI59" s="17">
        <v>57</v>
      </c>
      <c r="BJ59" s="17" t="s">
        <v>913</v>
      </c>
      <c r="BK59" s="17">
        <v>-90</v>
      </c>
      <c r="BL59" s="17"/>
      <c r="BM59" s="17"/>
      <c r="BN59" s="17">
        <v>57</v>
      </c>
      <c r="BO59" s="17" t="s">
        <v>986</v>
      </c>
      <c r="BP59" s="17">
        <v>-415</v>
      </c>
      <c r="BQ59" s="17"/>
      <c r="BR59" s="17"/>
      <c r="BS59" s="112">
        <v>57</v>
      </c>
      <c r="BT59" s="101"/>
      <c r="BU59" s="101"/>
      <c r="BV59" s="101"/>
      <c r="BW59" s="101"/>
      <c r="BX59" s="17">
        <v>57</v>
      </c>
      <c r="BY59" s="17" t="s">
        <v>877</v>
      </c>
      <c r="BZ59" s="17">
        <v>-160</v>
      </c>
      <c r="CA59" s="17"/>
      <c r="CB59" s="17"/>
    </row>
    <row r="60" spans="1:80" ht="15.75">
      <c r="A60" s="17">
        <v>58</v>
      </c>
      <c r="B60" s="17" t="s">
        <v>1041</v>
      </c>
      <c r="C60" s="17">
        <v>-160</v>
      </c>
      <c r="D60" s="17"/>
      <c r="E60" s="17"/>
      <c r="F60" s="19">
        <v>58</v>
      </c>
      <c r="G60" s="19" t="s">
        <v>1042</v>
      </c>
      <c r="H60" s="19"/>
      <c r="I60" s="19"/>
      <c r="J60" s="36"/>
      <c r="K60" s="17">
        <v>58</v>
      </c>
      <c r="L60" s="17" t="s">
        <v>793</v>
      </c>
      <c r="M60" s="17">
        <v>-60</v>
      </c>
      <c r="N60" s="17"/>
      <c r="O60" s="31"/>
      <c r="P60" s="34">
        <v>58</v>
      </c>
      <c r="Q60" s="34" t="s">
        <v>943</v>
      </c>
      <c r="R60" s="34">
        <v>-255</v>
      </c>
      <c r="S60" s="34">
        <f>1224+SUM(R55:R60)</f>
        <v>467</v>
      </c>
      <c r="T60" s="34"/>
      <c r="U60" s="46">
        <v>58</v>
      </c>
      <c r="V60" s="17" t="s">
        <v>632</v>
      </c>
      <c r="W60" s="17">
        <v>-160</v>
      </c>
      <c r="X60" s="17"/>
      <c r="Y60" s="17"/>
      <c r="Z60" s="17">
        <v>58</v>
      </c>
      <c r="AA60" s="17" t="s">
        <v>608</v>
      </c>
      <c r="AB60" s="17">
        <v>-165</v>
      </c>
      <c r="AC60" s="17"/>
      <c r="AD60" s="17"/>
      <c r="AE60" s="57">
        <v>58</v>
      </c>
      <c r="AF60" s="57"/>
      <c r="AG60" s="57"/>
      <c r="AH60" s="57"/>
      <c r="AI60" s="57"/>
      <c r="AJ60" s="64">
        <v>58</v>
      </c>
      <c r="AK60" s="64"/>
      <c r="AL60" s="64"/>
      <c r="AM60" s="64"/>
      <c r="AN60" s="64"/>
      <c r="AO60" s="17">
        <v>58</v>
      </c>
      <c r="AP60" s="17" t="s">
        <v>905</v>
      </c>
      <c r="AQ60" s="17">
        <v>-190</v>
      </c>
      <c r="AR60" s="17"/>
      <c r="AS60" s="17"/>
      <c r="AT60" s="17">
        <v>58</v>
      </c>
      <c r="AU60" s="17" t="s">
        <v>776</v>
      </c>
      <c r="AV60" s="17">
        <v>-255</v>
      </c>
      <c r="AW60" s="17"/>
      <c r="AX60" s="17"/>
      <c r="AY60" s="89">
        <v>58</v>
      </c>
      <c r="AZ60" s="89"/>
      <c r="BA60" s="89"/>
      <c r="BB60" s="89"/>
      <c r="BC60" s="89"/>
      <c r="BD60" s="90">
        <v>58</v>
      </c>
      <c r="BE60" s="90"/>
      <c r="BF60" s="90"/>
      <c r="BG60" s="90"/>
      <c r="BH60" s="90"/>
      <c r="BI60" s="17">
        <v>58</v>
      </c>
      <c r="BJ60" s="17" t="s">
        <v>849</v>
      </c>
      <c r="BK60" s="17">
        <v>-112</v>
      </c>
      <c r="BL60" s="17"/>
      <c r="BM60" s="17"/>
      <c r="BN60" s="17">
        <v>58</v>
      </c>
      <c r="BO60" s="17" t="s">
        <v>625</v>
      </c>
      <c r="BP60" s="17">
        <v>-470</v>
      </c>
      <c r="BQ60" s="17"/>
      <c r="BR60" s="17"/>
      <c r="BS60" s="112">
        <v>58</v>
      </c>
      <c r="BT60" s="101"/>
      <c r="BU60" s="101"/>
      <c r="BV60" s="101"/>
      <c r="BW60" s="101"/>
      <c r="BX60" s="17">
        <v>58</v>
      </c>
      <c r="BY60" s="17" t="s">
        <v>922</v>
      </c>
      <c r="BZ60" s="17">
        <v>-165</v>
      </c>
      <c r="CA60" s="17"/>
      <c r="CB60" s="17"/>
    </row>
    <row r="61" spans="1:80" ht="15.75">
      <c r="A61" s="20">
        <v>59</v>
      </c>
      <c r="B61" s="20" t="s">
        <v>989</v>
      </c>
      <c r="C61" s="20"/>
      <c r="D61" s="20"/>
      <c r="E61" s="20"/>
      <c r="F61" s="19">
        <v>59</v>
      </c>
      <c r="G61" s="19" t="s">
        <v>645</v>
      </c>
      <c r="H61" s="19"/>
      <c r="I61" s="19"/>
      <c r="J61" s="36"/>
      <c r="K61" s="37">
        <v>59</v>
      </c>
      <c r="L61" s="37" t="s">
        <v>1043</v>
      </c>
      <c r="M61" s="37"/>
      <c r="N61" s="37"/>
      <c r="O61" s="38"/>
      <c r="P61" s="34">
        <v>59</v>
      </c>
      <c r="Q61" s="34" t="s">
        <v>636</v>
      </c>
      <c r="R61" s="34">
        <v>-160</v>
      </c>
      <c r="S61" s="34">
        <f>768+R61</f>
        <v>608</v>
      </c>
      <c r="T61" s="34"/>
      <c r="U61" s="42">
        <v>59</v>
      </c>
      <c r="V61" s="44" t="s">
        <v>1044</v>
      </c>
      <c r="W61" s="44"/>
      <c r="X61" s="44"/>
      <c r="Y61" s="44"/>
      <c r="Z61" s="17">
        <v>59</v>
      </c>
      <c r="AA61" s="17" t="s">
        <v>628</v>
      </c>
      <c r="AB61" s="17">
        <v>-175</v>
      </c>
      <c r="AC61" s="17"/>
      <c r="AD61" s="17"/>
      <c r="AE61" s="57">
        <v>59</v>
      </c>
      <c r="AF61" s="57"/>
      <c r="AG61" s="57"/>
      <c r="AH61" s="57"/>
      <c r="AI61" s="57"/>
      <c r="AJ61" s="64">
        <v>59</v>
      </c>
      <c r="AK61" s="64"/>
      <c r="AL61" s="64"/>
      <c r="AM61" s="64"/>
      <c r="AN61" s="64"/>
      <c r="AO61" s="76">
        <v>59</v>
      </c>
      <c r="AP61" s="77" t="s">
        <v>513</v>
      </c>
      <c r="AQ61" s="76"/>
      <c r="AR61" s="76"/>
      <c r="AS61" s="76"/>
      <c r="AT61" s="17">
        <v>59</v>
      </c>
      <c r="AU61" s="17" t="s">
        <v>832</v>
      </c>
      <c r="AV61" s="17">
        <v>-315</v>
      </c>
      <c r="AW61" s="17"/>
      <c r="AX61" s="17"/>
      <c r="AY61" s="89">
        <v>59</v>
      </c>
      <c r="AZ61" s="89"/>
      <c r="BA61" s="89"/>
      <c r="BB61" s="89"/>
      <c r="BC61" s="89"/>
      <c r="BD61" s="90">
        <v>59</v>
      </c>
      <c r="BE61" s="90"/>
      <c r="BF61" s="90"/>
      <c r="BG61" s="90"/>
      <c r="BH61" s="90"/>
      <c r="BI61" s="17">
        <v>59</v>
      </c>
      <c r="BJ61" s="17" t="s">
        <v>877</v>
      </c>
      <c r="BK61" s="17">
        <v>-255</v>
      </c>
      <c r="BL61" s="17"/>
      <c r="BM61" s="17"/>
      <c r="BN61" s="16">
        <v>59</v>
      </c>
      <c r="BO61" s="16" t="s">
        <v>1045</v>
      </c>
      <c r="BP61" s="16">
        <v>-650</v>
      </c>
      <c r="BQ61" s="16">
        <v>255</v>
      </c>
      <c r="BR61" s="16"/>
      <c r="BS61" s="112">
        <v>59</v>
      </c>
      <c r="BT61" s="101"/>
      <c r="BU61" s="101"/>
      <c r="BV61" s="101"/>
      <c r="BW61" s="101"/>
      <c r="BX61" s="111">
        <v>59</v>
      </c>
      <c r="BY61" s="223" t="s">
        <v>647</v>
      </c>
      <c r="BZ61" s="111">
        <v>-175</v>
      </c>
      <c r="CA61" s="111"/>
      <c r="CB61" s="111"/>
    </row>
    <row r="62" spans="1:80" ht="15.75">
      <c r="A62" s="20">
        <v>60</v>
      </c>
      <c r="B62" s="20" t="s">
        <v>1046</v>
      </c>
      <c r="C62" s="20"/>
      <c r="D62" s="20"/>
      <c r="E62" s="20"/>
      <c r="F62" s="19">
        <v>60</v>
      </c>
      <c r="G62" s="19" t="s">
        <v>1047</v>
      </c>
      <c r="H62" s="19"/>
      <c r="I62" s="19"/>
      <c r="J62" s="36"/>
      <c r="K62" s="37">
        <v>60</v>
      </c>
      <c r="L62" s="37" t="s">
        <v>1048</v>
      </c>
      <c r="M62" s="37"/>
      <c r="N62" s="37"/>
      <c r="O62" s="38"/>
      <c r="P62" s="39">
        <v>60</v>
      </c>
      <c r="Q62" s="39" t="s">
        <v>928</v>
      </c>
      <c r="R62" s="39"/>
      <c r="S62" s="39"/>
      <c r="T62" s="39"/>
      <c r="U62" s="42">
        <v>60</v>
      </c>
      <c r="V62" s="44" t="s">
        <v>1044</v>
      </c>
      <c r="W62" s="44"/>
      <c r="X62" s="44"/>
      <c r="Y62" s="44"/>
      <c r="Z62" s="221">
        <v>60</v>
      </c>
      <c r="AA62" s="222" t="s">
        <v>1049</v>
      </c>
      <c r="AB62" s="221">
        <v>-190</v>
      </c>
      <c r="AC62" s="221"/>
      <c r="AD62" s="221"/>
      <c r="AE62" s="57">
        <v>60</v>
      </c>
      <c r="AF62" s="57"/>
      <c r="AG62" s="57"/>
      <c r="AH62" s="57"/>
      <c r="AI62" s="57"/>
      <c r="AJ62" s="64">
        <v>60</v>
      </c>
      <c r="AK62" s="64"/>
      <c r="AL62" s="64"/>
      <c r="AM62" s="64"/>
      <c r="AN62" s="64"/>
      <c r="AO62" s="76">
        <v>60</v>
      </c>
      <c r="AP62" s="77" t="s">
        <v>875</v>
      </c>
      <c r="AQ62" s="76"/>
      <c r="AR62" s="76"/>
      <c r="AS62" s="76"/>
      <c r="AT62" s="57">
        <v>60</v>
      </c>
      <c r="AU62" s="57"/>
      <c r="AV62" s="57"/>
      <c r="AW62" s="57"/>
      <c r="AX62" s="57"/>
      <c r="AY62" s="89">
        <v>60</v>
      </c>
      <c r="AZ62" s="89"/>
      <c r="BA62" s="89"/>
      <c r="BB62" s="89"/>
      <c r="BC62" s="89"/>
      <c r="BD62" s="90">
        <v>60</v>
      </c>
      <c r="BE62" s="90"/>
      <c r="BF62" s="90"/>
      <c r="BG62" s="90"/>
      <c r="BH62" s="90"/>
      <c r="BI62" s="16">
        <v>60</v>
      </c>
      <c r="BJ62" s="16" t="s">
        <v>1050</v>
      </c>
      <c r="BK62" s="16">
        <v>-315</v>
      </c>
      <c r="BL62" s="16">
        <f>1386+SUM(BK56:BK62)</f>
        <v>414</v>
      </c>
      <c r="BM62" s="16"/>
      <c r="BN62" s="113">
        <v>60</v>
      </c>
      <c r="BO62" s="113"/>
      <c r="BP62" s="113"/>
      <c r="BQ62" s="113"/>
      <c r="BR62" s="113"/>
      <c r="BS62" s="112">
        <v>60</v>
      </c>
      <c r="BT62" s="101"/>
      <c r="BU62" s="101"/>
      <c r="BV62" s="101"/>
      <c r="BW62" s="101"/>
      <c r="BX62" s="89">
        <v>60</v>
      </c>
      <c r="BY62" s="89"/>
      <c r="BZ62" s="89"/>
      <c r="CA62" s="89"/>
      <c r="CB62" s="89"/>
    </row>
    <row r="63" spans="1:80">
      <c r="A63" s="20">
        <v>61</v>
      </c>
      <c r="B63" s="20" t="s">
        <v>1051</v>
      </c>
      <c r="C63" s="20"/>
      <c r="D63" s="20"/>
      <c r="E63" s="20"/>
      <c r="F63" s="19">
        <v>61</v>
      </c>
      <c r="G63" s="19" t="s">
        <v>650</v>
      </c>
      <c r="H63" s="19"/>
      <c r="I63" s="19"/>
      <c r="J63" s="36"/>
      <c r="K63" s="37">
        <v>61</v>
      </c>
      <c r="L63" s="37" t="s">
        <v>948</v>
      </c>
      <c r="M63" s="37"/>
      <c r="N63" s="37"/>
      <c r="O63" s="38"/>
      <c r="P63" s="39">
        <v>61</v>
      </c>
      <c r="Q63" s="39" t="s">
        <v>1052</v>
      </c>
      <c r="R63" s="39"/>
      <c r="S63" s="39"/>
      <c r="T63" s="39"/>
      <c r="U63" s="42">
        <v>61</v>
      </c>
      <c r="V63" s="44" t="s">
        <v>928</v>
      </c>
      <c r="W63" s="44"/>
      <c r="X63" s="44"/>
      <c r="Y63" s="44"/>
      <c r="Z63" s="49">
        <v>61</v>
      </c>
      <c r="AA63" s="58" t="s">
        <v>1044</v>
      </c>
      <c r="AB63" s="49"/>
      <c r="AC63" s="49"/>
      <c r="AD63" s="49"/>
      <c r="AE63" s="57">
        <v>61</v>
      </c>
      <c r="AF63" s="57"/>
      <c r="AG63" s="57"/>
      <c r="AH63" s="57"/>
      <c r="AI63" s="57"/>
      <c r="AJ63" s="64">
        <v>61</v>
      </c>
      <c r="AK63" s="64"/>
      <c r="AL63" s="64"/>
      <c r="AM63" s="64"/>
      <c r="AN63" s="64"/>
      <c r="AO63" s="76">
        <v>61</v>
      </c>
      <c r="AP63" s="77" t="s">
        <v>1053</v>
      </c>
      <c r="AQ63" s="76"/>
      <c r="AR63" s="76"/>
      <c r="AS63" s="76"/>
      <c r="AT63" s="57">
        <v>61</v>
      </c>
      <c r="AU63" s="57"/>
      <c r="AV63" s="57"/>
      <c r="AW63" s="57"/>
      <c r="AX63" s="57"/>
      <c r="AY63" s="89">
        <v>61</v>
      </c>
      <c r="AZ63" s="89"/>
      <c r="BA63" s="89"/>
      <c r="BB63" s="89"/>
      <c r="BC63" s="89"/>
      <c r="BD63" s="90">
        <v>61</v>
      </c>
      <c r="BE63" s="90"/>
      <c r="BF63" s="90"/>
      <c r="BG63" s="90"/>
      <c r="BH63" s="90"/>
      <c r="BI63" s="101">
        <v>61</v>
      </c>
      <c r="BJ63" s="101"/>
      <c r="BK63" s="101"/>
      <c r="BL63" s="101"/>
      <c r="BM63" s="101"/>
      <c r="BN63" s="113">
        <v>61</v>
      </c>
      <c r="BO63" s="113"/>
      <c r="BP63" s="113"/>
      <c r="BQ63" s="113"/>
      <c r="BR63" s="113"/>
      <c r="BS63" s="112">
        <v>61</v>
      </c>
      <c r="BT63" s="101"/>
      <c r="BU63" s="101"/>
      <c r="BV63" s="101"/>
      <c r="BW63" s="101"/>
      <c r="BX63" s="89">
        <v>61</v>
      </c>
      <c r="BY63" s="89"/>
      <c r="BZ63" s="89"/>
      <c r="CA63" s="89"/>
      <c r="CB63" s="89"/>
    </row>
    <row r="64" spans="1:80">
      <c r="A64" s="20">
        <v>62</v>
      </c>
      <c r="B64" s="20" t="s">
        <v>1054</v>
      </c>
      <c r="C64" s="20"/>
      <c r="D64" s="20"/>
      <c r="E64" s="20"/>
      <c r="F64" s="19">
        <v>62</v>
      </c>
      <c r="G64" s="19" t="s">
        <v>790</v>
      </c>
      <c r="H64" s="19"/>
      <c r="I64" s="19"/>
      <c r="J64" s="36"/>
      <c r="K64" s="37">
        <v>62</v>
      </c>
      <c r="L64" s="37" t="s">
        <v>1055</v>
      </c>
      <c r="M64" s="37"/>
      <c r="N64" s="37"/>
      <c r="O64" s="38"/>
      <c r="P64" s="39">
        <v>62</v>
      </c>
      <c r="Q64" s="39" t="s">
        <v>769</v>
      </c>
      <c r="R64" s="39"/>
      <c r="S64" s="39"/>
      <c r="T64" s="39"/>
      <c r="U64" s="42">
        <v>62</v>
      </c>
      <c r="V64" s="44" t="s">
        <v>846</v>
      </c>
      <c r="W64" s="44"/>
      <c r="X64" s="44"/>
      <c r="Y64" s="44"/>
      <c r="Z64" s="49">
        <v>62</v>
      </c>
      <c r="AA64" s="58" t="s">
        <v>1056</v>
      </c>
      <c r="AB64" s="49"/>
      <c r="AC64" s="49"/>
      <c r="AD64" s="49"/>
      <c r="AE64" s="57">
        <v>62</v>
      </c>
      <c r="AF64" s="57"/>
      <c r="AG64" s="57"/>
      <c r="AH64" s="57"/>
      <c r="AI64" s="57"/>
      <c r="AJ64" s="64">
        <v>62</v>
      </c>
      <c r="AK64" s="64"/>
      <c r="AL64" s="64"/>
      <c r="AM64" s="64"/>
      <c r="AN64" s="64"/>
      <c r="AO64" s="76">
        <v>62</v>
      </c>
      <c r="AP64" s="77" t="s">
        <v>1057</v>
      </c>
      <c r="AQ64" s="76"/>
      <c r="AR64" s="76"/>
      <c r="AS64" s="76"/>
      <c r="AT64" s="57">
        <v>62</v>
      </c>
      <c r="AU64" s="57"/>
      <c r="AV64" s="57"/>
      <c r="AW64" s="57"/>
      <c r="AX64" s="57"/>
      <c r="AY64" s="89">
        <v>62</v>
      </c>
      <c r="AZ64" s="89"/>
      <c r="BA64" s="89"/>
      <c r="BB64" s="89"/>
      <c r="BC64" s="89"/>
      <c r="BD64" s="90">
        <v>62</v>
      </c>
      <c r="BE64" s="90"/>
      <c r="BF64" s="90"/>
      <c r="BG64" s="90"/>
      <c r="BH64" s="90"/>
      <c r="BI64" s="101">
        <v>62</v>
      </c>
      <c r="BJ64" s="101"/>
      <c r="BK64" s="101"/>
      <c r="BL64" s="101"/>
      <c r="BM64" s="101"/>
      <c r="BN64" s="113">
        <v>62</v>
      </c>
      <c r="BO64" s="113"/>
      <c r="BP64" s="113"/>
      <c r="BQ64" s="113"/>
      <c r="BR64" s="113"/>
      <c r="BS64" s="112">
        <v>62</v>
      </c>
      <c r="BT64" s="101"/>
      <c r="BU64" s="101"/>
      <c r="BV64" s="101"/>
      <c r="BW64" s="101"/>
      <c r="BX64" s="89">
        <v>62</v>
      </c>
      <c r="BY64" s="89"/>
      <c r="BZ64" s="89"/>
      <c r="CA64" s="89"/>
      <c r="CB64" s="89"/>
    </row>
    <row r="65" spans="1:80">
      <c r="A65" s="20">
        <v>63</v>
      </c>
      <c r="B65" s="20" t="s">
        <v>761</v>
      </c>
      <c r="C65" s="20"/>
      <c r="D65" s="20"/>
      <c r="E65" s="20"/>
      <c r="F65" s="19">
        <v>63</v>
      </c>
      <c r="G65" s="19" t="s">
        <v>1023</v>
      </c>
      <c r="H65" s="19"/>
      <c r="I65" s="19"/>
      <c r="J65" s="36"/>
      <c r="K65" s="37">
        <v>63</v>
      </c>
      <c r="L65" s="37" t="s">
        <v>1058</v>
      </c>
      <c r="M65" s="37"/>
      <c r="N65" s="37"/>
      <c r="O65" s="38"/>
      <c r="P65" s="39">
        <v>63</v>
      </c>
      <c r="Q65" s="39" t="s">
        <v>790</v>
      </c>
      <c r="R65" s="39"/>
      <c r="S65" s="39"/>
      <c r="T65" s="39"/>
      <c r="U65" s="42">
        <v>63</v>
      </c>
      <c r="V65" s="44" t="s">
        <v>769</v>
      </c>
      <c r="W65" s="44"/>
      <c r="X65" s="44"/>
      <c r="Y65" s="44"/>
      <c r="Z65" s="49">
        <v>63</v>
      </c>
      <c r="AA65" s="58" t="s">
        <v>1059</v>
      </c>
      <c r="AB65" s="49"/>
      <c r="AC65" s="49"/>
      <c r="AD65" s="49"/>
      <c r="AE65" s="57">
        <v>63</v>
      </c>
      <c r="AF65" s="57"/>
      <c r="AG65" s="57"/>
      <c r="AH65" s="57"/>
      <c r="AI65" s="57"/>
      <c r="AJ65" s="64">
        <v>63</v>
      </c>
      <c r="AK65" s="64"/>
      <c r="AL65" s="64"/>
      <c r="AM65" s="64"/>
      <c r="AN65" s="64"/>
      <c r="AO65" s="76">
        <v>63</v>
      </c>
      <c r="AP65" s="77" t="s">
        <v>1030</v>
      </c>
      <c r="AQ65" s="76"/>
      <c r="AR65" s="76"/>
      <c r="AS65" s="76"/>
      <c r="AT65" s="57">
        <v>63</v>
      </c>
      <c r="AU65" s="57"/>
      <c r="AV65" s="57"/>
      <c r="AW65" s="57"/>
      <c r="AX65" s="57"/>
      <c r="AY65" s="89">
        <v>63</v>
      </c>
      <c r="AZ65" s="89"/>
      <c r="BA65" s="89"/>
      <c r="BB65" s="89"/>
      <c r="BC65" s="89"/>
      <c r="BD65" s="90">
        <v>63</v>
      </c>
      <c r="BE65" s="90"/>
      <c r="BF65" s="90"/>
      <c r="BG65" s="90"/>
      <c r="BH65" s="90"/>
      <c r="BI65" s="101">
        <v>63</v>
      </c>
      <c r="BJ65" s="101"/>
      <c r="BK65" s="101"/>
      <c r="BL65" s="101"/>
      <c r="BM65" s="101"/>
      <c r="BN65" s="113">
        <v>63</v>
      </c>
      <c r="BO65" s="113"/>
      <c r="BP65" s="113"/>
      <c r="BQ65" s="113"/>
      <c r="BR65" s="113"/>
      <c r="BS65" s="112">
        <v>63</v>
      </c>
      <c r="BT65" s="101"/>
      <c r="BU65" s="101"/>
      <c r="BV65" s="101"/>
      <c r="BW65" s="101"/>
      <c r="BX65" s="89">
        <v>63</v>
      </c>
      <c r="BY65" s="89"/>
      <c r="BZ65" s="89"/>
      <c r="CA65" s="89"/>
      <c r="CB65" s="89"/>
    </row>
    <row r="66" spans="1:80">
      <c r="A66" s="20">
        <v>64</v>
      </c>
      <c r="B66" s="20" t="s">
        <v>662</v>
      </c>
      <c r="C66" s="20"/>
      <c r="D66" s="20"/>
      <c r="E66" s="20"/>
      <c r="F66" s="19">
        <v>64</v>
      </c>
      <c r="G66" s="19" t="s">
        <v>1060</v>
      </c>
      <c r="H66" s="19"/>
      <c r="I66" s="19"/>
      <c r="J66" s="36"/>
      <c r="K66" s="37">
        <v>64</v>
      </c>
      <c r="L66" s="37" t="s">
        <v>1061</v>
      </c>
      <c r="M66" s="37"/>
      <c r="N66" s="37"/>
      <c r="O66" s="38"/>
      <c r="P66" s="39">
        <v>64</v>
      </c>
      <c r="Q66" s="39" t="s">
        <v>660</v>
      </c>
      <c r="R66" s="39"/>
      <c r="S66" s="39"/>
      <c r="T66" s="39"/>
      <c r="U66" s="42">
        <v>64</v>
      </c>
      <c r="V66" s="44" t="s">
        <v>1062</v>
      </c>
      <c r="W66" s="44"/>
      <c r="X66" s="44"/>
      <c r="Y66" s="44"/>
      <c r="Z66" s="49">
        <v>64</v>
      </c>
      <c r="AA66" s="58" t="s">
        <v>1063</v>
      </c>
      <c r="AB66" s="49"/>
      <c r="AC66" s="49"/>
      <c r="AD66" s="49"/>
      <c r="AE66" s="57">
        <v>64</v>
      </c>
      <c r="AF66" s="57"/>
      <c r="AG66" s="57"/>
      <c r="AH66" s="57"/>
      <c r="AI66" s="57"/>
      <c r="AJ66" s="64">
        <v>64</v>
      </c>
      <c r="AK66" s="64"/>
      <c r="AL66" s="64"/>
      <c r="AM66" s="64"/>
      <c r="AN66" s="64"/>
      <c r="AO66" s="76">
        <v>64</v>
      </c>
      <c r="AP66" s="77" t="s">
        <v>1064</v>
      </c>
      <c r="AQ66" s="76"/>
      <c r="AR66" s="76"/>
      <c r="AS66" s="76"/>
      <c r="AT66" s="57">
        <v>64</v>
      </c>
      <c r="AU66" s="57"/>
      <c r="AV66" s="57"/>
      <c r="AW66" s="57"/>
      <c r="AX66" s="57"/>
      <c r="AY66" s="89">
        <v>64</v>
      </c>
      <c r="AZ66" s="89"/>
      <c r="BA66" s="89"/>
      <c r="BB66" s="89"/>
      <c r="BC66" s="89"/>
      <c r="BD66" s="90">
        <v>64</v>
      </c>
      <c r="BE66" s="90"/>
      <c r="BF66" s="90"/>
      <c r="BG66" s="90"/>
      <c r="BH66" s="90"/>
      <c r="BI66" s="101">
        <v>64</v>
      </c>
      <c r="BJ66" s="101"/>
      <c r="BK66" s="101"/>
      <c r="BL66" s="101"/>
      <c r="BM66" s="101"/>
      <c r="BN66" s="113">
        <v>64</v>
      </c>
      <c r="BO66" s="113"/>
      <c r="BP66" s="113"/>
      <c r="BQ66" s="113"/>
      <c r="BR66" s="113"/>
      <c r="BS66" s="112">
        <v>64</v>
      </c>
      <c r="BT66" s="101"/>
      <c r="BU66" s="101"/>
      <c r="BV66" s="101"/>
      <c r="BW66" s="101"/>
      <c r="BX66" s="89">
        <v>64</v>
      </c>
      <c r="BY66" s="89"/>
      <c r="BZ66" s="89"/>
      <c r="CA66" s="89"/>
      <c r="CB66" s="89"/>
    </row>
    <row r="67" spans="1:80">
      <c r="A67" s="20">
        <v>65</v>
      </c>
      <c r="B67" s="20" t="s">
        <v>896</v>
      </c>
      <c r="C67" s="20"/>
      <c r="D67" s="20"/>
      <c r="E67" s="20"/>
      <c r="F67" s="19">
        <v>65</v>
      </c>
      <c r="G67" s="19" t="s">
        <v>1065</v>
      </c>
      <c r="H67" s="19"/>
      <c r="I67" s="19"/>
      <c r="J67" s="36"/>
      <c r="K67" s="37">
        <v>65</v>
      </c>
      <c r="L67" s="37" t="s">
        <v>1066</v>
      </c>
      <c r="M67" s="37"/>
      <c r="N67" s="37"/>
      <c r="O67" s="38"/>
      <c r="P67" s="39">
        <v>65</v>
      </c>
      <c r="Q67" s="39" t="s">
        <v>1065</v>
      </c>
      <c r="R67" s="39"/>
      <c r="S67" s="39"/>
      <c r="T67" s="39"/>
      <c r="U67" s="42">
        <v>65</v>
      </c>
      <c r="V67" s="44" t="s">
        <v>1064</v>
      </c>
      <c r="W67" s="44"/>
      <c r="X67" s="44"/>
      <c r="Y67" s="44"/>
      <c r="Z67" s="49">
        <v>65</v>
      </c>
      <c r="AA67" s="58" t="s">
        <v>761</v>
      </c>
      <c r="AB67" s="49"/>
      <c r="AC67" s="49"/>
      <c r="AD67" s="49"/>
      <c r="AE67" s="57">
        <v>65</v>
      </c>
      <c r="AF67" s="57"/>
      <c r="AG67" s="57"/>
      <c r="AH67" s="57"/>
      <c r="AI67" s="57"/>
      <c r="AJ67" s="64">
        <v>65</v>
      </c>
      <c r="AK67" s="64"/>
      <c r="AL67" s="64"/>
      <c r="AM67" s="64"/>
      <c r="AN67" s="64"/>
      <c r="AO67" s="76">
        <v>65</v>
      </c>
      <c r="AP67" s="77" t="s">
        <v>875</v>
      </c>
      <c r="AQ67" s="76"/>
      <c r="AR67" s="76"/>
      <c r="AS67" s="76"/>
      <c r="AT67" s="57">
        <v>65</v>
      </c>
      <c r="AU67" s="57"/>
      <c r="AV67" s="57"/>
      <c r="AW67" s="57"/>
      <c r="AX67" s="57"/>
      <c r="AY67" s="89">
        <v>65</v>
      </c>
      <c r="AZ67" s="89"/>
      <c r="BA67" s="89"/>
      <c r="BB67" s="89"/>
      <c r="BC67" s="89"/>
      <c r="BD67" s="90">
        <v>65</v>
      </c>
      <c r="BE67" s="90"/>
      <c r="BF67" s="90"/>
      <c r="BG67" s="90"/>
      <c r="BH67" s="90"/>
      <c r="BI67" s="101">
        <v>65</v>
      </c>
      <c r="BJ67" s="101"/>
      <c r="BK67" s="101"/>
      <c r="BL67" s="101"/>
      <c r="BM67" s="101"/>
      <c r="BN67" s="113">
        <v>65</v>
      </c>
      <c r="BO67" s="113"/>
      <c r="BP67" s="113"/>
      <c r="BQ67" s="113"/>
      <c r="BR67" s="113"/>
      <c r="BS67" s="112">
        <v>65</v>
      </c>
      <c r="BT67" s="101"/>
      <c r="BU67" s="101"/>
      <c r="BV67" s="101"/>
      <c r="BW67" s="101"/>
      <c r="BX67" s="89">
        <v>65</v>
      </c>
      <c r="BY67" s="89"/>
      <c r="BZ67" s="89"/>
      <c r="CA67" s="89"/>
      <c r="CB67" s="89"/>
    </row>
    <row r="68" spans="1:80">
      <c r="A68" s="20">
        <v>66</v>
      </c>
      <c r="B68" s="20" t="s">
        <v>1006</v>
      </c>
      <c r="C68" s="20"/>
      <c r="D68" s="20"/>
      <c r="E68" s="20"/>
      <c r="F68" s="19">
        <v>66</v>
      </c>
      <c r="G68" s="19" t="s">
        <v>969</v>
      </c>
      <c r="H68" s="19"/>
      <c r="I68" s="19"/>
      <c r="J68" s="36"/>
      <c r="K68" s="37">
        <v>66</v>
      </c>
      <c r="L68" s="37" t="s">
        <v>880</v>
      </c>
      <c r="M68" s="37"/>
      <c r="N68" s="37"/>
      <c r="O68" s="38"/>
      <c r="P68" s="39">
        <v>66</v>
      </c>
      <c r="Q68" s="39" t="s">
        <v>896</v>
      </c>
      <c r="R68" s="39"/>
      <c r="S68" s="39"/>
      <c r="T68" s="39"/>
      <c r="U68" s="42">
        <v>66</v>
      </c>
      <c r="V68" s="44" t="s">
        <v>1067</v>
      </c>
      <c r="W68" s="44"/>
      <c r="X68" s="44"/>
      <c r="Y68" s="44"/>
      <c r="Z68" s="49">
        <v>66</v>
      </c>
      <c r="AA68" s="58" t="s">
        <v>1068</v>
      </c>
      <c r="AB68" s="49"/>
      <c r="AC68" s="49"/>
      <c r="AD68" s="49"/>
      <c r="AE68" s="57">
        <v>66</v>
      </c>
      <c r="AF68" s="57"/>
      <c r="AG68" s="57"/>
      <c r="AH68" s="57"/>
      <c r="AI68" s="57"/>
      <c r="AJ68" s="64">
        <v>66</v>
      </c>
      <c r="AK68" s="64"/>
      <c r="AL68" s="64"/>
      <c r="AM68" s="64"/>
      <c r="AN68" s="64"/>
      <c r="AO68" s="76">
        <v>66</v>
      </c>
      <c r="AP68" s="77" t="s">
        <v>1030</v>
      </c>
      <c r="AQ68" s="76"/>
      <c r="AR68" s="76"/>
      <c r="AS68" s="76"/>
      <c r="AT68" s="57">
        <v>66</v>
      </c>
      <c r="AU68" s="57"/>
      <c r="AV68" s="57"/>
      <c r="AW68" s="57"/>
      <c r="AX68" s="57"/>
      <c r="AY68" s="89">
        <v>66</v>
      </c>
      <c r="AZ68" s="89"/>
      <c r="BA68" s="89"/>
      <c r="BB68" s="89"/>
      <c r="BC68" s="89"/>
      <c r="BD68" s="90">
        <v>66</v>
      </c>
      <c r="BE68" s="90"/>
      <c r="BF68" s="90"/>
      <c r="BG68" s="90"/>
      <c r="BH68" s="90"/>
      <c r="BI68" s="101">
        <v>66</v>
      </c>
      <c r="BJ68" s="101"/>
      <c r="BK68" s="101"/>
      <c r="BL68" s="101"/>
      <c r="BM68" s="101"/>
      <c r="BN68" s="113">
        <v>66</v>
      </c>
      <c r="BO68" s="113"/>
      <c r="BP68" s="113"/>
      <c r="BQ68" s="113"/>
      <c r="BR68" s="113"/>
      <c r="BS68" s="112">
        <v>66</v>
      </c>
      <c r="BT68" s="101"/>
      <c r="BU68" s="101"/>
      <c r="BV68" s="101"/>
      <c r="BW68" s="101"/>
      <c r="BX68" s="89">
        <v>66</v>
      </c>
      <c r="BY68" s="89"/>
      <c r="BZ68" s="89"/>
      <c r="CA68" s="89"/>
      <c r="CB68" s="89"/>
    </row>
    <row r="69" spans="1:80">
      <c r="A69" s="20">
        <v>67</v>
      </c>
      <c r="B69" s="20" t="s">
        <v>1069</v>
      </c>
      <c r="C69" s="20"/>
      <c r="D69" s="20"/>
      <c r="E69" s="20"/>
      <c r="F69" s="19">
        <v>67</v>
      </c>
      <c r="G69" s="19" t="s">
        <v>1070</v>
      </c>
      <c r="H69" s="19"/>
      <c r="I69" s="19"/>
      <c r="J69" s="36"/>
      <c r="K69" s="37">
        <v>67</v>
      </c>
      <c r="L69" s="37" t="s">
        <v>680</v>
      </c>
      <c r="M69" s="37"/>
      <c r="N69" s="37"/>
      <c r="O69" s="38"/>
      <c r="P69" s="39">
        <v>67</v>
      </c>
      <c r="Q69" s="39" t="s">
        <v>1071</v>
      </c>
      <c r="R69" s="39"/>
      <c r="S69" s="39"/>
      <c r="T69" s="39"/>
      <c r="U69" s="42">
        <v>67</v>
      </c>
      <c r="V69" s="44" t="s">
        <v>1072</v>
      </c>
      <c r="W69" s="44"/>
      <c r="X69" s="44"/>
      <c r="Y69" s="44"/>
      <c r="Z69" s="49">
        <v>67</v>
      </c>
      <c r="AA69" s="58" t="s">
        <v>1073</v>
      </c>
      <c r="AB69" s="49"/>
      <c r="AC69" s="49"/>
      <c r="AD69" s="49"/>
      <c r="AE69" s="57">
        <v>67</v>
      </c>
      <c r="AF69" s="57"/>
      <c r="AG69" s="57"/>
      <c r="AH69" s="57"/>
      <c r="AI69" s="57"/>
      <c r="AJ69" s="64">
        <v>67</v>
      </c>
      <c r="AK69" s="64"/>
      <c r="AL69" s="64"/>
      <c r="AM69" s="64"/>
      <c r="AN69" s="64"/>
      <c r="AO69" s="76">
        <v>67</v>
      </c>
      <c r="AP69" s="77" t="s">
        <v>1074</v>
      </c>
      <c r="AQ69" s="76"/>
      <c r="AR69" s="76"/>
      <c r="AS69" s="76"/>
      <c r="AT69" s="57">
        <v>67</v>
      </c>
      <c r="AU69" s="57"/>
      <c r="AV69" s="57"/>
      <c r="AW69" s="57"/>
      <c r="AX69" s="57"/>
      <c r="AY69" s="89">
        <v>67</v>
      </c>
      <c r="AZ69" s="89"/>
      <c r="BA69" s="89"/>
      <c r="BB69" s="89"/>
      <c r="BC69" s="89"/>
      <c r="BD69" s="90">
        <v>67</v>
      </c>
      <c r="BE69" s="90"/>
      <c r="BF69" s="90"/>
      <c r="BG69" s="90"/>
      <c r="BH69" s="90"/>
      <c r="BI69" s="101">
        <v>67</v>
      </c>
      <c r="BJ69" s="101"/>
      <c r="BK69" s="101"/>
      <c r="BL69" s="101"/>
      <c r="BM69" s="101"/>
      <c r="BN69" s="113">
        <v>67</v>
      </c>
      <c r="BO69" s="113"/>
      <c r="BP69" s="113"/>
      <c r="BQ69" s="113"/>
      <c r="BR69" s="113"/>
      <c r="BS69" s="112">
        <v>67</v>
      </c>
      <c r="BT69" s="101"/>
      <c r="BU69" s="101"/>
      <c r="BV69" s="101"/>
      <c r="BW69" s="101"/>
      <c r="BX69" s="89">
        <v>67</v>
      </c>
      <c r="BY69" s="89"/>
      <c r="BZ69" s="89"/>
      <c r="CA69" s="89"/>
      <c r="CB69" s="89"/>
    </row>
    <row r="70" spans="1:80">
      <c r="A70" s="20">
        <v>68</v>
      </c>
      <c r="B70" s="20" t="s">
        <v>1075</v>
      </c>
      <c r="C70" s="20"/>
      <c r="D70" s="20"/>
      <c r="E70" s="20"/>
      <c r="F70" s="19">
        <v>68</v>
      </c>
      <c r="G70" s="19" t="s">
        <v>1076</v>
      </c>
      <c r="H70" s="19"/>
      <c r="I70" s="19"/>
      <c r="J70" s="36"/>
      <c r="K70" s="37">
        <v>68</v>
      </c>
      <c r="L70" s="37" t="s">
        <v>682</v>
      </c>
      <c r="M70" s="37"/>
      <c r="N70" s="37"/>
      <c r="O70" s="38"/>
      <c r="P70" s="39">
        <v>68</v>
      </c>
      <c r="Q70" s="39" t="s">
        <v>1077</v>
      </c>
      <c r="R70" s="39"/>
      <c r="S70" s="39"/>
      <c r="T70" s="39"/>
      <c r="U70" s="42">
        <v>68</v>
      </c>
      <c r="V70" s="44" t="s">
        <v>1078</v>
      </c>
      <c r="W70" s="44"/>
      <c r="X70" s="44"/>
      <c r="Y70" s="44"/>
      <c r="Z70" s="49">
        <v>68</v>
      </c>
      <c r="AA70" s="58" t="s">
        <v>1079</v>
      </c>
      <c r="AB70" s="49"/>
      <c r="AC70" s="49"/>
      <c r="AD70" s="49"/>
      <c r="AE70" s="57">
        <v>68</v>
      </c>
      <c r="AF70" s="57"/>
      <c r="AG70" s="57"/>
      <c r="AH70" s="57"/>
      <c r="AI70" s="57"/>
      <c r="AJ70" s="64">
        <v>68</v>
      </c>
      <c r="AK70" s="64"/>
      <c r="AL70" s="64"/>
      <c r="AM70" s="64"/>
      <c r="AN70" s="64"/>
      <c r="AO70" s="76">
        <v>68</v>
      </c>
      <c r="AP70" s="77" t="s">
        <v>1053</v>
      </c>
      <c r="AQ70" s="76"/>
      <c r="AR70" s="76"/>
      <c r="AS70" s="76"/>
      <c r="AT70" s="57">
        <v>68</v>
      </c>
      <c r="AU70" s="57"/>
      <c r="AV70" s="57"/>
      <c r="AW70" s="57"/>
      <c r="AX70" s="57"/>
      <c r="AY70" s="89">
        <v>68</v>
      </c>
      <c r="AZ70" s="89"/>
      <c r="BA70" s="89"/>
      <c r="BB70" s="89"/>
      <c r="BC70" s="89"/>
      <c r="BD70" s="90">
        <v>68</v>
      </c>
      <c r="BE70" s="90"/>
      <c r="BF70" s="90"/>
      <c r="BG70" s="90"/>
      <c r="BH70" s="90"/>
      <c r="BI70" s="101">
        <v>68</v>
      </c>
      <c r="BJ70" s="101"/>
      <c r="BK70" s="101"/>
      <c r="BL70" s="101"/>
      <c r="BM70" s="101"/>
      <c r="BN70" s="113">
        <v>68</v>
      </c>
      <c r="BO70" s="113"/>
      <c r="BP70" s="113"/>
      <c r="BQ70" s="113"/>
      <c r="BR70" s="113"/>
      <c r="BS70" s="112">
        <v>68</v>
      </c>
      <c r="BT70" s="101"/>
      <c r="BU70" s="101"/>
      <c r="BV70" s="101"/>
      <c r="BW70" s="101"/>
      <c r="BX70" s="89">
        <v>68</v>
      </c>
      <c r="BY70" s="89"/>
      <c r="BZ70" s="89"/>
      <c r="CA70" s="89"/>
      <c r="CB70" s="89"/>
    </row>
    <row r="71" spans="1:80">
      <c r="A71" s="20">
        <v>69</v>
      </c>
      <c r="B71" s="20" t="s">
        <v>1074</v>
      </c>
      <c r="C71" s="20"/>
      <c r="D71" s="20"/>
      <c r="E71" s="20"/>
      <c r="F71" s="19">
        <v>69</v>
      </c>
      <c r="G71" s="19" t="s">
        <v>833</v>
      </c>
      <c r="H71" s="19"/>
      <c r="I71" s="19"/>
      <c r="J71" s="36"/>
      <c r="K71" s="37">
        <v>69</v>
      </c>
      <c r="L71" s="37" t="s">
        <v>1080</v>
      </c>
      <c r="M71" s="37"/>
      <c r="N71" s="37"/>
      <c r="O71" s="38"/>
      <c r="P71" s="39">
        <v>69</v>
      </c>
      <c r="Q71" s="39" t="s">
        <v>1081</v>
      </c>
      <c r="R71" s="39"/>
      <c r="S71" s="39"/>
      <c r="T71" s="39"/>
      <c r="U71" s="42">
        <v>69</v>
      </c>
      <c r="V71" s="44" t="s">
        <v>952</v>
      </c>
      <c r="W71" s="44"/>
      <c r="X71" s="44"/>
      <c r="Y71" s="44"/>
      <c r="Z71" s="49">
        <v>69</v>
      </c>
      <c r="AA71" s="58" t="s">
        <v>971</v>
      </c>
      <c r="AB71" s="49"/>
      <c r="AC71" s="49"/>
      <c r="AD71" s="49"/>
      <c r="AE71" s="57">
        <v>69</v>
      </c>
      <c r="AF71" s="57"/>
      <c r="AG71" s="57"/>
      <c r="AH71" s="57"/>
      <c r="AI71" s="57"/>
      <c r="AJ71" s="64">
        <v>69</v>
      </c>
      <c r="AK71" s="64"/>
      <c r="AL71" s="64"/>
      <c r="AM71" s="64"/>
      <c r="AN71" s="64"/>
      <c r="AO71" s="76">
        <v>69</v>
      </c>
      <c r="AP71" s="77" t="s">
        <v>1074</v>
      </c>
      <c r="AQ71" s="76"/>
      <c r="AR71" s="76"/>
      <c r="AS71" s="76"/>
      <c r="AT71" s="57">
        <v>69</v>
      </c>
      <c r="AU71" s="57"/>
      <c r="AV71" s="57"/>
      <c r="AW71" s="57"/>
      <c r="AX71" s="57"/>
      <c r="AY71" s="89">
        <v>69</v>
      </c>
      <c r="AZ71" s="89"/>
      <c r="BA71" s="89"/>
      <c r="BB71" s="89"/>
      <c r="BC71" s="89"/>
      <c r="BD71" s="90">
        <v>69</v>
      </c>
      <c r="BE71" s="90"/>
      <c r="BF71" s="90"/>
      <c r="BG71" s="90"/>
      <c r="BH71" s="90"/>
      <c r="BI71" s="101">
        <v>69</v>
      </c>
      <c r="BJ71" s="101"/>
      <c r="BK71" s="101"/>
      <c r="BL71" s="101"/>
      <c r="BM71" s="101"/>
      <c r="BN71" s="113">
        <v>69</v>
      </c>
      <c r="BO71" s="113"/>
      <c r="BP71" s="113"/>
      <c r="BQ71" s="113"/>
      <c r="BR71" s="113"/>
      <c r="BS71" s="112">
        <v>69</v>
      </c>
      <c r="BT71" s="101"/>
      <c r="BU71" s="101"/>
      <c r="BV71" s="101"/>
      <c r="BW71" s="101"/>
      <c r="BX71" s="89">
        <v>69</v>
      </c>
      <c r="BY71" s="89"/>
      <c r="BZ71" s="89"/>
      <c r="CA71" s="89"/>
      <c r="CB71" s="89"/>
    </row>
    <row r="72" spans="1:80">
      <c r="A72" s="20">
        <v>70</v>
      </c>
      <c r="B72" s="20" t="s">
        <v>1082</v>
      </c>
      <c r="C72" s="20"/>
      <c r="D72" s="20"/>
      <c r="E72" s="20"/>
      <c r="F72" s="19">
        <v>70</v>
      </c>
      <c r="G72" s="19" t="s">
        <v>814</v>
      </c>
      <c r="H72" s="19"/>
      <c r="I72" s="19"/>
      <c r="J72" s="36"/>
      <c r="K72" s="37">
        <v>70</v>
      </c>
      <c r="L72" s="37" t="s">
        <v>1083</v>
      </c>
      <c r="M72" s="37"/>
      <c r="N72" s="37"/>
      <c r="O72" s="38"/>
      <c r="P72" s="39">
        <v>70</v>
      </c>
      <c r="Q72" s="39" t="s">
        <v>1082</v>
      </c>
      <c r="R72" s="39"/>
      <c r="S72" s="39"/>
      <c r="T72" s="39"/>
      <c r="U72" s="42">
        <v>70</v>
      </c>
      <c r="V72" s="44" t="s">
        <v>1084</v>
      </c>
      <c r="W72" s="44"/>
      <c r="X72" s="44"/>
      <c r="Y72" s="44"/>
      <c r="Z72" s="49">
        <v>70</v>
      </c>
      <c r="AA72" s="58" t="s">
        <v>833</v>
      </c>
      <c r="AB72" s="49"/>
      <c r="AC72" s="49"/>
      <c r="AD72" s="49"/>
      <c r="AE72" s="57">
        <v>70</v>
      </c>
      <c r="AF72" s="57"/>
      <c r="AG72" s="57"/>
      <c r="AH72" s="57"/>
      <c r="AI72" s="57"/>
      <c r="AJ72" s="64">
        <v>70</v>
      </c>
      <c r="AK72" s="64"/>
      <c r="AL72" s="64"/>
      <c r="AM72" s="64"/>
      <c r="AN72" s="64"/>
      <c r="AO72" s="76">
        <v>70</v>
      </c>
      <c r="AP72" s="77" t="s">
        <v>1085</v>
      </c>
      <c r="AQ72" s="76"/>
      <c r="AR72" s="76"/>
      <c r="AS72" s="76"/>
      <c r="AT72" s="57">
        <v>70</v>
      </c>
      <c r="AU72" s="57"/>
      <c r="AV72" s="57"/>
      <c r="AW72" s="57"/>
      <c r="AX72" s="57"/>
      <c r="AY72" s="89">
        <v>70</v>
      </c>
      <c r="AZ72" s="89"/>
      <c r="BA72" s="89"/>
      <c r="BB72" s="89"/>
      <c r="BC72" s="89"/>
      <c r="BD72" s="90">
        <v>70</v>
      </c>
      <c r="BE72" s="90"/>
      <c r="BF72" s="90"/>
      <c r="BG72" s="90"/>
      <c r="BH72" s="90"/>
      <c r="BI72" s="101">
        <v>70</v>
      </c>
      <c r="BJ72" s="101"/>
      <c r="BK72" s="101"/>
      <c r="BL72" s="101"/>
      <c r="BM72" s="101"/>
      <c r="BN72" s="113">
        <v>70</v>
      </c>
      <c r="BO72" s="113"/>
      <c r="BP72" s="113"/>
      <c r="BQ72" s="113"/>
      <c r="BR72" s="113"/>
      <c r="BS72" s="112">
        <v>70</v>
      </c>
      <c r="BT72" s="101"/>
      <c r="BU72" s="101"/>
      <c r="BV72" s="101"/>
      <c r="BW72" s="101"/>
      <c r="BX72" s="89">
        <v>70</v>
      </c>
      <c r="BY72" s="89"/>
      <c r="BZ72" s="89"/>
      <c r="CA72" s="89"/>
      <c r="CB72" s="89"/>
    </row>
    <row r="73" spans="1:80">
      <c r="A73" s="20">
        <v>71</v>
      </c>
      <c r="B73" s="20" t="s">
        <v>700</v>
      </c>
      <c r="C73" s="20"/>
      <c r="D73" s="20"/>
      <c r="E73" s="20"/>
      <c r="F73" s="19">
        <v>71</v>
      </c>
      <c r="G73" s="19" t="s">
        <v>1086</v>
      </c>
      <c r="H73" s="19"/>
      <c r="I73" s="19"/>
      <c r="J73" s="36"/>
      <c r="K73" s="37">
        <v>71</v>
      </c>
      <c r="L73" s="37" t="s">
        <v>965</v>
      </c>
      <c r="M73" s="37"/>
      <c r="N73" s="37"/>
      <c r="O73" s="38"/>
      <c r="P73" s="39">
        <v>71</v>
      </c>
      <c r="Q73" s="39" t="s">
        <v>1087</v>
      </c>
      <c r="R73" s="39"/>
      <c r="S73" s="39"/>
      <c r="T73" s="39"/>
      <c r="U73" s="42">
        <v>71</v>
      </c>
      <c r="V73" s="44" t="s">
        <v>1088</v>
      </c>
      <c r="W73" s="44"/>
      <c r="X73" s="44"/>
      <c r="Y73" s="44"/>
      <c r="Z73" s="49">
        <v>71</v>
      </c>
      <c r="AA73" s="58" t="s">
        <v>1089</v>
      </c>
      <c r="AB73" s="49"/>
      <c r="AC73" s="49"/>
      <c r="AD73" s="49"/>
      <c r="AE73" s="57">
        <v>71</v>
      </c>
      <c r="AF73" s="57"/>
      <c r="AG73" s="57"/>
      <c r="AH73" s="57"/>
      <c r="AI73" s="57"/>
      <c r="AJ73" s="64">
        <v>71</v>
      </c>
      <c r="AK73" s="64"/>
      <c r="AL73" s="64"/>
      <c r="AM73" s="64"/>
      <c r="AN73" s="64"/>
      <c r="AO73" s="76">
        <v>71</v>
      </c>
      <c r="AP73" s="77" t="s">
        <v>1053</v>
      </c>
      <c r="AQ73" s="76"/>
      <c r="AR73" s="76"/>
      <c r="AS73" s="76"/>
      <c r="AT73" s="57">
        <v>71</v>
      </c>
      <c r="AU73" s="57"/>
      <c r="AV73" s="57"/>
      <c r="AW73" s="57"/>
      <c r="AX73" s="57"/>
      <c r="AY73" s="89">
        <v>71</v>
      </c>
      <c r="AZ73" s="89"/>
      <c r="BA73" s="89"/>
      <c r="BB73" s="89"/>
      <c r="BC73" s="89"/>
      <c r="BD73" s="90">
        <v>71</v>
      </c>
      <c r="BE73" s="90"/>
      <c r="BF73" s="90"/>
      <c r="BG73" s="90"/>
      <c r="BH73" s="90"/>
      <c r="BI73" s="101">
        <v>71</v>
      </c>
      <c r="BJ73" s="101"/>
      <c r="BK73" s="101"/>
      <c r="BL73" s="101"/>
      <c r="BM73" s="101"/>
      <c r="BN73" s="113">
        <v>71</v>
      </c>
      <c r="BO73" s="113"/>
      <c r="BP73" s="113"/>
      <c r="BQ73" s="113"/>
      <c r="BR73" s="113"/>
      <c r="BS73" s="112">
        <v>71</v>
      </c>
      <c r="BT73" s="101"/>
      <c r="BU73" s="101"/>
      <c r="BV73" s="101"/>
      <c r="BW73" s="101"/>
      <c r="BX73" s="89">
        <v>71</v>
      </c>
      <c r="BY73" s="89"/>
      <c r="BZ73" s="89"/>
      <c r="CA73" s="89"/>
      <c r="CB73" s="89"/>
    </row>
    <row r="74" spans="1:80">
      <c r="A74" s="20">
        <v>72</v>
      </c>
      <c r="B74" s="20" t="s">
        <v>1090</v>
      </c>
      <c r="C74" s="20"/>
      <c r="D74" s="20"/>
      <c r="E74" s="20"/>
      <c r="F74" s="19">
        <v>72</v>
      </c>
      <c r="G74" s="19" t="s">
        <v>1091</v>
      </c>
      <c r="H74" s="19"/>
      <c r="I74" s="19"/>
      <c r="J74" s="36"/>
      <c r="K74" s="37">
        <v>72</v>
      </c>
      <c r="L74" s="37" t="s">
        <v>1092</v>
      </c>
      <c r="M74" s="37"/>
      <c r="N74" s="37"/>
      <c r="O74" s="38"/>
      <c r="P74" s="39">
        <v>72</v>
      </c>
      <c r="Q74" s="39" t="s">
        <v>965</v>
      </c>
      <c r="R74" s="39"/>
      <c r="S74" s="39"/>
      <c r="T74" s="39"/>
      <c r="U74" s="42">
        <v>72</v>
      </c>
      <c r="V74" s="44" t="s">
        <v>699</v>
      </c>
      <c r="W74" s="44"/>
      <c r="X74" s="44"/>
      <c r="Y74" s="44"/>
      <c r="Z74" s="49">
        <v>72</v>
      </c>
      <c r="AA74" s="58" t="s">
        <v>1086</v>
      </c>
      <c r="AB74" s="49"/>
      <c r="AC74" s="49"/>
      <c r="AD74" s="49"/>
      <c r="AE74" s="57">
        <v>72</v>
      </c>
      <c r="AF74" s="57"/>
      <c r="AG74" s="57"/>
      <c r="AH74" s="57"/>
      <c r="AI74" s="57"/>
      <c r="AJ74" s="64">
        <v>72</v>
      </c>
      <c r="AK74" s="64"/>
      <c r="AL74" s="64"/>
      <c r="AM74" s="64"/>
      <c r="AN74" s="64"/>
      <c r="AO74" s="76">
        <v>72</v>
      </c>
      <c r="AP74" s="77" t="s">
        <v>1057</v>
      </c>
      <c r="AQ74" s="76"/>
      <c r="AR74" s="76"/>
      <c r="AS74" s="76"/>
      <c r="AT74" s="57">
        <v>72</v>
      </c>
      <c r="AU74" s="57"/>
      <c r="AV74" s="57"/>
      <c r="AW74" s="57"/>
      <c r="AX74" s="57"/>
      <c r="AY74" s="89">
        <v>72</v>
      </c>
      <c r="AZ74" s="89"/>
      <c r="BA74" s="89"/>
      <c r="BB74" s="89"/>
      <c r="BC74" s="89"/>
      <c r="BD74" s="90">
        <v>72</v>
      </c>
      <c r="BE74" s="90"/>
      <c r="BF74" s="90"/>
      <c r="BG74" s="90"/>
      <c r="BH74" s="90"/>
      <c r="BI74" s="101">
        <v>72</v>
      </c>
      <c r="BJ74" s="101"/>
      <c r="BK74" s="101"/>
      <c r="BL74" s="101"/>
      <c r="BM74" s="101"/>
      <c r="BN74" s="113">
        <v>72</v>
      </c>
      <c r="BO74" s="113"/>
      <c r="BP74" s="113"/>
      <c r="BQ74" s="113"/>
      <c r="BR74" s="113"/>
      <c r="BS74" s="112">
        <v>72</v>
      </c>
      <c r="BT74" s="101"/>
      <c r="BU74" s="101"/>
      <c r="BV74" s="101"/>
      <c r="BW74" s="101"/>
      <c r="BX74" s="89">
        <v>72</v>
      </c>
      <c r="BY74" s="89"/>
      <c r="BZ74" s="89"/>
      <c r="CA74" s="89"/>
      <c r="CB74" s="89"/>
    </row>
    <row r="75" spans="1:80">
      <c r="A75" s="20">
        <v>73</v>
      </c>
      <c r="B75" s="20" t="s">
        <v>1090</v>
      </c>
      <c r="C75" s="20"/>
      <c r="D75" s="20"/>
      <c r="E75" s="20"/>
      <c r="F75" s="19">
        <v>73</v>
      </c>
      <c r="G75" s="19" t="s">
        <v>983</v>
      </c>
      <c r="H75" s="19"/>
      <c r="I75" s="19"/>
      <c r="J75" s="36"/>
      <c r="K75" s="37">
        <v>73</v>
      </c>
      <c r="L75" s="37" t="s">
        <v>1093</v>
      </c>
      <c r="M75" s="37"/>
      <c r="N75" s="37"/>
      <c r="O75" s="38"/>
      <c r="P75" s="39">
        <v>73</v>
      </c>
      <c r="Q75" s="39" t="s">
        <v>1094</v>
      </c>
      <c r="R75" s="39"/>
      <c r="S75" s="39"/>
      <c r="T75" s="39"/>
      <c r="U75" s="42">
        <v>73</v>
      </c>
      <c r="V75" s="44" t="s">
        <v>1095</v>
      </c>
      <c r="W75" s="44"/>
      <c r="X75" s="44"/>
      <c r="Y75" s="44"/>
      <c r="Z75" s="49">
        <v>73</v>
      </c>
      <c r="AA75" s="58" t="s">
        <v>1063</v>
      </c>
      <c r="AB75" s="49"/>
      <c r="AC75" s="49"/>
      <c r="AD75" s="49"/>
      <c r="AE75" s="57">
        <v>73</v>
      </c>
      <c r="AF75" s="57"/>
      <c r="AG75" s="57"/>
      <c r="AH75" s="57"/>
      <c r="AI75" s="57"/>
      <c r="AJ75" s="64">
        <v>73</v>
      </c>
      <c r="AK75" s="64"/>
      <c r="AL75" s="64"/>
      <c r="AM75" s="64"/>
      <c r="AN75" s="64"/>
      <c r="AO75" s="76">
        <v>73</v>
      </c>
      <c r="AP75" s="77" t="s">
        <v>1028</v>
      </c>
      <c r="AQ75" s="76"/>
      <c r="AR75" s="76"/>
      <c r="AS75" s="76"/>
      <c r="AT75" s="57">
        <v>73</v>
      </c>
      <c r="AU75" s="57"/>
      <c r="AV75" s="57"/>
      <c r="AW75" s="57"/>
      <c r="AX75" s="57"/>
      <c r="AY75" s="89">
        <v>73</v>
      </c>
      <c r="AZ75" s="89"/>
      <c r="BA75" s="89"/>
      <c r="BB75" s="89"/>
      <c r="BC75" s="89"/>
      <c r="BD75" s="90">
        <v>73</v>
      </c>
      <c r="BE75" s="90"/>
      <c r="BF75" s="90"/>
      <c r="BG75" s="90"/>
      <c r="BH75" s="90"/>
      <c r="BI75" s="101">
        <v>73</v>
      </c>
      <c r="BJ75" s="101"/>
      <c r="BK75" s="101"/>
      <c r="BL75" s="101"/>
      <c r="BM75" s="101"/>
      <c r="BN75" s="113">
        <v>73</v>
      </c>
      <c r="BO75" s="113"/>
      <c r="BP75" s="113"/>
      <c r="BQ75" s="113"/>
      <c r="BR75" s="113"/>
      <c r="BS75" s="112">
        <v>73</v>
      </c>
      <c r="BT75" s="101"/>
      <c r="BU75" s="101"/>
      <c r="BV75" s="101"/>
      <c r="BW75" s="101"/>
      <c r="BX75" s="89">
        <v>73</v>
      </c>
      <c r="BY75" s="89"/>
      <c r="BZ75" s="89"/>
      <c r="CA75" s="89"/>
      <c r="CB75" s="89"/>
    </row>
    <row r="76" spans="1:80">
      <c r="A76" s="20">
        <v>74</v>
      </c>
      <c r="B76" s="20" t="s">
        <v>867</v>
      </c>
      <c r="C76" s="20"/>
      <c r="D76" s="20"/>
      <c r="E76" s="20"/>
      <c r="F76" s="19">
        <v>74</v>
      </c>
      <c r="G76" s="19" t="s">
        <v>709</v>
      </c>
      <c r="H76" s="19"/>
      <c r="I76" s="19"/>
      <c r="J76" s="36"/>
      <c r="K76" s="37">
        <v>74</v>
      </c>
      <c r="L76" s="37" t="s">
        <v>1096</v>
      </c>
      <c r="M76" s="37"/>
      <c r="N76" s="37"/>
      <c r="O76" s="38"/>
      <c r="P76" s="39">
        <v>74</v>
      </c>
      <c r="Q76" s="39" t="s">
        <v>1097</v>
      </c>
      <c r="R76" s="39"/>
      <c r="S76" s="39"/>
      <c r="T76" s="39"/>
      <c r="U76" s="42">
        <v>74</v>
      </c>
      <c r="V76" s="44" t="s">
        <v>1098</v>
      </c>
      <c r="W76" s="44"/>
      <c r="X76" s="44"/>
      <c r="Y76" s="44"/>
      <c r="Z76" s="49">
        <v>74</v>
      </c>
      <c r="AA76" s="58" t="s">
        <v>804</v>
      </c>
      <c r="AB76" s="49"/>
      <c r="AC76" s="49"/>
      <c r="AD76" s="49"/>
      <c r="AE76" s="57">
        <v>74</v>
      </c>
      <c r="AF76" s="57"/>
      <c r="AG76" s="57"/>
      <c r="AH76" s="57"/>
      <c r="AI76" s="57"/>
      <c r="AJ76" s="64">
        <v>74</v>
      </c>
      <c r="AK76" s="64"/>
      <c r="AL76" s="64"/>
      <c r="AM76" s="64"/>
      <c r="AN76" s="64"/>
      <c r="AO76" s="76">
        <v>74</v>
      </c>
      <c r="AP76" s="77" t="s">
        <v>197</v>
      </c>
      <c r="AQ76" s="76"/>
      <c r="AR76" s="76"/>
      <c r="AS76" s="76"/>
      <c r="AT76" s="57">
        <v>74</v>
      </c>
      <c r="AU76" s="57"/>
      <c r="AV76" s="57"/>
      <c r="AW76" s="57"/>
      <c r="AX76" s="57"/>
      <c r="AY76" s="89">
        <v>74</v>
      </c>
      <c r="AZ76" s="89"/>
      <c r="BA76" s="89"/>
      <c r="BB76" s="89"/>
      <c r="BC76" s="89"/>
      <c r="BD76" s="90">
        <v>74</v>
      </c>
      <c r="BE76" s="90"/>
      <c r="BF76" s="90"/>
      <c r="BG76" s="90"/>
      <c r="BH76" s="90"/>
      <c r="BI76" s="101">
        <v>74</v>
      </c>
      <c r="BJ76" s="101"/>
      <c r="BK76" s="101"/>
      <c r="BL76" s="101"/>
      <c r="BM76" s="101"/>
      <c r="BN76" s="113">
        <v>74</v>
      </c>
      <c r="BO76" s="113"/>
      <c r="BP76" s="113"/>
      <c r="BQ76" s="113"/>
      <c r="BR76" s="113"/>
      <c r="BS76" s="112">
        <v>74</v>
      </c>
      <c r="BT76" s="101"/>
      <c r="BU76" s="101"/>
      <c r="BV76" s="101"/>
      <c r="BW76" s="101"/>
      <c r="BX76" s="89">
        <v>74</v>
      </c>
      <c r="BY76" s="89"/>
      <c r="BZ76" s="89"/>
      <c r="CA76" s="89"/>
      <c r="CB76" s="89"/>
    </row>
    <row r="77" spans="1:80">
      <c r="A77" s="20">
        <v>75</v>
      </c>
      <c r="B77" s="20" t="s">
        <v>878</v>
      </c>
      <c r="C77" s="20"/>
      <c r="D77" s="20"/>
      <c r="E77" s="20"/>
      <c r="F77" s="19">
        <v>75</v>
      </c>
      <c r="G77" s="19" t="s">
        <v>1099</v>
      </c>
      <c r="H77" s="19"/>
      <c r="I77" s="19"/>
      <c r="J77" s="36"/>
      <c r="K77" s="37">
        <v>75</v>
      </c>
      <c r="L77" s="37" t="s">
        <v>1100</v>
      </c>
      <c r="M77" s="37"/>
      <c r="N77" s="37"/>
      <c r="O77" s="38"/>
      <c r="P77" s="39">
        <v>75</v>
      </c>
      <c r="Q77" s="39" t="s">
        <v>713</v>
      </c>
      <c r="R77" s="39"/>
      <c r="S77" s="39"/>
      <c r="T77" s="39"/>
      <c r="U77" s="42">
        <v>75</v>
      </c>
      <c r="V77" s="44" t="s">
        <v>1101</v>
      </c>
      <c r="W77" s="44"/>
      <c r="X77" s="44"/>
      <c r="Y77" s="44"/>
      <c r="Z77" s="49">
        <v>75</v>
      </c>
      <c r="AA77" s="58" t="s">
        <v>1102</v>
      </c>
      <c r="AB77" s="49"/>
      <c r="AC77" s="49"/>
      <c r="AD77" s="49"/>
      <c r="AE77" s="57">
        <v>75</v>
      </c>
      <c r="AF77" s="57"/>
      <c r="AG77" s="57"/>
      <c r="AH77" s="57"/>
      <c r="AI77" s="57"/>
      <c r="AJ77" s="64">
        <v>75</v>
      </c>
      <c r="AK77" s="64"/>
      <c r="AL77" s="64"/>
      <c r="AM77" s="64"/>
      <c r="AN77" s="64"/>
      <c r="AO77" s="76">
        <v>75</v>
      </c>
      <c r="AP77" s="77" t="s">
        <v>1064</v>
      </c>
      <c r="AQ77" s="76"/>
      <c r="AR77" s="76"/>
      <c r="AS77" s="76"/>
      <c r="AT77" s="57">
        <v>75</v>
      </c>
      <c r="AU77" s="57"/>
      <c r="AV77" s="57"/>
      <c r="AW77" s="57"/>
      <c r="AX77" s="57"/>
      <c r="AY77" s="89">
        <v>75</v>
      </c>
      <c r="AZ77" s="89"/>
      <c r="BA77" s="89"/>
      <c r="BB77" s="89"/>
      <c r="BC77" s="89"/>
      <c r="BD77" s="90">
        <v>75</v>
      </c>
      <c r="BE77" s="90"/>
      <c r="BF77" s="90"/>
      <c r="BG77" s="90"/>
      <c r="BH77" s="90"/>
      <c r="BI77" s="101">
        <v>75</v>
      </c>
      <c r="BJ77" s="101"/>
      <c r="BK77" s="101"/>
      <c r="BL77" s="101"/>
      <c r="BM77" s="101"/>
      <c r="BN77" s="113">
        <v>75</v>
      </c>
      <c r="BO77" s="113"/>
      <c r="BP77" s="113"/>
      <c r="BQ77" s="113"/>
      <c r="BR77" s="113"/>
      <c r="BS77" s="112">
        <v>75</v>
      </c>
      <c r="BT77" s="101"/>
      <c r="BU77" s="101"/>
      <c r="BV77" s="101"/>
      <c r="BW77" s="101"/>
      <c r="BX77" s="89">
        <v>75</v>
      </c>
      <c r="BY77" s="89"/>
      <c r="BZ77" s="89"/>
      <c r="CA77" s="89"/>
      <c r="CB77" s="89"/>
    </row>
    <row r="78" spans="1:80">
      <c r="A78" s="20">
        <v>76</v>
      </c>
      <c r="B78" s="20" t="s">
        <v>1096</v>
      </c>
      <c r="C78" s="20"/>
      <c r="D78" s="20"/>
      <c r="E78" s="20"/>
      <c r="F78" s="19">
        <v>76</v>
      </c>
      <c r="G78" s="19" t="s">
        <v>1007</v>
      </c>
      <c r="H78" s="19"/>
      <c r="I78" s="19"/>
      <c r="J78" s="36"/>
      <c r="K78" s="37">
        <v>76</v>
      </c>
      <c r="L78" s="37" t="s">
        <v>975</v>
      </c>
      <c r="M78" s="37"/>
      <c r="N78" s="37"/>
      <c r="O78" s="38"/>
      <c r="P78" s="39">
        <v>76</v>
      </c>
      <c r="Q78" s="39" t="s">
        <v>980</v>
      </c>
      <c r="R78" s="39"/>
      <c r="S78" s="39"/>
      <c r="T78" s="39"/>
      <c r="U78" s="42">
        <v>76</v>
      </c>
      <c r="V78" s="44" t="s">
        <v>852</v>
      </c>
      <c r="W78" s="44"/>
      <c r="X78" s="44"/>
      <c r="Y78" s="44"/>
      <c r="Z78" s="49">
        <v>76</v>
      </c>
      <c r="AA78" s="58" t="s">
        <v>1019</v>
      </c>
      <c r="AB78" s="49"/>
      <c r="AC78" s="49"/>
      <c r="AD78" s="49"/>
      <c r="AE78" s="57">
        <v>76</v>
      </c>
      <c r="AF78" s="57"/>
      <c r="AG78" s="57"/>
      <c r="AH78" s="57"/>
      <c r="AI78" s="57"/>
      <c r="AJ78" s="64">
        <v>76</v>
      </c>
      <c r="AK78" s="64"/>
      <c r="AL78" s="64"/>
      <c r="AM78" s="64"/>
      <c r="AN78" s="64"/>
      <c r="AO78" s="76">
        <v>76</v>
      </c>
      <c r="AP78" s="77" t="s">
        <v>945</v>
      </c>
      <c r="AQ78" s="76"/>
      <c r="AR78" s="76"/>
      <c r="AS78" s="76"/>
      <c r="AT78" s="57">
        <v>76</v>
      </c>
      <c r="AU78" s="57"/>
      <c r="AV78" s="57"/>
      <c r="AW78" s="57"/>
      <c r="AX78" s="57"/>
      <c r="AY78" s="89">
        <v>76</v>
      </c>
      <c r="AZ78" s="89"/>
      <c r="BA78" s="89"/>
      <c r="BB78" s="89"/>
      <c r="BC78" s="89"/>
      <c r="BD78" s="90">
        <v>76</v>
      </c>
      <c r="BE78" s="90"/>
      <c r="BF78" s="90"/>
      <c r="BG78" s="90"/>
      <c r="BH78" s="90"/>
      <c r="BI78" s="101">
        <v>76</v>
      </c>
      <c r="BJ78" s="101"/>
      <c r="BK78" s="101"/>
      <c r="BL78" s="101"/>
      <c r="BM78" s="101"/>
      <c r="BN78" s="113">
        <v>76</v>
      </c>
      <c r="BO78" s="113"/>
      <c r="BP78" s="113"/>
      <c r="BQ78" s="113"/>
      <c r="BR78" s="113"/>
      <c r="BS78" s="112">
        <v>76</v>
      </c>
      <c r="BT78" s="101"/>
      <c r="BU78" s="101"/>
      <c r="BV78" s="101"/>
      <c r="BW78" s="101"/>
      <c r="BX78" s="89">
        <v>76</v>
      </c>
      <c r="BY78" s="89"/>
      <c r="BZ78" s="89"/>
      <c r="CA78" s="89"/>
      <c r="CB78" s="89"/>
    </row>
    <row r="79" spans="1:80">
      <c r="A79" s="20">
        <v>77</v>
      </c>
      <c r="B79" s="20" t="s">
        <v>937</v>
      </c>
      <c r="C79" s="20"/>
      <c r="D79" s="20"/>
      <c r="E79" s="20"/>
      <c r="F79" s="19">
        <v>77</v>
      </c>
      <c r="G79" s="19" t="s">
        <v>934</v>
      </c>
      <c r="H79" s="19"/>
      <c r="I79" s="19"/>
      <c r="J79" s="36"/>
      <c r="K79" s="37">
        <v>77</v>
      </c>
      <c r="L79" s="37" t="s">
        <v>1103</v>
      </c>
      <c r="M79" s="37"/>
      <c r="N79" s="37"/>
      <c r="O79" s="38"/>
      <c r="P79" s="39">
        <v>77</v>
      </c>
      <c r="Q79" s="39" t="s">
        <v>1015</v>
      </c>
      <c r="R79" s="39"/>
      <c r="S79" s="39"/>
      <c r="T79" s="39"/>
      <c r="U79" s="42">
        <v>77</v>
      </c>
      <c r="V79" s="44" t="s">
        <v>1078</v>
      </c>
      <c r="W79" s="44"/>
      <c r="X79" s="44"/>
      <c r="Y79" s="44"/>
      <c r="Z79" s="49">
        <v>77</v>
      </c>
      <c r="AA79" s="58" t="s">
        <v>980</v>
      </c>
      <c r="AB79" s="49"/>
      <c r="AC79" s="49"/>
      <c r="AD79" s="49"/>
      <c r="AE79" s="57">
        <v>77</v>
      </c>
      <c r="AF79" s="57"/>
      <c r="AG79" s="57"/>
      <c r="AH79" s="57"/>
      <c r="AI79" s="57"/>
      <c r="AJ79" s="64">
        <v>77</v>
      </c>
      <c r="AK79" s="64"/>
      <c r="AL79" s="64"/>
      <c r="AM79" s="64"/>
      <c r="AN79" s="64"/>
      <c r="AO79" s="76">
        <v>77</v>
      </c>
      <c r="AP79" s="77" t="s">
        <v>1015</v>
      </c>
      <c r="AQ79" s="76"/>
      <c r="AR79" s="76"/>
      <c r="AS79" s="76"/>
      <c r="AT79" s="57">
        <v>77</v>
      </c>
      <c r="AU79" s="57"/>
      <c r="AV79" s="57"/>
      <c r="AW79" s="57"/>
      <c r="AX79" s="57"/>
      <c r="AY79" s="89">
        <v>77</v>
      </c>
      <c r="AZ79" s="89"/>
      <c r="BA79" s="89"/>
      <c r="BB79" s="89"/>
      <c r="BC79" s="89"/>
      <c r="BD79" s="90">
        <v>77</v>
      </c>
      <c r="BE79" s="90"/>
      <c r="BF79" s="90"/>
      <c r="BG79" s="90"/>
      <c r="BH79" s="90"/>
      <c r="BI79" s="101">
        <v>77</v>
      </c>
      <c r="BJ79" s="101"/>
      <c r="BK79" s="101"/>
      <c r="BL79" s="101"/>
      <c r="BM79" s="101"/>
      <c r="BN79" s="113">
        <v>77</v>
      </c>
      <c r="BO79" s="113"/>
      <c r="BP79" s="113"/>
      <c r="BQ79" s="113"/>
      <c r="BR79" s="113"/>
      <c r="BS79" s="112">
        <v>77</v>
      </c>
      <c r="BT79" s="101"/>
      <c r="BU79" s="101"/>
      <c r="BV79" s="101"/>
      <c r="BW79" s="101"/>
      <c r="BX79" s="89">
        <v>77</v>
      </c>
      <c r="BY79" s="89"/>
      <c r="BZ79" s="89"/>
      <c r="CA79" s="89"/>
      <c r="CB79" s="89"/>
    </row>
    <row r="80" spans="1:80">
      <c r="A80" s="20">
        <v>78</v>
      </c>
      <c r="B80" s="20" t="s">
        <v>847</v>
      </c>
      <c r="C80" s="20"/>
      <c r="D80" s="20"/>
      <c r="E80" s="20"/>
      <c r="F80" s="19">
        <v>78</v>
      </c>
      <c r="G80" s="19" t="s">
        <v>1104</v>
      </c>
      <c r="H80" s="19"/>
      <c r="I80" s="19"/>
      <c r="J80" s="36"/>
      <c r="K80" s="37">
        <v>78</v>
      </c>
      <c r="L80" s="37" t="s">
        <v>926</v>
      </c>
      <c r="M80" s="37"/>
      <c r="N80" s="37"/>
      <c r="O80" s="38"/>
      <c r="P80" s="39">
        <v>78</v>
      </c>
      <c r="Q80" s="39" t="s">
        <v>939</v>
      </c>
      <c r="R80" s="39"/>
      <c r="S80" s="39"/>
      <c r="T80" s="39"/>
      <c r="U80" s="42">
        <v>78</v>
      </c>
      <c r="V80" s="44" t="s">
        <v>1044</v>
      </c>
      <c r="W80" s="44"/>
      <c r="X80" s="44"/>
      <c r="Y80" s="44"/>
      <c r="Z80" s="49">
        <v>78</v>
      </c>
      <c r="AA80" s="58" t="s">
        <v>1044</v>
      </c>
      <c r="AB80" s="49"/>
      <c r="AC80" s="49"/>
      <c r="AD80" s="49"/>
      <c r="AE80" s="57">
        <v>78</v>
      </c>
      <c r="AF80" s="57"/>
      <c r="AG80" s="57"/>
      <c r="AH80" s="57"/>
      <c r="AI80" s="57"/>
      <c r="AJ80" s="64">
        <v>78</v>
      </c>
      <c r="AK80" s="64"/>
      <c r="AL80" s="64"/>
      <c r="AM80" s="64"/>
      <c r="AN80" s="64"/>
      <c r="AO80" s="76">
        <v>78</v>
      </c>
      <c r="AP80" s="77" t="s">
        <v>1064</v>
      </c>
      <c r="AQ80" s="76"/>
      <c r="AR80" s="76"/>
      <c r="AS80" s="76"/>
      <c r="AT80" s="57">
        <v>78</v>
      </c>
      <c r="AU80" s="57"/>
      <c r="AV80" s="57"/>
      <c r="AW80" s="57"/>
      <c r="AX80" s="57"/>
      <c r="AY80" s="89">
        <v>78</v>
      </c>
      <c r="AZ80" s="89"/>
      <c r="BA80" s="89"/>
      <c r="BB80" s="89"/>
      <c r="BC80" s="89"/>
      <c r="BD80" s="90">
        <v>78</v>
      </c>
      <c r="BE80" s="90"/>
      <c r="BF80" s="90"/>
      <c r="BG80" s="90"/>
      <c r="BH80" s="90"/>
      <c r="BI80" s="101">
        <v>78</v>
      </c>
      <c r="BJ80" s="101"/>
      <c r="BK80" s="101"/>
      <c r="BL80" s="101"/>
      <c r="BM80" s="101"/>
      <c r="BN80" s="113">
        <v>78</v>
      </c>
      <c r="BO80" s="113"/>
      <c r="BP80" s="113"/>
      <c r="BQ80" s="113"/>
      <c r="BR80" s="113"/>
      <c r="BS80" s="112">
        <v>78</v>
      </c>
      <c r="BT80" s="101"/>
      <c r="BU80" s="101"/>
      <c r="BV80" s="101"/>
      <c r="BW80" s="101"/>
      <c r="BX80" s="89">
        <v>78</v>
      </c>
      <c r="BY80" s="89"/>
      <c r="BZ80" s="89"/>
      <c r="CA80" s="89"/>
      <c r="CB80" s="89"/>
    </row>
    <row r="81" spans="1:81">
      <c r="A81" s="20">
        <v>79</v>
      </c>
      <c r="B81" s="20" t="s">
        <v>851</v>
      </c>
      <c r="C81" s="20"/>
      <c r="D81" s="20"/>
      <c r="E81" s="20"/>
      <c r="F81" s="19">
        <v>79</v>
      </c>
      <c r="G81" s="19" t="s">
        <v>979</v>
      </c>
      <c r="H81" s="19"/>
      <c r="I81" s="19"/>
      <c r="J81" s="36"/>
      <c r="K81" s="37">
        <v>79</v>
      </c>
      <c r="L81" s="37" t="s">
        <v>933</v>
      </c>
      <c r="M81" s="37"/>
      <c r="N81" s="37"/>
      <c r="O81" s="38"/>
      <c r="P81" s="39">
        <v>79</v>
      </c>
      <c r="Q81" s="39" t="s">
        <v>890</v>
      </c>
      <c r="R81" s="39"/>
      <c r="S81" s="39"/>
      <c r="T81" s="39"/>
      <c r="U81" s="42">
        <v>79</v>
      </c>
      <c r="V81" s="44" t="s">
        <v>1064</v>
      </c>
      <c r="W81" s="44"/>
      <c r="X81" s="44"/>
      <c r="Y81" s="44"/>
      <c r="Z81" s="49">
        <v>79</v>
      </c>
      <c r="AA81" s="58" t="s">
        <v>1105</v>
      </c>
      <c r="AB81" s="49"/>
      <c r="AC81" s="49"/>
      <c r="AD81" s="49"/>
      <c r="AE81" s="57">
        <v>79</v>
      </c>
      <c r="AF81" s="57"/>
      <c r="AG81" s="57"/>
      <c r="AH81" s="57"/>
      <c r="AI81" s="57"/>
      <c r="AJ81" s="64">
        <v>79</v>
      </c>
      <c r="AK81" s="64"/>
      <c r="AL81" s="64"/>
      <c r="AM81" s="64"/>
      <c r="AN81" s="64"/>
      <c r="AO81" s="76">
        <v>79</v>
      </c>
      <c r="AP81" s="77" t="s">
        <v>1028</v>
      </c>
      <c r="AQ81" s="76"/>
      <c r="AR81" s="76"/>
      <c r="AS81" s="76"/>
      <c r="AT81" s="57">
        <v>79</v>
      </c>
      <c r="AU81" s="57"/>
      <c r="AV81" s="57"/>
      <c r="AW81" s="57"/>
      <c r="AX81" s="57"/>
      <c r="AY81" s="89">
        <v>79</v>
      </c>
      <c r="AZ81" s="89"/>
      <c r="BA81" s="89"/>
      <c r="BB81" s="89"/>
      <c r="BC81" s="89"/>
      <c r="BD81" s="90">
        <v>79</v>
      </c>
      <c r="BE81" s="90"/>
      <c r="BF81" s="90"/>
      <c r="BG81" s="90"/>
      <c r="BH81" s="90"/>
      <c r="BI81" s="101">
        <v>79</v>
      </c>
      <c r="BJ81" s="101"/>
      <c r="BK81" s="101"/>
      <c r="BL81" s="101"/>
      <c r="BM81" s="101"/>
      <c r="BN81" s="113">
        <v>79</v>
      </c>
      <c r="BO81" s="113"/>
      <c r="BP81" s="113"/>
      <c r="BQ81" s="113"/>
      <c r="BR81" s="113"/>
      <c r="BS81" s="112">
        <v>79</v>
      </c>
      <c r="BT81" s="101"/>
      <c r="BU81" s="101"/>
      <c r="BV81" s="101"/>
      <c r="BW81" s="101"/>
      <c r="BX81" s="89">
        <v>79</v>
      </c>
      <c r="BY81" s="89"/>
      <c r="BZ81" s="89"/>
      <c r="CA81" s="89"/>
      <c r="CB81" s="89"/>
    </row>
    <row r="82" spans="1:81">
      <c r="A82" s="20">
        <v>80</v>
      </c>
      <c r="B82" s="20" t="s">
        <v>933</v>
      </c>
      <c r="C82" s="20"/>
      <c r="D82" s="20"/>
      <c r="E82" s="20"/>
      <c r="F82" s="19">
        <v>80</v>
      </c>
      <c r="G82" s="19" t="s">
        <v>1106</v>
      </c>
      <c r="H82" s="19"/>
      <c r="I82" s="19"/>
      <c r="J82" s="36"/>
      <c r="K82" s="37">
        <v>80</v>
      </c>
      <c r="L82" s="37" t="s">
        <v>973</v>
      </c>
      <c r="M82" s="37"/>
      <c r="N82" s="37"/>
      <c r="O82" s="38"/>
      <c r="P82" s="39">
        <v>80</v>
      </c>
      <c r="Q82" s="39" t="s">
        <v>725</v>
      </c>
      <c r="R82" s="39"/>
      <c r="S82" s="39"/>
      <c r="T82" s="39"/>
      <c r="U82" s="42">
        <v>80</v>
      </c>
      <c r="V82" s="44" t="s">
        <v>901</v>
      </c>
      <c r="W82" s="44"/>
      <c r="X82" s="44"/>
      <c r="Y82" s="44"/>
      <c r="Z82" s="49">
        <v>80</v>
      </c>
      <c r="AA82" s="58" t="s">
        <v>1056</v>
      </c>
      <c r="AB82" s="49"/>
      <c r="AC82" s="49"/>
      <c r="AD82" s="49"/>
      <c r="AE82" s="57">
        <v>80</v>
      </c>
      <c r="AF82" s="57"/>
      <c r="AG82" s="57"/>
      <c r="AH82" s="57"/>
      <c r="AI82" s="57"/>
      <c r="AJ82" s="64">
        <v>80</v>
      </c>
      <c r="AK82" s="64"/>
      <c r="AL82" s="64"/>
      <c r="AM82" s="64"/>
      <c r="AN82" s="64"/>
      <c r="AO82" s="76">
        <v>80</v>
      </c>
      <c r="AP82" s="77" t="s">
        <v>1057</v>
      </c>
      <c r="AQ82" s="76"/>
      <c r="AR82" s="76"/>
      <c r="AS82" s="76"/>
      <c r="AT82" s="57">
        <v>80</v>
      </c>
      <c r="AU82" s="57"/>
      <c r="AV82" s="57"/>
      <c r="AW82" s="57"/>
      <c r="AX82" s="57"/>
      <c r="AY82" s="89">
        <v>80</v>
      </c>
      <c r="AZ82" s="89"/>
      <c r="BA82" s="89"/>
      <c r="BB82" s="89"/>
      <c r="BC82" s="89"/>
      <c r="BD82" s="90">
        <v>80</v>
      </c>
      <c r="BE82" s="90"/>
      <c r="BF82" s="90"/>
      <c r="BG82" s="90"/>
      <c r="BH82" s="90"/>
      <c r="BI82" s="101">
        <v>80</v>
      </c>
      <c r="BJ82" s="101"/>
      <c r="BK82" s="101"/>
      <c r="BL82" s="101"/>
      <c r="BM82" s="101"/>
      <c r="BN82" s="113">
        <v>80</v>
      </c>
      <c r="BO82" s="113"/>
      <c r="BP82" s="113"/>
      <c r="BQ82" s="113"/>
      <c r="BR82" s="113"/>
      <c r="BS82" s="112">
        <v>80</v>
      </c>
      <c r="BT82" s="101"/>
      <c r="BU82" s="101"/>
      <c r="BV82" s="101"/>
      <c r="BW82" s="101"/>
      <c r="BX82" s="89">
        <v>80</v>
      </c>
      <c r="BY82" s="89"/>
      <c r="BZ82" s="89"/>
      <c r="CA82" s="89"/>
      <c r="CB82" s="89"/>
    </row>
    <row r="83" spans="1:81">
      <c r="A83" s="20">
        <v>81</v>
      </c>
      <c r="B83" s="20" t="s">
        <v>1037</v>
      </c>
      <c r="C83" s="20"/>
      <c r="D83" s="20"/>
      <c r="E83" s="20"/>
      <c r="F83" s="19">
        <v>81</v>
      </c>
      <c r="G83" s="19" t="s">
        <v>973</v>
      </c>
      <c r="H83" s="19"/>
      <c r="I83" s="19"/>
      <c r="J83" s="36"/>
      <c r="K83" s="37">
        <v>81</v>
      </c>
      <c r="L83" s="37" t="s">
        <v>1080</v>
      </c>
      <c r="M83" s="37"/>
      <c r="N83" s="37"/>
      <c r="O83" s="38"/>
      <c r="P83" s="39">
        <v>81</v>
      </c>
      <c r="Q83" s="39" t="s">
        <v>791</v>
      </c>
      <c r="R83" s="39"/>
      <c r="S83" s="39"/>
      <c r="T83" s="39"/>
      <c r="U83" s="42">
        <v>81</v>
      </c>
      <c r="V83" s="44" t="s">
        <v>803</v>
      </c>
      <c r="W83" s="44"/>
      <c r="X83" s="44"/>
      <c r="Y83" s="44"/>
      <c r="Z83" s="49">
        <v>81</v>
      </c>
      <c r="AA83" s="58" t="s">
        <v>925</v>
      </c>
      <c r="AB83" s="49"/>
      <c r="AC83" s="49"/>
      <c r="AD83" s="49"/>
      <c r="AE83" s="57">
        <v>81</v>
      </c>
      <c r="AF83" s="57"/>
      <c r="AG83" s="57"/>
      <c r="AH83" s="57"/>
      <c r="AI83" s="57"/>
      <c r="AJ83" s="64">
        <v>81</v>
      </c>
      <c r="AK83" s="64"/>
      <c r="AL83" s="64"/>
      <c r="AM83" s="64"/>
      <c r="AN83" s="64"/>
      <c r="AO83" s="76">
        <v>81</v>
      </c>
      <c r="AP83" s="77" t="s">
        <v>1085</v>
      </c>
      <c r="AQ83" s="76"/>
      <c r="AR83" s="76"/>
      <c r="AS83" s="76"/>
      <c r="AT83" s="57">
        <v>81</v>
      </c>
      <c r="AU83" s="57"/>
      <c r="AV83" s="57"/>
      <c r="AW83" s="57"/>
      <c r="AX83" s="57"/>
      <c r="AY83" s="89">
        <v>81</v>
      </c>
      <c r="AZ83" s="89"/>
      <c r="BA83" s="89"/>
      <c r="BB83" s="89"/>
      <c r="BC83" s="89"/>
      <c r="BD83" s="90">
        <v>81</v>
      </c>
      <c r="BE83" s="90"/>
      <c r="BF83" s="90"/>
      <c r="BG83" s="90"/>
      <c r="BH83" s="90"/>
      <c r="BI83" s="101">
        <v>81</v>
      </c>
      <c r="BJ83" s="101"/>
      <c r="BK83" s="101"/>
      <c r="BL83" s="101"/>
      <c r="BM83" s="101"/>
      <c r="BN83" s="113">
        <v>81</v>
      </c>
      <c r="BO83" s="113"/>
      <c r="BP83" s="113"/>
      <c r="BQ83" s="113"/>
      <c r="BR83" s="113"/>
      <c r="BS83" s="112">
        <v>81</v>
      </c>
      <c r="BT83" s="101"/>
      <c r="BU83" s="101"/>
      <c r="BV83" s="101"/>
      <c r="BW83" s="101"/>
      <c r="BX83" s="89">
        <v>81</v>
      </c>
      <c r="BY83" s="89"/>
      <c r="BZ83" s="89"/>
      <c r="CA83" s="89"/>
      <c r="CB83" s="89"/>
    </row>
    <row r="84" spans="1:81">
      <c r="A84" s="117">
        <v>82</v>
      </c>
      <c r="B84" s="117" t="s">
        <v>745</v>
      </c>
      <c r="C84" s="117"/>
      <c r="D84" s="117"/>
      <c r="E84" s="117"/>
      <c r="F84" s="19">
        <v>82</v>
      </c>
      <c r="G84" s="19" t="s">
        <v>1026</v>
      </c>
      <c r="H84" s="19"/>
      <c r="I84" s="19"/>
      <c r="J84" s="36"/>
      <c r="K84" s="37">
        <v>82</v>
      </c>
      <c r="L84" s="37" t="s">
        <v>1031</v>
      </c>
      <c r="M84" s="37"/>
      <c r="N84" s="37"/>
      <c r="O84" s="38"/>
      <c r="P84" s="39">
        <v>82</v>
      </c>
      <c r="Q84" s="39" t="s">
        <v>1081</v>
      </c>
      <c r="R84" s="39"/>
      <c r="S84" s="39"/>
      <c r="T84" s="39"/>
      <c r="U84" s="42">
        <v>82</v>
      </c>
      <c r="V84" s="44" t="s">
        <v>1107</v>
      </c>
      <c r="W84" s="44"/>
      <c r="X84" s="44"/>
      <c r="Y84" s="44"/>
      <c r="Z84" s="49">
        <v>82</v>
      </c>
      <c r="AA84" s="58" t="s">
        <v>748</v>
      </c>
      <c r="AB84" s="49"/>
      <c r="AC84" s="49"/>
      <c r="AD84" s="49"/>
      <c r="AE84" s="57">
        <v>82</v>
      </c>
      <c r="AF84" s="57"/>
      <c r="AG84" s="57"/>
      <c r="AH84" s="57"/>
      <c r="AI84" s="57"/>
      <c r="AJ84" s="64">
        <v>82</v>
      </c>
      <c r="AK84" s="64"/>
      <c r="AL84" s="64"/>
      <c r="AM84" s="64"/>
      <c r="AN84" s="64"/>
      <c r="AO84" s="76">
        <v>82</v>
      </c>
      <c r="AP84" s="77" t="s">
        <v>905</v>
      </c>
      <c r="AQ84" s="76"/>
      <c r="AR84" s="76"/>
      <c r="AS84" s="76"/>
      <c r="AT84" s="57">
        <v>82</v>
      </c>
      <c r="AU84" s="57"/>
      <c r="AV84" s="57"/>
      <c r="AW84" s="57"/>
      <c r="AX84" s="57"/>
      <c r="AY84" s="89">
        <v>82</v>
      </c>
      <c r="AZ84" s="89"/>
      <c r="BA84" s="89"/>
      <c r="BB84" s="89"/>
      <c r="BC84" s="89"/>
      <c r="BD84" s="90">
        <v>82</v>
      </c>
      <c r="BE84" s="90"/>
      <c r="BF84" s="90"/>
      <c r="BG84" s="90"/>
      <c r="BH84" s="90"/>
      <c r="BI84" s="101">
        <v>82</v>
      </c>
      <c r="BJ84" s="101"/>
      <c r="BK84" s="101"/>
      <c r="BL84" s="101"/>
      <c r="BM84" s="101"/>
      <c r="BN84" s="113">
        <v>82</v>
      </c>
      <c r="BO84" s="113"/>
      <c r="BP84" s="113"/>
      <c r="BQ84" s="113"/>
      <c r="BR84" s="113"/>
      <c r="BS84" s="112">
        <v>82</v>
      </c>
      <c r="BT84" s="101"/>
      <c r="BU84" s="101"/>
      <c r="BV84" s="101"/>
      <c r="BW84" s="101"/>
      <c r="BX84" s="89">
        <v>82</v>
      </c>
      <c r="BY84" s="89"/>
      <c r="BZ84" s="89"/>
      <c r="CA84" s="89"/>
      <c r="CB84" s="89"/>
    </row>
    <row r="85" spans="1:81">
      <c r="A85" s="118" t="s">
        <v>727</v>
      </c>
      <c r="B85" s="119"/>
      <c r="C85" s="119">
        <f>SUM(C3:C84)</f>
        <v>-11643</v>
      </c>
      <c r="D85" s="120">
        <f>SUM(D3:D84)</f>
        <v>1697</v>
      </c>
      <c r="E85" s="119"/>
      <c r="F85" s="118" t="s">
        <v>727</v>
      </c>
      <c r="G85" s="119"/>
      <c r="H85" s="119">
        <f t="shared" ref="H85:I85" si="0">SUM(H3:H84)</f>
        <v>-7999</v>
      </c>
      <c r="I85" s="120">
        <f t="shared" si="0"/>
        <v>1926</v>
      </c>
      <c r="J85" s="119"/>
      <c r="K85" s="118" t="s">
        <v>727</v>
      </c>
      <c r="L85" s="119"/>
      <c r="M85" s="119">
        <f t="shared" ref="M85:N85" si="1">SUM(M3:M84)</f>
        <v>-13360</v>
      </c>
      <c r="N85" s="120">
        <f t="shared" si="1"/>
        <v>1323</v>
      </c>
      <c r="O85" s="119"/>
      <c r="P85" s="118" t="s">
        <v>727</v>
      </c>
      <c r="Q85" s="119"/>
      <c r="R85" s="119">
        <f t="shared" ref="R85:S85" si="2">SUM(R3:R84)</f>
        <v>-8310</v>
      </c>
      <c r="S85" s="120">
        <f t="shared" si="2"/>
        <v>2684</v>
      </c>
      <c r="T85" s="119"/>
      <c r="U85" s="118" t="s">
        <v>727</v>
      </c>
      <c r="V85" s="119"/>
      <c r="W85" s="119">
        <f t="shared" ref="W85:X85" si="3">SUM(W3:W84)</f>
        <v>-24926</v>
      </c>
      <c r="X85" s="120">
        <f t="shared" si="3"/>
        <v>1645</v>
      </c>
      <c r="Y85" s="119"/>
      <c r="Z85" s="118" t="s">
        <v>727</v>
      </c>
      <c r="AA85" s="119"/>
      <c r="AB85" s="119">
        <f t="shared" ref="AB85:AC85" si="4">SUM(AB3:AB84)</f>
        <v>-7067</v>
      </c>
      <c r="AC85" s="120">
        <f t="shared" si="4"/>
        <v>2932</v>
      </c>
      <c r="AD85" s="119"/>
      <c r="AE85" s="118" t="s">
        <v>727</v>
      </c>
      <c r="AF85" s="119"/>
      <c r="AG85" s="119">
        <f t="shared" ref="AG85:AH85" si="5">SUM(AG3:AG84)</f>
        <v>-10566</v>
      </c>
      <c r="AH85" s="120">
        <f t="shared" si="5"/>
        <v>1897</v>
      </c>
      <c r="AI85" s="119"/>
      <c r="AJ85" s="118" t="s">
        <v>727</v>
      </c>
      <c r="AK85" s="119"/>
      <c r="AL85" s="119">
        <f t="shared" ref="AL85:AM85" si="6">SUM(AL3:AL84)</f>
        <v>-5570</v>
      </c>
      <c r="AM85" s="120">
        <f t="shared" si="6"/>
        <v>3020</v>
      </c>
      <c r="AN85" s="119"/>
      <c r="AO85" s="118" t="s">
        <v>727</v>
      </c>
      <c r="AP85" s="119"/>
      <c r="AQ85" s="119">
        <f t="shared" ref="AQ85:AR85" si="7">SUM(AQ3:AQ84)</f>
        <v>-9241</v>
      </c>
      <c r="AR85" s="120">
        <f t="shared" si="7"/>
        <v>1480</v>
      </c>
      <c r="AS85" s="119"/>
      <c r="AT85" s="118" t="s">
        <v>727</v>
      </c>
      <c r="AU85" s="119"/>
      <c r="AV85" s="119">
        <f t="shared" ref="AV85:AW85" si="8">SUM(AV3:AV84)</f>
        <v>-12102</v>
      </c>
      <c r="AW85" s="120">
        <f t="shared" si="8"/>
        <v>1407</v>
      </c>
      <c r="AX85" s="119"/>
      <c r="AY85" s="118" t="s">
        <v>727</v>
      </c>
      <c r="AZ85" s="119"/>
      <c r="BA85" s="119">
        <f t="shared" ref="BA85:BB85" si="9">SUM(BA3:BA84)</f>
        <v>-20056</v>
      </c>
      <c r="BB85" s="120">
        <f t="shared" si="9"/>
        <v>1749</v>
      </c>
      <c r="BC85" s="119"/>
      <c r="BD85" s="118" t="s">
        <v>727</v>
      </c>
      <c r="BE85" s="119"/>
      <c r="BF85" s="119">
        <f t="shared" ref="BF85:BG85" si="10">SUM(BF3:BF84)</f>
        <v>-39439</v>
      </c>
      <c r="BG85" s="120">
        <f t="shared" si="10"/>
        <v>792</v>
      </c>
      <c r="BH85" s="119"/>
      <c r="BI85" s="118" t="s">
        <v>727</v>
      </c>
      <c r="BJ85" s="119"/>
      <c r="BK85" s="119">
        <f t="shared" ref="BK85:BL85" si="11">SUM(BK3:BK84)</f>
        <v>-12217</v>
      </c>
      <c r="BL85" s="120">
        <f t="shared" si="11"/>
        <v>2127</v>
      </c>
      <c r="BM85" s="119"/>
      <c r="BN85" s="118" t="s">
        <v>727</v>
      </c>
      <c r="BO85" s="119"/>
      <c r="BP85" s="119">
        <f t="shared" ref="BP85:BQ85" si="12">SUM(BP3:BP84)</f>
        <v>-9947</v>
      </c>
      <c r="BQ85" s="120">
        <f t="shared" si="12"/>
        <v>2620</v>
      </c>
      <c r="BR85" s="119"/>
      <c r="BS85" s="118" t="s">
        <v>727</v>
      </c>
      <c r="BT85" s="119"/>
      <c r="BU85" s="119">
        <f t="shared" ref="BU85:BV85" si="13">SUM(BU3:BU84)</f>
        <v>-9387</v>
      </c>
      <c r="BV85" s="120">
        <f t="shared" si="13"/>
        <v>2274</v>
      </c>
      <c r="BW85" s="119"/>
      <c r="BX85" s="118" t="s">
        <v>727</v>
      </c>
      <c r="BY85" s="119"/>
      <c r="BZ85" s="119">
        <f t="shared" ref="BZ85:CA85" si="14">SUM(BZ3:BZ84)</f>
        <v>-6872</v>
      </c>
      <c r="CA85" s="120">
        <f t="shared" si="14"/>
        <v>2321</v>
      </c>
      <c r="CB85" s="119"/>
      <c r="CC85" s="118" t="s">
        <v>727</v>
      </c>
    </row>
    <row r="95" spans="1:81">
      <c r="G95" s="217" t="s">
        <v>728</v>
      </c>
      <c r="H95" s="217">
        <f>SUM(D85,I85,N85,S85,X85,AC86,AC85,AC86,AH85,AM85,AR85,AW85,BB85,BG85,BL85,BQ85,BV85,CA85)</f>
        <v>31894</v>
      </c>
      <c r="I95" s="217"/>
    </row>
    <row r="96" spans="1:81">
      <c r="G96" s="217"/>
      <c r="H96" s="217"/>
      <c r="I96" s="217"/>
    </row>
    <row r="97" spans="7:9">
      <c r="G97" s="217"/>
      <c r="H97" s="217"/>
      <c r="I97" s="217"/>
    </row>
    <row r="98" spans="7:9">
      <c r="G98" s="217"/>
      <c r="H98" s="217"/>
      <c r="I98" s="217"/>
    </row>
  </sheetData>
  <mergeCells count="2">
    <mergeCell ref="G95:G98"/>
    <mergeCell ref="H95:I98"/>
  </mergeCells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E1:H26"/>
  <sheetViews>
    <sheetView workbookViewId="0">
      <selection activeCell="F10" sqref="F10"/>
    </sheetView>
  </sheetViews>
  <sheetFormatPr defaultColWidth="9" defaultRowHeight="15"/>
  <sheetData>
    <row r="1" spans="5:8" ht="15.75">
      <c r="E1" s="218" t="s">
        <v>1108</v>
      </c>
      <c r="F1" s="218"/>
      <c r="G1" s="218"/>
      <c r="H1" s="2">
        <v>3.6</v>
      </c>
    </row>
    <row r="2" spans="5:8" ht="15.75">
      <c r="E2" s="1" t="s">
        <v>1109</v>
      </c>
      <c r="F2" s="1" t="s">
        <v>2</v>
      </c>
      <c r="G2" s="1" t="s">
        <v>1110</v>
      </c>
      <c r="H2" s="1" t="s">
        <v>1111</v>
      </c>
    </row>
    <row r="3" spans="5:8">
      <c r="E3" s="3">
        <v>1</v>
      </c>
      <c r="F3" s="4">
        <v>60</v>
      </c>
      <c r="G3" s="3">
        <f>$H$1*F3</f>
        <v>216</v>
      </c>
      <c r="H3" s="3">
        <f>G3-F3</f>
        <v>156</v>
      </c>
    </row>
    <row r="4" spans="5:8">
      <c r="E4" s="3">
        <v>2</v>
      </c>
      <c r="F4" s="4">
        <v>65</v>
      </c>
      <c r="G4" s="3">
        <f>$H$1*F4</f>
        <v>234</v>
      </c>
      <c r="H4" s="3">
        <f>G4-SUM($F$3:F4)</f>
        <v>109</v>
      </c>
    </row>
    <row r="5" spans="5:8">
      <c r="E5" s="3">
        <v>3</v>
      </c>
      <c r="F5" s="4">
        <v>75</v>
      </c>
      <c r="G5" s="3">
        <f t="shared" ref="G5:G23" si="0">$H$1*F5</f>
        <v>270</v>
      </c>
      <c r="H5" s="3">
        <f>G5-SUM($F$3:F5)</f>
        <v>70</v>
      </c>
    </row>
    <row r="6" spans="5:8">
      <c r="E6" s="3">
        <v>4</v>
      </c>
      <c r="F6" s="4">
        <v>90</v>
      </c>
      <c r="G6" s="3">
        <f t="shared" si="0"/>
        <v>324</v>
      </c>
      <c r="H6" s="3">
        <f>G6-SUM($F$3:F6)</f>
        <v>34</v>
      </c>
    </row>
    <row r="7" spans="5:8">
      <c r="E7" s="3">
        <v>5</v>
      </c>
      <c r="F7" s="4">
        <v>112</v>
      </c>
      <c r="G7" s="3">
        <f t="shared" si="0"/>
        <v>403.2</v>
      </c>
      <c r="H7" s="3">
        <f>G7-SUM($F$3:F7)</f>
        <v>1.19999999999999</v>
      </c>
    </row>
    <row r="8" spans="5:8">
      <c r="E8" s="3">
        <v>6</v>
      </c>
      <c r="F8" s="4">
        <v>155</v>
      </c>
      <c r="G8" s="3">
        <f t="shared" si="0"/>
        <v>558</v>
      </c>
      <c r="H8" s="3">
        <f>G8-SUM($F$3:F8)</f>
        <v>1</v>
      </c>
    </row>
    <row r="9" spans="5:8">
      <c r="E9" s="3">
        <v>7</v>
      </c>
      <c r="F9" s="4">
        <v>215</v>
      </c>
      <c r="G9" s="3">
        <f t="shared" si="0"/>
        <v>774</v>
      </c>
      <c r="H9" s="3">
        <f>G9-SUM($F$3:F9)</f>
        <v>2</v>
      </c>
    </row>
    <row r="10" spans="5:8">
      <c r="E10" s="3">
        <v>8</v>
      </c>
      <c r="F10" s="4">
        <v>298</v>
      </c>
      <c r="G10" s="3">
        <f t="shared" si="0"/>
        <v>1072.8</v>
      </c>
      <c r="H10" s="3">
        <f>G10-SUM($F$3:F10)</f>
        <v>2.7999999999999501</v>
      </c>
    </row>
    <row r="11" spans="5:8">
      <c r="E11" s="3">
        <v>9</v>
      </c>
      <c r="F11" s="4">
        <v>415</v>
      </c>
      <c r="G11" s="3">
        <f t="shared" si="0"/>
        <v>1494</v>
      </c>
      <c r="H11" s="3">
        <f>G11-SUM($F$3:F11)</f>
        <v>9</v>
      </c>
    </row>
    <row r="12" spans="5:8">
      <c r="E12" s="3">
        <v>10</v>
      </c>
      <c r="F12" s="4">
        <v>572</v>
      </c>
      <c r="G12" s="3">
        <f t="shared" si="0"/>
        <v>2059.1999999999998</v>
      </c>
      <c r="H12" s="3">
        <f>G12-SUM($F$3:F12)</f>
        <v>2.2000000000002702</v>
      </c>
    </row>
    <row r="13" spans="5:8">
      <c r="E13" s="3">
        <v>11</v>
      </c>
      <c r="F13" s="4">
        <v>792</v>
      </c>
      <c r="G13" s="3">
        <f t="shared" si="0"/>
        <v>2851.2</v>
      </c>
      <c r="H13" s="3">
        <f>G13-SUM($F$3:F13)</f>
        <v>2.2000000000002702</v>
      </c>
    </row>
    <row r="14" spans="5:8">
      <c r="E14" s="3">
        <v>12</v>
      </c>
      <c r="F14" s="4">
        <v>1098</v>
      </c>
      <c r="G14" s="3">
        <f t="shared" si="0"/>
        <v>3952.8</v>
      </c>
      <c r="H14" s="3">
        <f>G14-SUM($F$3:F14)</f>
        <v>5.8000000000001801</v>
      </c>
    </row>
    <row r="15" spans="5:8">
      <c r="E15" s="3">
        <v>13</v>
      </c>
      <c r="F15" s="4">
        <v>1520</v>
      </c>
      <c r="G15" s="3">
        <f t="shared" si="0"/>
        <v>5472</v>
      </c>
      <c r="H15" s="3">
        <f>G15-SUM($F$3:F15)</f>
        <v>5</v>
      </c>
    </row>
    <row r="16" spans="5:8">
      <c r="E16" s="3">
        <v>14</v>
      </c>
      <c r="F16" s="4">
        <v>2105</v>
      </c>
      <c r="G16" s="3">
        <f t="shared" si="0"/>
        <v>7578</v>
      </c>
      <c r="H16" s="3">
        <f>G16-SUM($F$3:F16)</f>
        <v>6</v>
      </c>
    </row>
    <row r="17" spans="5:8">
      <c r="E17" s="3">
        <v>15</v>
      </c>
      <c r="F17" s="4">
        <v>2915</v>
      </c>
      <c r="G17" s="3">
        <f t="shared" si="0"/>
        <v>10494</v>
      </c>
      <c r="H17" s="3">
        <f>G17-SUM($F$3:F17)</f>
        <v>7</v>
      </c>
    </row>
    <row r="18" spans="5:8">
      <c r="E18" s="3">
        <v>16</v>
      </c>
      <c r="F18" s="4">
        <v>4035</v>
      </c>
      <c r="G18" s="3">
        <f t="shared" si="0"/>
        <v>14526</v>
      </c>
      <c r="H18" s="3">
        <f>G18-SUM($F$3:F18)</f>
        <v>4</v>
      </c>
    </row>
    <row r="19" spans="5:8">
      <c r="E19" s="3">
        <v>17</v>
      </c>
      <c r="F19" s="4">
        <v>5585</v>
      </c>
      <c r="G19" s="3">
        <f t="shared" si="0"/>
        <v>20106</v>
      </c>
      <c r="H19" s="3">
        <f>G19-SUM($F$3:F19)</f>
        <v>-1</v>
      </c>
    </row>
    <row r="20" spans="5:8">
      <c r="E20" s="3">
        <v>18</v>
      </c>
      <c r="F20" s="4">
        <v>7735</v>
      </c>
      <c r="G20" s="3">
        <f t="shared" si="0"/>
        <v>27846</v>
      </c>
      <c r="H20" s="3">
        <f>G20-SUM($F$3:F20)</f>
        <v>4</v>
      </c>
    </row>
    <row r="21" spans="5:8">
      <c r="E21" s="3">
        <v>19</v>
      </c>
      <c r="F21" s="4">
        <v>10710</v>
      </c>
      <c r="G21" s="3">
        <f t="shared" si="0"/>
        <v>38556</v>
      </c>
      <c r="H21" s="3">
        <f>G21-SUM($F$3:F21)</f>
        <v>4</v>
      </c>
    </row>
    <row r="22" spans="5:8">
      <c r="E22" s="3">
        <v>20</v>
      </c>
      <c r="F22" s="4">
        <v>14830</v>
      </c>
      <c r="G22" s="3">
        <f t="shared" si="0"/>
        <v>53388</v>
      </c>
      <c r="H22" s="3">
        <f>G22-SUM($F$3:F22)</f>
        <v>6</v>
      </c>
    </row>
    <row r="23" spans="5:8">
      <c r="E23" s="3">
        <v>21</v>
      </c>
      <c r="F23" s="4">
        <v>20850</v>
      </c>
      <c r="G23" s="3">
        <f t="shared" si="0"/>
        <v>75060</v>
      </c>
      <c r="H23" s="3">
        <f>G23-SUM($F$3:F23)</f>
        <v>828</v>
      </c>
    </row>
    <row r="24" spans="5:8">
      <c r="E24" s="3">
        <v>22</v>
      </c>
      <c r="F24" s="4"/>
      <c r="G24" s="3"/>
      <c r="H24" s="3">
        <f>G24-SUM($F$3:F24)</f>
        <v>-74232</v>
      </c>
    </row>
    <row r="25" spans="5:8">
      <c r="E25" s="3">
        <v>23</v>
      </c>
      <c r="F25" s="4"/>
      <c r="G25" s="3"/>
      <c r="H25" s="3">
        <f>G25-SUM($F$3:F25)</f>
        <v>-74232</v>
      </c>
    </row>
    <row r="26" spans="5:8">
      <c r="E26" s="3">
        <v>24</v>
      </c>
      <c r="F26" s="4"/>
      <c r="G26" s="3"/>
      <c r="H26" s="3">
        <f>G26-SUM($F$3:F26)</f>
        <v>-74232</v>
      </c>
    </row>
  </sheetData>
  <mergeCells count="1">
    <mergeCell ref="E1:G1"/>
  </mergeCells>
  <pageMargins left="0.7" right="0.7" top="0.75" bottom="0.75" header="0.3" footer="0.3"/>
  <pageSetup paperSize="9" orientation="portrait" horizontalDpi="180" verticalDpi="18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Восток</vt:lpstr>
      <vt:lpstr>Запад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Собянин Евгений Андреевич</cp:lastModifiedBy>
  <dcterms:created xsi:type="dcterms:W3CDTF">2006-09-28T05:33:00Z</dcterms:created>
  <dcterms:modified xsi:type="dcterms:W3CDTF">2024-02-26T08:07:42Z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D40D7A6D34CB43EB9877952186E85EE1_13</vt:lpwstr>
  </property>
  <property fmtid="{D5CDD505-2E9C-101B-9397-08002B2CF9AE}" pid="3" name="KSOProductBuildVer">
    <vt:lpwstr>1033-12.2.0.13266</vt:lpwstr>
  </property>
</Properties>
</file>