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X73" i="3"/>
  <c r="S78"/>
  <c r="X79"/>
  <c r="S80" i="4"/>
  <c r="X73"/>
  <c r="X74" s="1"/>
  <c r="H77"/>
  <c r="X78" i="3" l="1"/>
  <c r="W77" i="4"/>
  <c r="AB74"/>
  <c r="AB73"/>
  <c r="AB77" l="1"/>
  <c r="AJ73"/>
  <c r="AJ74" s="1"/>
  <c r="H73"/>
  <c r="AU71"/>
  <c r="AQ71"/>
  <c r="AM71"/>
  <c r="AE71"/>
  <c r="AA71"/>
  <c r="W71"/>
  <c r="T71"/>
  <c r="S71"/>
  <c r="K71"/>
  <c r="G71"/>
  <c r="C71"/>
  <c r="D70"/>
  <c r="AV69"/>
  <c r="T67"/>
  <c r="AI64"/>
  <c r="AI71" s="1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O71" s="1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D71" s="1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N71" s="1"/>
  <c r="AF8"/>
  <c r="AF71" s="1"/>
  <c r="AB8"/>
  <c r="T8"/>
  <c r="P7"/>
  <c r="L7"/>
  <c r="D7"/>
  <c r="AJ5"/>
  <c r="X5"/>
  <c r="P5"/>
  <c r="L5"/>
  <c r="AV4"/>
  <c r="AV71" s="1"/>
  <c r="P4"/>
  <c r="P71" s="1"/>
  <c r="L4"/>
  <c r="L71" s="1"/>
  <c r="H4"/>
  <c r="H71" s="1"/>
  <c r="AR3"/>
  <c r="AR71" s="1"/>
  <c r="AB3"/>
  <c r="AB71" s="1"/>
  <c r="X3"/>
  <c r="X71" s="1"/>
  <c r="K82" i="3"/>
  <c r="L75"/>
  <c r="AN74"/>
  <c r="AN73"/>
  <c r="D73"/>
  <c r="P70"/>
  <c r="L70"/>
  <c r="T63"/>
  <c r="AF59"/>
  <c r="P59"/>
  <c r="L59"/>
  <c r="L57"/>
  <c r="AR56"/>
  <c r="AF56"/>
  <c r="D56"/>
  <c r="AR55"/>
  <c r="T55"/>
  <c r="H55"/>
  <c r="H61" s="1"/>
  <c r="AB53"/>
  <c r="AN51"/>
  <c r="L51"/>
  <c r="X50"/>
  <c r="D50"/>
  <c r="P49"/>
  <c r="L49"/>
  <c r="AR48"/>
  <c r="AR71" s="1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D71" s="1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L71" s="1"/>
  <c r="H9"/>
  <c r="AF8"/>
  <c r="AF71" s="1"/>
  <c r="AJ7"/>
  <c r="X7"/>
  <c r="X71" s="1"/>
  <c r="P7"/>
  <c r="P71" s="1"/>
  <c r="H7"/>
  <c r="H71" s="1"/>
  <c r="AB6"/>
  <c r="AB71" s="1"/>
  <c r="T5"/>
  <c r="T71" s="1"/>
  <c r="AN4"/>
  <c r="AN71" s="1"/>
  <c r="AJ3"/>
  <c r="AJ71" s="1"/>
  <c r="G47" i="2"/>
  <c r="H47" s="1"/>
  <c r="G46"/>
  <c r="H46" s="1"/>
  <c r="H45"/>
  <c r="G45"/>
  <c r="G44"/>
  <c r="H44" s="1"/>
  <c r="G43"/>
  <c r="H43" s="1"/>
  <c r="G42"/>
  <c r="H42" s="1"/>
  <c r="H41"/>
  <c r="G41"/>
  <c r="H40"/>
  <c r="G40"/>
  <c r="G39"/>
  <c r="H39" s="1"/>
  <c r="G38"/>
  <c r="H38" s="1"/>
  <c r="H37"/>
  <c r="G37"/>
  <c r="G36"/>
  <c r="H36" s="1"/>
  <c r="G35"/>
  <c r="H35" s="1"/>
  <c r="G34"/>
  <c r="H34" s="1"/>
  <c r="H33"/>
  <c r="G33"/>
  <c r="H32"/>
  <c r="G32"/>
  <c r="G31"/>
  <c r="H31" s="1"/>
  <c r="AQ26"/>
  <c r="H26"/>
  <c r="AQ25"/>
  <c r="H25"/>
  <c r="AQ24"/>
  <c r="H24"/>
  <c r="AP23"/>
  <c r="AQ23" s="1"/>
  <c r="G23"/>
  <c r="H23" s="1"/>
  <c r="AQ22"/>
  <c r="AP22"/>
  <c r="H22"/>
  <c r="G22"/>
  <c r="AP21"/>
  <c r="AQ21" s="1"/>
  <c r="G21"/>
  <c r="H21" s="1"/>
  <c r="AP20"/>
  <c r="AQ20" s="1"/>
  <c r="G20"/>
  <c r="H20" s="1"/>
  <c r="AP19"/>
  <c r="AQ19" s="1"/>
  <c r="G19"/>
  <c r="H19" s="1"/>
  <c r="AQ18"/>
  <c r="AP18"/>
  <c r="H18"/>
  <c r="G18"/>
  <c r="AP17"/>
  <c r="AQ17" s="1"/>
  <c r="G17"/>
  <c r="H17" s="1"/>
  <c r="AP16"/>
  <c r="AQ16" s="1"/>
  <c r="G16"/>
  <c r="H16" s="1"/>
  <c r="AP15"/>
  <c r="AQ15" s="1"/>
  <c r="G15"/>
  <c r="H15" s="1"/>
  <c r="AQ14"/>
  <c r="AP14"/>
  <c r="H14"/>
  <c r="G14"/>
  <c r="AP13"/>
  <c r="AQ13" s="1"/>
  <c r="G13"/>
  <c r="H13" s="1"/>
  <c r="AP12"/>
  <c r="AQ12" s="1"/>
  <c r="G12"/>
  <c r="H12" s="1"/>
  <c r="AP11"/>
  <c r="AQ11" s="1"/>
  <c r="L11"/>
  <c r="M11" s="1"/>
  <c r="H11"/>
  <c r="G11"/>
  <c r="AQ10"/>
  <c r="AP10"/>
  <c r="L10"/>
  <c r="M10" s="1"/>
  <c r="G10"/>
  <c r="H10" s="1"/>
  <c r="AP9"/>
  <c r="AQ9" s="1"/>
  <c r="L9"/>
  <c r="M9" s="1"/>
  <c r="G9"/>
  <c r="H9" s="1"/>
  <c r="AP8"/>
  <c r="AQ8" s="1"/>
  <c r="M8"/>
  <c r="L8"/>
  <c r="H8"/>
  <c r="G8"/>
  <c r="AP7"/>
  <c r="AQ7" s="1"/>
  <c r="L7"/>
  <c r="M7" s="1"/>
  <c r="G7"/>
  <c r="H7" s="1"/>
  <c r="AP6"/>
  <c r="AQ6" s="1"/>
  <c r="Q6"/>
  <c r="R6" s="1"/>
  <c r="L6"/>
  <c r="M6" s="1"/>
  <c r="H6"/>
  <c r="G6"/>
  <c r="AQ5"/>
  <c r="AP5"/>
  <c r="Q5"/>
  <c r="R5" s="1"/>
  <c r="L5"/>
  <c r="M5" s="1"/>
  <c r="G5"/>
  <c r="H5" s="1"/>
  <c r="AP4"/>
  <c r="AQ4" s="1"/>
  <c r="Q4"/>
  <c r="R4" s="1"/>
  <c r="L4"/>
  <c r="M4" s="1"/>
  <c r="H4"/>
  <c r="G4"/>
  <c r="AQ3"/>
  <c r="AP3"/>
  <c r="Q3"/>
  <c r="R3" s="1"/>
  <c r="L3"/>
  <c r="M3" s="1"/>
  <c r="G3"/>
  <c r="H3" s="1"/>
  <c r="D12" i="1"/>
  <c r="D11"/>
  <c r="D10"/>
  <c r="D9"/>
  <c r="D8"/>
  <c r="D7"/>
  <c r="D6"/>
  <c r="D5"/>
  <c r="D4"/>
  <c r="D3"/>
  <c r="D2"/>
  <c r="O82" i="3" l="1"/>
  <c r="K86" i="4"/>
  <c r="AJ69"/>
  <c r="AJ71" s="1"/>
  <c r="O86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<sst xmlns="http://schemas.openxmlformats.org/spreadsheetml/2006/main" count="1875" uniqueCount="757">
  <si>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</si>
  <si>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</si>
  <si>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</si>
  <si>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</si>
  <si>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</si>
  <si>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</si>
  <si>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</si>
  <si>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</si>
  <si>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</si>
  <si>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</si>
  <si>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</si>
  <si>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</si>
  <si>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</si>
  <si>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</si>
  <si>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</si>
  <si>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</si>
  <si>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</si>
  <si>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</si>
  <si>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</si>
  <si>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</si>
  <si>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</si>
  <si>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</si>
  <si>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</si>
  <si>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</si>
  <si>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</si>
  <si>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</si>
  <si>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</si>
  <si>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</si>
  <si>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</si>
  <si>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</si>
  <si>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</si>
  <si>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</si>
  <si>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</si>
  <si>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</si>
  <si>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</si>
  <si>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</si>
  <si>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</si>
  <si>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</si>
  <si>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</si>
  <si>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</si>
  <si>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</si>
  <si>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</si>
  <si>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</si>
  <si>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</si>
  <si>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</si>
  <si>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</si>
  <si>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</si>
  <si>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</si>
  <si>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</si>
  <si>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</si>
  <si>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</si>
  <si>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</si>
  <si>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</si>
  <si>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</si>
  <si>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</si>
  <si>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</si>
  <si>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</si>
  <si>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</si>
  <si>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</si>
  <si>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</si>
  <si>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</si>
  <si>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</si>
  <si>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</si>
  <si>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</si>
  <si>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</si>
  <si>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</si>
  <si>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</si>
  <si>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</si>
  <si>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</si>
  <si>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</si>
  <si>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</si>
  <si>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</si>
  <si>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</si>
  <si>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</si>
  <si>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</si>
  <si>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</si>
  <si>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</si>
  <si>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</si>
  <si>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</si>
  <si>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</si>
  <si>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</si>
  <si>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</si>
  <si>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</si>
  <si>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</si>
  <si>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</si>
  <si>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</si>
  <si>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</si>
  <si>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</si>
  <si>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</si>
  <si>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</si>
  <si>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</si>
  <si>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</si>
  <si>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</si>
  <si>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</si>
  <si>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</si>
  <si>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</si>
  <si>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</si>
  <si>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</si>
  <si>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</si>
  <si>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</si>
  <si>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</si>
  <si>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</si>
  <si>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</si>
  <si>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</si>
  <si>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</si>
  <si>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</si>
  <si>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</si>
  <si>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</si>
  <si>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</si>
  <si>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</si>
  <si>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</si>
  <si>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</si>
  <si>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</si>
  <si>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</si>
  <si>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</si>
  <si>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</si>
  <si>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</si>
  <si>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</si>
  <si>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</si>
  <si>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</si>
  <si>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</si>
  <si>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</si>
  <si>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</si>
  <si>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</si>
  <si>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</si>
  <si>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</si>
  <si>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</si>
  <si>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</si>
  <si>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</si>
  <si>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</si>
  <si>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</si>
  <si>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</si>
  <si>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</si>
  <si>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</si>
  <si>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</si>
  <si>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</si>
  <si>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</si>
  <si>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</si>
  <si>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</si>
  <si>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</si>
  <si>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</si>
  <si>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</si>
  <si>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</si>
  <si>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</si>
  <si>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</si>
  <si>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</si>
  <si>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</si>
  <si>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</si>
  <si>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</si>
  <si>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</si>
  <si>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</si>
  <si>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</si>
  <si>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</si>
  <si>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</si>
  <si>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</si>
  <si>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</si>
  <si>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</si>
  <si>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</si>
  <si>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</si>
  <si>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</si>
  <si>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</si>
  <si>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</si>
  <si>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</si>
  <si>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</si>
  <si>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</si>
  <si>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</si>
  <si>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</si>
  <si>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</si>
  <si>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</si>
  <si>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</si>
  <si>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</si>
  <si>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</si>
  <si>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</si>
  <si>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</si>
  <si>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</si>
  <si>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</si>
  <si>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</si>
  <si>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</si>
  <si>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</si>
  <si>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</si>
  <si>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</si>
  <si>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</si>
  <si>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</si>
  <si>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</si>
  <si>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</si>
  <si>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</si>
  <si>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</si>
  <si>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</si>
  <si>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</si>
  <si>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</si>
  <si>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</si>
  <si>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</si>
  <si>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</si>
  <si>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</si>
  <si>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</si>
  <si>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</si>
  <si>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</si>
  <si>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</si>
  <si>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</si>
  <si>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</si>
  <si>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</si>
  <si>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</si>
  <si>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</si>
  <si>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</si>
  <si>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</si>
  <si>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</si>
  <si>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</si>
  <si>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</si>
  <si>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</si>
  <si>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</si>
  <si>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</si>
  <si>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</si>
  <si>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</si>
  <si>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</si>
  <si>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</si>
  <si>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</si>
  <si>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</si>
  <si>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</si>
  <si>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</si>
  <si>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</si>
  <si>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</si>
  <si>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</si>
  <si>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</si>
  <si>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</si>
  <si>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</si>
  <si>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</si>
  <si>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</si>
  <si>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</si>
  <si>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</si>
  <si>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</si>
  <si>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</si>
  <si>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</si>
  <si>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</si>
  <si>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</si>
  <si>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</si>
  <si>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</si>
  <si>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</si>
  <si>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</si>
  <si>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</si>
  <si>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</si>
  <si>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</si>
  <si>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</si>
  <si>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</si>
  <si>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</si>
  <si>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</si>
  <si>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</si>
  <si>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</si>
  <si>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</si>
  <si>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</si>
  <si>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</si>
  <si>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</si>
  <si>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</si>
  <si>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</si>
  <si>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</si>
  <si>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</si>
  <si>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</si>
  <si>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</si>
  <si>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</si>
  <si>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</si>
  <si>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</si>
  <si>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</si>
  <si>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</si>
  <si>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</si>
  <si>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</si>
  <si>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</si>
  <si>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</si>
  <si>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</si>
  <si>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</si>
  <si>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</si>
  <si>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</si>
  <si>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</si>
  <si>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</si>
  <si>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</si>
  <si>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</si>
  <si>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</si>
  <si>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</si>
  <si>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</si>
  <si>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</si>
  <si>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</si>
  <si>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</si>
  <si>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</si>
  <si>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</si>
  <si>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</si>
  <si>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</si>
  <si>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</si>
  <si>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</si>
  <si>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</si>
  <si>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</si>
  <si>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</si>
  <si>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</si>
  <si>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</si>
  <si>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</si>
  <si>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</si>
  <si>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</si>
  <si>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</si>
  <si>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</si>
  <si>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</si>
  <si>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</si>
  <si>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</si>
  <si>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</si>
  <si>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</si>
  <si>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</si>
  <si>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</si>
  <si>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</si>
  <si>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</si>
  <si>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</si>
  <si>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</si>
  <si>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</si>
  <si>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</si>
  <si>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</si>
  <si>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</si>
  <si>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</si>
  <si>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</si>
  <si>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</si>
  <si>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</si>
  <si>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</si>
  <si>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</si>
  <si>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</si>
  <si>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</si>
  <si>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</si>
  <si>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</si>
  <si>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</si>
  <si>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</si>
  <si>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</si>
  <si>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</si>
  <si>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</si>
  <si>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</si>
  <si>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</si>
  <si>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</si>
  <si>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</si>
  <si>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</si>
  <si>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</si>
  <si>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</si>
  <si>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</si>
  <si>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</si>
  <si>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</si>
  <si>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</si>
  <si>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</si>
  <si>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</si>
  <si>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</si>
  <si>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</si>
  <si>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</si>
  <si>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</si>
  <si>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</si>
  <si>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</si>
  <si>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</si>
  <si>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</si>
  <si>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</si>
  <si>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</si>
  <si>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</si>
  <si>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</si>
  <si>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</si>
  <si>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</si>
  <si>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</si>
  <si>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</si>
  <si>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</si>
  <si>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</si>
  <si>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</si>
  <si>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</si>
  <si>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</si>
  <si>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</si>
  <si>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</si>
  <si>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</si>
  <si>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</si>
  <si>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</si>
  <si>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</si>
  <si>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</si>
  <si>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</si>
  <si>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</si>
  <si>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</si>
  <si>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</si>
  <si>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</si>
  <si>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</si>
  <si>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</si>
  <si>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</si>
  <si>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</si>
  <si>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</si>
  <si>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</si>
  <si>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</si>
  <si>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</si>
  <si>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</si>
  <si>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</si>
  <si>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</si>
  <si>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</si>
  <si>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</si>
  <si>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</si>
  <si>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</si>
  <si>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</si>
  <si>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</si>
  <si>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</si>
  <si>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</si>
  <si>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</si>
  <si>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</si>
  <si>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</si>
  <si>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</si>
  <si>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</si>
  <si>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</si>
  <si>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</si>
  <si>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</si>
  <si>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</si>
  <si>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</si>
  <si>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</si>
  <si>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</si>
  <si>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</si>
  <si>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</si>
  <si>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</si>
  <si>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</si>
  <si>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</si>
  <si>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</si>
  <si>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</si>
  <si>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</si>
  <si>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</si>
  <si>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</si>
  <si>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</si>
  <si>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</si>
  <si>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</si>
  <si>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</si>
  <si>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</si>
  <si>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</si>
  <si>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</si>
  <si>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</si>
  <si>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</si>
  <si>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</si>
  <si>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</si>
  <si>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</si>
  <si>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</si>
  <si>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</si>
  <si>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</si>
  <si>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</si>
  <si>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</si>
  <si>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</si>
  <si>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</si>
  <si>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</si>
  <si>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</si>
  <si>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</si>
  <si>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</si>
  <si>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</si>
  <si>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</si>
  <si>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</si>
  <si>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</si>
  <si>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</si>
  <si>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</si>
  <si>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</si>
  <si>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</si>
  <si>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</si>
  <si>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</si>
  <si>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</si>
  <si>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</si>
  <si>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</si>
  <si>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</si>
  <si>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</si>
  <si>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</si>
  <si>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</si>
  <si>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</si>
  <si>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</si>
  <si>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</si>
  <si>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</si>
  <si>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</si>
  <si>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</si>
  <si>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</si>
  <si>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</si>
  <si>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</si>
  <si>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</si>
  <si>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</si>
  <si>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</si>
  <si>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</si>
  <si>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</si>
  <si>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</si>
  <si>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</si>
  <si>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</si>
  <si>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</si>
  <si>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</si>
  <si>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</si>
  <si>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</si>
  <si>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</si>
  <si>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</si>
  <si>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</si>
  <si>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</si>
  <si>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</si>
  <si>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</si>
  <si>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</si>
  <si>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</si>
  <si>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</si>
  <si>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</si>
  <si>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</si>
  <si>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</si>
  <si>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</si>
  <si>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</si>
  <si>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</si>
  <si>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</si>
  <si>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</si>
  <si>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</si>
  <si>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</si>
  <si>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</si>
  <si>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</si>
  <si>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</si>
  <si>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</si>
  <si>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</si>
  <si>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</si>
  <si>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</si>
  <si>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</si>
  <si>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</si>
  <si>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</si>
  <si>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</si>
  <si>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</si>
  <si>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</si>
  <si>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</si>
  <si>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</si>
  <si>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</si>
  <si>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</si>
  <si>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</si>
  <si>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</si>
  <si>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</si>
  <si>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</si>
  <si>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</si>
  <si>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</si>
  <si>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</si>
  <si>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</si>
  <si>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</si>
  <si>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</si>
  <si>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</si>
  <si>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</si>
  <si>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</si>
  <si>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</si>
  <si>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</si>
  <si>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</si>
  <si>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</si>
  <si>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</si>
  <si>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</si>
  <si>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</si>
  <si>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</si>
  <si>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</si>
  <si>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</si>
  <si>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</si>
  <si>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</si>
  <si>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</si>
  <si>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</si>
  <si>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</si>
  <si>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</si>
  <si>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</si>
  <si>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</si>
  <si>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</si>
  <si>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</si>
  <si>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</si>
  <si>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</si>
  <si>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</si>
  <si>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</si>
  <si>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</si>
  <si>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</si>
  <si>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</si>
  <si>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</si>
  <si>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</si>
  <si>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</si>
  <si>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</si>
  <si>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</si>
  <si>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</si>
  <si>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</si>
  <si>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</si>
  <si>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</si>
  <si>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</si>
  <si>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</si>
  <si>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</si>
  <si>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</si>
  <si>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</si>
  <si>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</si>
  <si>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</si>
  <si>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</si>
  <si>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</si>
  <si>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</si>
  <si>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</si>
  <si>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</si>
  <si>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</si>
  <si>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</si>
  <si>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</si>
  <si>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</si>
  <si>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</si>
  <si>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</si>
  <si>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</si>
  <si>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</si>
  <si>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</si>
  <si>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</si>
  <si>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</si>
  <si>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</si>
  <si>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</si>
  <si>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</si>
  <si>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</si>
  <si>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</si>
  <si>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</si>
  <si>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</si>
  <si>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</si>
  <si>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</si>
  <si>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</si>
  <si>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</si>
  <si>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</si>
  <si>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</si>
  <si>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</si>
  <si>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</si>
  <si>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</si>
  <si>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</si>
  <si>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</si>
  <si>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</si>
  <si>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</si>
  <si>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</si>
  <si>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</si>
  <si>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</si>
  <si>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</si>
  <si>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</si>
  <si>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</si>
  <si>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</si>
  <si>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</si>
  <si>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</si>
  <si>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</si>
  <si>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</si>
  <si>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</si>
  <si>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</si>
  <si>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</si>
  <si>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</si>
  <si>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</si>
  <si>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</si>
  <si>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</si>
  <si>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</si>
  <si>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</si>
  <si>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</si>
  <si>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</si>
  <si>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</si>
  <si>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</si>
  <si>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</si>
  <si>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</si>
  <si>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</si>
  <si>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</si>
  <si>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</si>
  <si>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</si>
  <si>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</si>
  <si>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</si>
  <si>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</si>
  <si>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</si>
  <si>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</si>
  <si>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</si>
  <si>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</si>
  <si>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</si>
  <si>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</si>
  <si>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</si>
  <si>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</si>
  <si>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</si>
  <si>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</si>
  <si>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</si>
  <si>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</si>
  <si>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</si>
  <si>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</si>
  <si>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</si>
  <si>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</si>
  <si>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</si>
  <si>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</si>
  <si>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</si>
  <si>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</si>
  <si>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</si>
  <si>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</si>
  <si>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</si>
  <si>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</si>
  <si>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</si>
  <si>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</si>
  <si>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</si>
  <si>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</si>
  <si>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</si>
  <si>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</si>
  <si>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</si>
  <si>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</si>
  <si>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</si>
  <si>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</si>
  <si>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</si>
  <si>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</si>
  <si>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</si>
  <si>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</si>
  <si>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</si>
  <si>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</si>
  <si>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</si>
  <si>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</si>
  <si>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</si>
  <si>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</si>
  <si>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</si>
  <si>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</si>
  <si>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</si>
  <si>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</si>
  <si>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</si>
  <si>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</si>
  <si>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</si>
  <si>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</si>
  <si>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</si>
  <si>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</si>
  <si>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</si>
  <si>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</si>
  <si>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</si>
  <si>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</si>
  <si>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</si>
  <si>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</si>
  <si>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</si>
  <si>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</si>
  <si>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</si>
  <si>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</si>
  <si>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</si>
  <si>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</si>
  <si>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</si>
  <si>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</si>
  <si>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</si>
  <si>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</si>
  <si>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</si>
  <si>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</si>
  <si>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</si>
  <si>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</si>
  <si>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</si>
  <si>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</si>
  <si>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</si>
  <si>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</si>
  <si>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</si>
  <si>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</si>
  <si>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</si>
  <si>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</si>
  <si>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</si>
  <si>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</si>
  <si>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</si>
  <si>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</si>
  <si>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</si>
  <si>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</si>
  <si>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</si>
  <si>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</si>
  <si>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</si>
  <si>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</si>
  <si>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</si>
  <si>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</si>
  <si>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</si>
  <si>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</si>
  <si>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</si>
  <si>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</si>
  <si>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</si>
  <si>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</si>
  <si>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</si>
  <si>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</si>
  <si>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</si>
  <si>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</si>
  <si>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</si>
  <si>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</si>
  <si>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</si>
  <si>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</si>
  <si>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</si>
  <si>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</si>
  <si>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</si>
  <si>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</si>
  <si>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</si>
  <si>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</si>
  <si>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Диномо - Динамо Мн</t>
  </si>
  <si>
    <t>Авто - Ска</t>
  </si>
  <si>
    <t>Авангард - Локо</t>
  </si>
  <si>
    <t>Локо - Авангард</t>
  </si>
  <si>
    <t>Локо- Авангард</t>
  </si>
  <si>
    <t>Локо</t>
  </si>
  <si>
    <t>Метталург - Спартак</t>
  </si>
  <si>
    <t>Итого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</si>
</sst>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6" fillId="12" borderId="0" applyNumberFormat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10" xfId="0" applyFill="1" applyBorder="1"/>
    <xf numFmtId="0" fontId="0" fillId="7" borderId="1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0" xfId="0" applyFill="1"/>
    <xf numFmtId="0" fontId="0" fillId="0" borderId="0" xfId="0" applyFont="1" applyFill="1"/>
    <xf numFmtId="0" fontId="0" fillId="0" borderId="0" xfId="3" applyFont="1" applyFill="1" applyBorder="1"/>
    <xf numFmtId="0" fontId="1" fillId="2" borderId="6" xfId="3" applyFont="1" applyBorder="1"/>
    <xf numFmtId="0" fontId="1" fillId="2" borderId="7" xfId="3" applyFont="1" applyBorder="1"/>
    <xf numFmtId="0" fontId="1" fillId="2" borderId="8" xfId="3" applyFont="1" applyBorder="1"/>
    <xf numFmtId="0" fontId="1" fillId="11" borderId="5" xfId="3" applyFill="1" applyBorder="1"/>
    <xf numFmtId="0" fontId="0" fillId="11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0" fillId="9" borderId="0" xfId="0" applyFill="1"/>
    <xf numFmtId="0" fontId="6" fillId="12" borderId="10" xfId="4" applyBorder="1" applyAlignment="1">
      <alignment horizontal="center"/>
    </xf>
    <xf numFmtId="0" fontId="6" fillId="12" borderId="10" xfId="4" applyBorder="1"/>
    <xf numFmtId="0" fontId="0" fillId="13" borderId="10" xfId="0" applyFill="1" applyBorder="1"/>
    <xf numFmtId="0" fontId="0" fillId="14" borderId="10" xfId="0" applyFill="1" applyBorder="1"/>
    <xf numFmtId="0" fontId="0" fillId="0" borderId="10" xfId="0" applyBorder="1"/>
    <xf numFmtId="0" fontId="6" fillId="12" borderId="10" xfId="4" applyFont="1" applyBorder="1" applyAlignment="1">
      <alignment horizontal="center"/>
    </xf>
    <xf numFmtId="0" fontId="0" fillId="0" borderId="5" xfId="0" applyBorder="1" applyAlignment="1"/>
    <xf numFmtId="0" fontId="0" fillId="0" borderId="0" xfId="0" applyAlignment="1">
      <alignment horizontal="right"/>
    </xf>
    <xf numFmtId="0" fontId="0" fillId="4" borderId="0" xfId="0" applyFill="1" applyAlignment="1"/>
    <xf numFmtId="0" fontId="0" fillId="0" borderId="0" xfId="0" applyFill="1" applyAlignment="1">
      <alignment horizontal="right"/>
    </xf>
    <xf numFmtId="0" fontId="6" fillId="12" borderId="10" xfId="4" applyFont="1" applyBorder="1" applyAlignment="1">
      <alignment horizontal="center"/>
    </xf>
    <xf numFmtId="0" fontId="6" fillId="12" borderId="10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0" xfId="0" applyFill="1" applyBorder="1"/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4.5333333333333332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3.7777777777777777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3.7777777777777777</v>
      </c>
    </row>
    <row r="8" spans="1:5">
      <c r="A8">
        <v>7</v>
      </c>
      <c r="B8" t="s">
        <v>11</v>
      </c>
      <c r="C8">
        <v>24</v>
      </c>
      <c r="D8">
        <f t="shared" si="0"/>
        <v>2.8333333333333335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4.5333333333333332</v>
      </c>
    </row>
    <row r="11" spans="1:5">
      <c r="A11">
        <v>10</v>
      </c>
      <c r="B11" t="s">
        <v>14</v>
      </c>
      <c r="C11">
        <v>13</v>
      </c>
      <c r="D11">
        <f t="shared" si="0"/>
        <v>5.2307692307692308</v>
      </c>
    </row>
    <row r="12" spans="1:5">
      <c r="A12">
        <v>11</v>
      </c>
      <c r="B12" t="s">
        <v>15</v>
      </c>
      <c r="C12">
        <v>12</v>
      </c>
      <c r="D12">
        <f t="shared" si="0"/>
        <v>5.666666666666667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6" t="s">
        <v>27</v>
      </c>
      <c r="F1" s="86"/>
      <c r="G1" s="86"/>
      <c r="H1" s="76">
        <v>3.6</v>
      </c>
      <c r="J1" s="85" t="s">
        <v>28</v>
      </c>
      <c r="K1" s="86"/>
      <c r="L1" s="86"/>
      <c r="M1" s="76">
        <v>3.5</v>
      </c>
      <c r="O1" s="85" t="s">
        <v>29</v>
      </c>
      <c r="P1" s="86"/>
      <c r="Q1" s="86"/>
      <c r="R1" s="76">
        <v>3.8</v>
      </c>
      <c r="T1" s="85" t="s">
        <v>30</v>
      </c>
      <c r="U1" s="86"/>
      <c r="V1" s="86"/>
      <c r="W1" s="76">
        <v>3.9</v>
      </c>
      <c r="Y1" s="85" t="s">
        <v>31</v>
      </c>
      <c r="Z1" s="86"/>
      <c r="AA1" s="86"/>
      <c r="AB1" s="76">
        <v>4</v>
      </c>
      <c r="AD1" s="85" t="s">
        <v>32</v>
      </c>
      <c r="AE1" s="86"/>
      <c r="AF1" s="86"/>
      <c r="AG1" s="76">
        <v>4.0999999999999996</v>
      </c>
      <c r="AI1" s="85" t="s">
        <v>33</v>
      </c>
      <c r="AJ1" s="86"/>
      <c r="AK1" s="86"/>
      <c r="AL1" s="76">
        <v>4.2</v>
      </c>
      <c r="AN1" s="85" t="s">
        <v>34</v>
      </c>
      <c r="AO1" s="86"/>
      <c r="AP1" s="86"/>
      <c r="AQ1" s="76">
        <v>4.3</v>
      </c>
      <c r="AS1" s="85" t="s">
        <v>35</v>
      </c>
      <c r="AT1" s="86"/>
      <c r="AU1" s="86"/>
      <c r="AV1" s="76">
        <v>4.4000000000000004</v>
      </c>
      <c r="AX1" s="85" t="s">
        <v>36</v>
      </c>
      <c r="AY1" s="86"/>
      <c r="AZ1" s="86"/>
      <c r="BA1" s="76">
        <v>4.5</v>
      </c>
      <c r="BC1" s="85" t="s">
        <v>37</v>
      </c>
      <c r="BD1" s="86"/>
      <c r="BE1" s="86"/>
      <c r="BF1" s="76">
        <v>4.5999999999999996</v>
      </c>
      <c r="BH1" s="85" t="s">
        <v>38</v>
      </c>
      <c r="BI1" s="86"/>
      <c r="BJ1" s="86"/>
      <c r="BK1" s="76">
        <v>4.7</v>
      </c>
    </row>
    <row r="2" spans="5:63" ht="15.75">
      <c r="E2" s="75" t="s">
        <v>0</v>
      </c>
      <c r="F2" s="75" t="s">
        <v>39</v>
      </c>
      <c r="G2" s="75" t="s">
        <v>40</v>
      </c>
      <c r="H2" s="75" t="s">
        <v>41</v>
      </c>
      <c r="J2" s="75" t="s">
        <v>0</v>
      </c>
      <c r="K2" s="75" t="s">
        <v>39</v>
      </c>
      <c r="L2" s="75" t="s">
        <v>40</v>
      </c>
      <c r="M2" s="75" t="s">
        <v>41</v>
      </c>
      <c r="O2" s="75" t="s">
        <v>0</v>
      </c>
      <c r="P2" s="75" t="s">
        <v>39</v>
      </c>
      <c r="Q2" s="75" t="s">
        <v>40</v>
      </c>
      <c r="R2" s="75" t="s">
        <v>41</v>
      </c>
      <c r="T2" s="75" t="s">
        <v>0</v>
      </c>
      <c r="U2" s="75" t="s">
        <v>39</v>
      </c>
      <c r="V2" s="75" t="s">
        <v>40</v>
      </c>
      <c r="W2" s="75" t="s">
        <v>41</v>
      </c>
      <c r="Y2" s="75" t="s">
        <v>0</v>
      </c>
      <c r="Z2" s="75" t="s">
        <v>39</v>
      </c>
      <c r="AA2" s="75" t="s">
        <v>40</v>
      </c>
      <c r="AB2" s="75" t="s">
        <v>41</v>
      </c>
      <c r="AD2" s="75" t="s">
        <v>0</v>
      </c>
      <c r="AE2" s="75" t="s">
        <v>39</v>
      </c>
      <c r="AF2" s="75" t="s">
        <v>40</v>
      </c>
      <c r="AG2" s="75" t="s">
        <v>41</v>
      </c>
      <c r="AI2" s="75" t="s">
        <v>0</v>
      </c>
      <c r="AJ2" s="75" t="s">
        <v>39</v>
      </c>
      <c r="AK2" s="75" t="s">
        <v>40</v>
      </c>
      <c r="AL2" s="75" t="s">
        <v>41</v>
      </c>
      <c r="AN2" s="80" t="s">
        <v>0</v>
      </c>
      <c r="AO2" s="75" t="s">
        <v>39</v>
      </c>
      <c r="AP2" s="75" t="s">
        <v>40</v>
      </c>
      <c r="AQ2" s="75" t="s">
        <v>41</v>
      </c>
      <c r="AS2" s="75" t="s">
        <v>0</v>
      </c>
      <c r="AT2" s="75" t="s">
        <v>39</v>
      </c>
      <c r="AU2" s="75" t="s">
        <v>40</v>
      </c>
      <c r="AV2" s="75" t="s">
        <v>41</v>
      </c>
      <c r="AX2" s="75" t="s">
        <v>0</v>
      </c>
      <c r="AY2" s="75" t="s">
        <v>39</v>
      </c>
      <c r="AZ2" s="75" t="s">
        <v>40</v>
      </c>
      <c r="BA2" s="75" t="s">
        <v>41</v>
      </c>
      <c r="BC2" s="75" t="s">
        <v>0</v>
      </c>
      <c r="BD2" s="75" t="s">
        <v>39</v>
      </c>
      <c r="BE2" s="75" t="s">
        <v>40</v>
      </c>
      <c r="BF2" s="75" t="s">
        <v>41</v>
      </c>
      <c r="BH2" s="75" t="s">
        <v>0</v>
      </c>
      <c r="BI2" s="75" t="s">
        <v>39</v>
      </c>
      <c r="BJ2" s="75" t="s">
        <v>40</v>
      </c>
      <c r="BK2" s="75" t="s">
        <v>41</v>
      </c>
    </row>
    <row r="3" spans="5:63">
      <c r="E3" s="77">
        <v>1</v>
      </c>
      <c r="F3" s="78">
        <v>60</v>
      </c>
      <c r="G3" s="77">
        <f>$H$1*F3</f>
        <v>216</v>
      </c>
      <c r="H3" s="77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77">
        <v>2</v>
      </c>
      <c r="F4" s="78">
        <v>65</v>
      </c>
      <c r="G4" s="77">
        <f>$H$1*F4</f>
        <v>234</v>
      </c>
      <c r="H4" s="77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77">
        <v>3</v>
      </c>
      <c r="F5" s="78">
        <v>75</v>
      </c>
      <c r="G5" s="77">
        <f t="shared" ref="G5:G23" si="2">$H$1*F5</f>
        <v>270</v>
      </c>
      <c r="H5" s="77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77">
        <v>4</v>
      </c>
      <c r="F6" s="78">
        <v>90</v>
      </c>
      <c r="G6" s="77">
        <f t="shared" si="2"/>
        <v>324</v>
      </c>
      <c r="H6" s="77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77">
        <v>5</v>
      </c>
      <c r="F7" s="78">
        <v>112</v>
      </c>
      <c r="G7" s="77">
        <f t="shared" si="2"/>
        <v>403.2</v>
      </c>
      <c r="H7" s="77">
        <f>G7-SUM($F$3:F7)</f>
        <v>1.1999999999999886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77">
        <v>6</v>
      </c>
      <c r="F8" s="78">
        <v>155</v>
      </c>
      <c r="G8" s="77">
        <f t="shared" si="2"/>
        <v>558</v>
      </c>
      <c r="H8" s="77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77">
        <v>7</v>
      </c>
      <c r="F9" s="78">
        <v>215</v>
      </c>
      <c r="G9" s="77">
        <f t="shared" si="2"/>
        <v>774</v>
      </c>
      <c r="H9" s="77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77">
        <v>8</v>
      </c>
      <c r="F10" s="78">
        <v>298</v>
      </c>
      <c r="G10" s="77">
        <f t="shared" si="2"/>
        <v>1072.8</v>
      </c>
      <c r="H10" s="77">
        <f>G10-SUM($F$3:F10)</f>
        <v>2.7999999999999545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77">
        <v>9</v>
      </c>
      <c r="F11" s="78">
        <v>415</v>
      </c>
      <c r="G11" s="77">
        <f t="shared" si="2"/>
        <v>1494</v>
      </c>
      <c r="H11" s="77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77">
        <v>10</v>
      </c>
      <c r="F12" s="78">
        <v>572</v>
      </c>
      <c r="G12" s="77">
        <f t="shared" si="2"/>
        <v>2059.2000000000003</v>
      </c>
      <c r="H12" s="77">
        <f>G12-SUM($F$3:F12)</f>
        <v>2.2000000000002728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77">
        <v>11</v>
      </c>
      <c r="F13" s="78">
        <v>792</v>
      </c>
      <c r="G13" s="77">
        <f t="shared" si="2"/>
        <v>2851.2000000000003</v>
      </c>
      <c r="H13" s="77">
        <f>G13-SUM($F$3:F13)</f>
        <v>2.2000000000002728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77">
        <v>12</v>
      </c>
      <c r="F14" s="78">
        <v>1098</v>
      </c>
      <c r="G14" s="77">
        <f t="shared" si="2"/>
        <v>3952.8</v>
      </c>
      <c r="H14" s="77">
        <f>G14-SUM($F$3:F14)</f>
        <v>5.8000000000001819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77">
        <v>13</v>
      </c>
      <c r="F15" s="78">
        <v>1520</v>
      </c>
      <c r="G15" s="77">
        <f t="shared" si="2"/>
        <v>5472</v>
      </c>
      <c r="H15" s="77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77">
        <v>14</v>
      </c>
      <c r="F16" s="78">
        <v>2105</v>
      </c>
      <c r="G16" s="77">
        <f t="shared" si="2"/>
        <v>7578</v>
      </c>
      <c r="H16" s="77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77">
        <v>15</v>
      </c>
      <c r="F17" s="78">
        <v>2915</v>
      </c>
      <c r="G17" s="77">
        <f t="shared" si="2"/>
        <v>10494</v>
      </c>
      <c r="H17" s="77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77">
        <v>16</v>
      </c>
      <c r="F18" s="78">
        <v>4035</v>
      </c>
      <c r="G18" s="77">
        <f t="shared" si="2"/>
        <v>14526</v>
      </c>
      <c r="H18" s="77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77">
        <v>17</v>
      </c>
      <c r="F19" s="78">
        <v>5585</v>
      </c>
      <c r="G19" s="77">
        <f t="shared" si="2"/>
        <v>20106</v>
      </c>
      <c r="H19" s="77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77">
        <v>18</v>
      </c>
      <c r="F20" s="78">
        <v>7735</v>
      </c>
      <c r="G20" s="77">
        <f t="shared" si="2"/>
        <v>27846</v>
      </c>
      <c r="H20" s="77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77">
        <v>19</v>
      </c>
      <c r="F21" s="78">
        <v>10710</v>
      </c>
      <c r="G21" s="77">
        <f t="shared" si="2"/>
        <v>38556</v>
      </c>
      <c r="H21" s="77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77">
        <v>20</v>
      </c>
      <c r="F22" s="78">
        <v>14830</v>
      </c>
      <c r="G22" s="77">
        <f t="shared" si="2"/>
        <v>53388</v>
      </c>
      <c r="H22" s="77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77">
        <v>21</v>
      </c>
      <c r="F23" s="78">
        <v>20850</v>
      </c>
      <c r="G23" s="77">
        <f t="shared" si="2"/>
        <v>75060</v>
      </c>
      <c r="H23" s="77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77">
        <v>22</v>
      </c>
      <c r="F24" s="78"/>
      <c r="G24" s="77"/>
      <c r="H24" s="7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77">
        <v>23</v>
      </c>
      <c r="F25" s="78"/>
      <c r="G25" s="77"/>
      <c r="H25" s="7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77">
        <v>24</v>
      </c>
      <c r="F26" s="78"/>
      <c r="G26" s="77"/>
      <c r="H26" s="7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6" t="s">
        <v>27</v>
      </c>
      <c r="F29" s="86"/>
      <c r="G29" s="86"/>
      <c r="H29" s="76">
        <v>3.6</v>
      </c>
    </row>
    <row r="30" spans="5:43" ht="15.75">
      <c r="E30" s="75" t="s">
        <v>0</v>
      </c>
      <c r="F30" s="75" t="s">
        <v>39</v>
      </c>
      <c r="G30" s="75" t="s">
        <v>40</v>
      </c>
      <c r="H30" s="75" t="s">
        <v>41</v>
      </c>
    </row>
    <row r="31" spans="5:43">
      <c r="E31" s="77">
        <v>1</v>
      </c>
      <c r="F31" s="78">
        <v>112</v>
      </c>
      <c r="G31" s="79">
        <f>F31*$H$29</f>
        <v>403.2</v>
      </c>
      <c r="H31" s="79">
        <f>G31-F31</f>
        <v>291.2</v>
      </c>
    </row>
    <row r="32" spans="5:43">
      <c r="E32" s="77">
        <v>2</v>
      </c>
      <c r="F32" s="78">
        <v>155</v>
      </c>
      <c r="G32" s="79">
        <f>F32*$H$29</f>
        <v>558</v>
      </c>
      <c r="H32" s="79">
        <f>G32-SUM($F$31:F32)</f>
        <v>291</v>
      </c>
    </row>
    <row r="33" spans="5:8">
      <c r="E33" s="77">
        <v>3</v>
      </c>
      <c r="F33" s="78">
        <v>215</v>
      </c>
      <c r="G33" s="79">
        <f t="shared" ref="G33:G47" si="4">F33*$H$29</f>
        <v>774</v>
      </c>
      <c r="H33" s="79">
        <f>G33-SUM($F$31:F33)</f>
        <v>292</v>
      </c>
    </row>
    <row r="34" spans="5:8">
      <c r="E34" s="77">
        <v>4</v>
      </c>
      <c r="F34" s="78">
        <v>298</v>
      </c>
      <c r="G34" s="79">
        <f t="shared" si="4"/>
        <v>1072.8</v>
      </c>
      <c r="H34" s="79">
        <f>G34-SUM($F$31:F34)</f>
        <v>292.79999999999995</v>
      </c>
    </row>
    <row r="35" spans="5:8">
      <c r="E35" s="77">
        <v>5</v>
      </c>
      <c r="F35" s="78">
        <v>415</v>
      </c>
      <c r="G35" s="79">
        <f t="shared" si="4"/>
        <v>1494</v>
      </c>
      <c r="H35" s="79">
        <f>G35-SUM($F$31:F35)</f>
        <v>299</v>
      </c>
    </row>
    <row r="36" spans="5:8">
      <c r="E36" s="77">
        <v>6</v>
      </c>
      <c r="F36" s="78">
        <v>572</v>
      </c>
      <c r="G36" s="79">
        <f t="shared" si="4"/>
        <v>2059.2000000000003</v>
      </c>
      <c r="H36" s="79">
        <f>G36-SUM($F$31:F36)</f>
        <v>292.20000000000027</v>
      </c>
    </row>
    <row r="37" spans="5:8">
      <c r="E37" s="77">
        <v>7</v>
      </c>
      <c r="F37" s="78">
        <v>792</v>
      </c>
      <c r="G37" s="79">
        <f t="shared" si="4"/>
        <v>2851.2000000000003</v>
      </c>
      <c r="H37" s="79">
        <f>G37-SUM($F$31:F37)</f>
        <v>292.20000000000027</v>
      </c>
    </row>
    <row r="38" spans="5:8">
      <c r="E38" s="77">
        <v>8</v>
      </c>
      <c r="F38" s="78">
        <v>1098</v>
      </c>
      <c r="G38" s="79">
        <f t="shared" si="4"/>
        <v>3952.8</v>
      </c>
      <c r="H38" s="79">
        <f>G38-SUM($F$31:F38)</f>
        <v>295.80000000000018</v>
      </c>
    </row>
    <row r="39" spans="5:8">
      <c r="E39" s="77">
        <v>9</v>
      </c>
      <c r="F39" s="78">
        <v>1520</v>
      </c>
      <c r="G39" s="79">
        <f t="shared" si="4"/>
        <v>5472</v>
      </c>
      <c r="H39" s="79">
        <f>G39-SUM($F$31:F39)</f>
        <v>295</v>
      </c>
    </row>
    <row r="40" spans="5:8">
      <c r="E40" s="77">
        <v>10</v>
      </c>
      <c r="F40" s="78">
        <v>2105</v>
      </c>
      <c r="G40" s="79">
        <f t="shared" si="4"/>
        <v>7578</v>
      </c>
      <c r="H40" s="79">
        <f>G40-SUM($F$31:F40)</f>
        <v>296</v>
      </c>
    </row>
    <row r="41" spans="5:8">
      <c r="E41" s="77">
        <v>11</v>
      </c>
      <c r="F41" s="78">
        <v>2915</v>
      </c>
      <c r="G41" s="79">
        <f t="shared" si="4"/>
        <v>10494</v>
      </c>
      <c r="H41" s="79">
        <f>G41-SUM($F$31:F41)</f>
        <v>297</v>
      </c>
    </row>
    <row r="42" spans="5:8">
      <c r="E42" s="77">
        <v>12</v>
      </c>
      <c r="F42" s="78">
        <v>4035</v>
      </c>
      <c r="G42" s="79">
        <f t="shared" si="4"/>
        <v>14526</v>
      </c>
      <c r="H42" s="79">
        <f>G42-SUM($F$31:F42)</f>
        <v>294</v>
      </c>
    </row>
    <row r="43" spans="5:8">
      <c r="E43" s="77">
        <v>13</v>
      </c>
      <c r="F43" s="78">
        <v>5585</v>
      </c>
      <c r="G43" s="79">
        <f t="shared" si="4"/>
        <v>20106</v>
      </c>
      <c r="H43" s="79">
        <f>G43-SUM($F$31:F43)</f>
        <v>289</v>
      </c>
    </row>
    <row r="44" spans="5:8">
      <c r="E44" s="77">
        <v>14</v>
      </c>
      <c r="F44" s="78">
        <v>7735</v>
      </c>
      <c r="G44" s="79">
        <f t="shared" si="4"/>
        <v>27846</v>
      </c>
      <c r="H44" s="79">
        <f>G44-SUM($F$31:F44)</f>
        <v>294</v>
      </c>
    </row>
    <row r="45" spans="5:8">
      <c r="E45" s="77">
        <v>15</v>
      </c>
      <c r="F45" s="78">
        <v>10710</v>
      </c>
      <c r="G45" s="79">
        <f t="shared" si="4"/>
        <v>38556</v>
      </c>
      <c r="H45" s="79">
        <f>G45-SUM($F$31:F45)</f>
        <v>294</v>
      </c>
    </row>
    <row r="46" spans="5:8">
      <c r="E46" s="77">
        <v>16</v>
      </c>
      <c r="F46" s="78">
        <v>14830</v>
      </c>
      <c r="G46" s="79">
        <f t="shared" si="4"/>
        <v>53388</v>
      </c>
      <c r="H46" s="79">
        <f>G46-SUM($F$31:F46)</f>
        <v>296</v>
      </c>
    </row>
    <row r="47" spans="5:8">
      <c r="E47" s="77">
        <v>17</v>
      </c>
      <c r="F47" s="78">
        <v>20850</v>
      </c>
      <c r="G47" s="79">
        <f t="shared" si="4"/>
        <v>75060</v>
      </c>
      <c r="H47" s="79">
        <f>G47-SUM($F$31:F47)</f>
        <v>1118</v>
      </c>
    </row>
    <row r="48" spans="5:8">
      <c r="E48" s="77">
        <v>18</v>
      </c>
      <c r="F48" s="78"/>
      <c r="G48" s="79"/>
      <c r="H48" s="79"/>
    </row>
    <row r="49" spans="5:8">
      <c r="E49" s="77">
        <v>19</v>
      </c>
      <c r="F49" s="78"/>
      <c r="G49" s="79"/>
      <c r="H49" s="79"/>
    </row>
    <row r="50" spans="5:8">
      <c r="E50" s="77">
        <v>20</v>
      </c>
      <c r="F50" s="78"/>
      <c r="G50" s="79"/>
      <c r="H50" s="79"/>
    </row>
    <row r="51" spans="5:8">
      <c r="E51" s="77">
        <v>21</v>
      </c>
      <c r="F51" s="78"/>
      <c r="G51" s="79"/>
      <c r="H51" s="79"/>
    </row>
    <row r="52" spans="5:8">
      <c r="E52" s="77">
        <v>22</v>
      </c>
      <c r="F52" s="78"/>
      <c r="G52" s="79"/>
      <c r="H52" s="79"/>
    </row>
    <row r="53" spans="5:8">
      <c r="E53" s="77">
        <v>23</v>
      </c>
      <c r="F53" s="78"/>
      <c r="G53" s="79"/>
      <c r="H53" s="79"/>
    </row>
    <row r="54" spans="5:8">
      <c r="E54" s="77">
        <v>24</v>
      </c>
      <c r="F54" s="78"/>
      <c r="G54" s="79"/>
      <c r="H54" s="79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A50" zoomScale="85" zoomScaleNormal="85" workbookViewId="0">
      <selection activeCell="W80" sqref="W80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87" t="s">
        <v>5</v>
      </c>
      <c r="B2" s="88"/>
      <c r="C2" s="89"/>
      <c r="D2" s="58"/>
      <c r="E2" s="87" t="s">
        <v>6</v>
      </c>
      <c r="F2" s="88"/>
      <c r="G2" s="89"/>
      <c r="H2" s="59"/>
      <c r="I2" s="87" t="s">
        <v>13</v>
      </c>
      <c r="J2" s="88"/>
      <c r="K2" s="89"/>
      <c r="L2" s="59"/>
      <c r="M2" s="87" t="s">
        <v>14</v>
      </c>
      <c r="N2" s="88"/>
      <c r="O2" s="89"/>
      <c r="P2" s="59"/>
      <c r="Q2" s="87" t="s">
        <v>10</v>
      </c>
      <c r="R2" s="88"/>
      <c r="S2" s="89"/>
      <c r="T2" s="59"/>
      <c r="U2" s="87" t="s">
        <v>9</v>
      </c>
      <c r="V2" s="88"/>
      <c r="W2" s="89"/>
      <c r="X2" s="59"/>
      <c r="Y2" s="87" t="s">
        <v>42</v>
      </c>
      <c r="Z2" s="88"/>
      <c r="AA2" s="89"/>
      <c r="AB2" s="59"/>
      <c r="AC2" s="87" t="s">
        <v>15</v>
      </c>
      <c r="AD2" s="88"/>
      <c r="AE2" s="89"/>
      <c r="AF2" s="59"/>
      <c r="AG2" s="87" t="s">
        <v>43</v>
      </c>
      <c r="AH2" s="88"/>
      <c r="AI2" s="89"/>
      <c r="AJ2" s="59"/>
      <c r="AK2" s="87" t="s">
        <v>7</v>
      </c>
      <c r="AL2" s="88"/>
      <c r="AM2" s="89"/>
      <c r="AN2" s="59"/>
      <c r="AO2" s="87" t="s">
        <v>8</v>
      </c>
      <c r="AP2" s="88"/>
      <c r="AQ2" s="89"/>
      <c r="AR2" s="59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0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1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1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69">
        <v>15</v>
      </c>
      <c r="V17" s="69" t="s">
        <v>164</v>
      </c>
      <c r="W17" s="69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2">
        <v>18</v>
      </c>
      <c r="B20" s="63" t="s">
        <v>183</v>
      </c>
      <c r="C20" s="64">
        <v>-5100</v>
      </c>
      <c r="D20" s="65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1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2"/>
      <c r="AK30" s="4">
        <v>28</v>
      </c>
      <c r="AL30" s="11" t="s">
        <v>265</v>
      </c>
      <c r="AM30" s="6">
        <v>-90</v>
      </c>
      <c r="AN30" s="68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66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66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67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1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0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1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3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3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3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1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1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68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1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68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19">
        <v>58</v>
      </c>
      <c r="N60" s="22" t="s">
        <v>438</v>
      </c>
      <c r="O60" s="21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19">
        <v>59</v>
      </c>
      <c r="N61" s="22" t="s">
        <v>439</v>
      </c>
      <c r="O61" s="21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19">
        <v>60</v>
      </c>
      <c r="N62" s="22" t="s">
        <v>447</v>
      </c>
      <c r="O62" s="21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1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19">
        <v>61</v>
      </c>
      <c r="N63" s="22" t="s">
        <v>158</v>
      </c>
      <c r="O63" s="21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37">
        <v>66</v>
      </c>
      <c r="F68" s="71" t="s">
        <v>473</v>
      </c>
      <c r="G68" s="39">
        <v>0</v>
      </c>
      <c r="I68" s="4">
        <v>66</v>
      </c>
      <c r="J68" s="11" t="s">
        <v>254</v>
      </c>
      <c r="K68" s="6">
        <v>-2000</v>
      </c>
      <c r="M68" s="19">
        <v>66</v>
      </c>
      <c r="N68" s="22" t="s">
        <v>438</v>
      </c>
      <c r="O68" s="21">
        <v>-2500</v>
      </c>
      <c r="Q68" s="19">
        <v>66</v>
      </c>
      <c r="R68" s="22" t="s">
        <v>474</v>
      </c>
      <c r="S68" s="21">
        <v>0</v>
      </c>
      <c r="U68" s="19">
        <v>66</v>
      </c>
      <c r="V68" s="20" t="s">
        <v>201</v>
      </c>
      <c r="W68" s="21">
        <v>0</v>
      </c>
      <c r="Y68" s="19">
        <v>66</v>
      </c>
      <c r="Z68" s="20" t="s">
        <v>186</v>
      </c>
      <c r="AA68" s="21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19">
        <v>66</v>
      </c>
      <c r="AP68" s="22" t="s">
        <v>254</v>
      </c>
      <c r="AQ68" s="21">
        <v>0</v>
      </c>
    </row>
    <row r="69" spans="1:44">
      <c r="A69" s="19">
        <v>67</v>
      </c>
      <c r="B69" s="20" t="s">
        <v>147</v>
      </c>
      <c r="C69" s="21">
        <v>0</v>
      </c>
      <c r="E69" s="19">
        <v>67</v>
      </c>
      <c r="F69" s="20" t="s">
        <v>419</v>
      </c>
      <c r="G69" s="21">
        <v>0</v>
      </c>
      <c r="I69" s="19">
        <v>67</v>
      </c>
      <c r="J69" s="22" t="s">
        <v>53</v>
      </c>
      <c r="K69" s="21">
        <v>0</v>
      </c>
      <c r="M69" s="19">
        <v>67</v>
      </c>
      <c r="N69" s="22" t="s">
        <v>205</v>
      </c>
      <c r="O69" s="21">
        <v>0</v>
      </c>
      <c r="Q69" s="19">
        <v>67</v>
      </c>
      <c r="R69" s="22" t="s">
        <v>477</v>
      </c>
      <c r="S69" s="21">
        <v>0</v>
      </c>
      <c r="U69" s="37">
        <v>67</v>
      </c>
      <c r="V69" s="71" t="s">
        <v>478</v>
      </c>
      <c r="W69" s="39">
        <v>0</v>
      </c>
      <c r="Y69" s="19">
        <v>67</v>
      </c>
      <c r="Z69" s="20" t="s">
        <v>53</v>
      </c>
      <c r="AA69" s="21">
        <v>0</v>
      </c>
      <c r="AC69" s="19">
        <v>67</v>
      </c>
      <c r="AD69" s="20" t="s">
        <v>438</v>
      </c>
      <c r="AE69" s="21">
        <v>0</v>
      </c>
      <c r="AG69" s="19">
        <v>67</v>
      </c>
      <c r="AH69" s="20" t="s">
        <v>147</v>
      </c>
      <c r="AI69" s="21">
        <v>0</v>
      </c>
      <c r="AK69" s="7">
        <v>67</v>
      </c>
      <c r="AL69" s="8" t="s">
        <v>479</v>
      </c>
      <c r="AM69" s="9">
        <v>0</v>
      </c>
      <c r="AO69" s="19">
        <v>67</v>
      </c>
      <c r="AP69" s="22" t="s">
        <v>425</v>
      </c>
      <c r="AQ69" s="21">
        <v>0</v>
      </c>
    </row>
    <row r="70" spans="1:44">
      <c r="A70" s="55">
        <v>68</v>
      </c>
      <c r="B70" s="56" t="s">
        <v>205</v>
      </c>
      <c r="C70" s="57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44">
        <f>SUM(K60:K70)</f>
        <v>-17150</v>
      </c>
      <c r="M70" s="12">
        <v>68</v>
      </c>
      <c r="N70" s="13" t="s">
        <v>439</v>
      </c>
      <c r="O70" s="14">
        <v>0</v>
      </c>
      <c r="P70" s="44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55">
        <v>68</v>
      </c>
      <c r="AL70" s="56" t="s">
        <v>482</v>
      </c>
      <c r="AM70" s="57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45">
        <f>SUM(D3:D70)</f>
        <v>-41329</v>
      </c>
      <c r="E71" t="s">
        <v>484</v>
      </c>
      <c r="G71" s="18"/>
      <c r="H71" s="45">
        <f>SUM(H3:H70)</f>
        <v>-499</v>
      </c>
      <c r="I71" t="s">
        <v>484</v>
      </c>
      <c r="K71" s="18"/>
      <c r="L71" s="45">
        <f>SUM(L3:L70)</f>
        <v>-14738</v>
      </c>
      <c r="M71" t="s">
        <v>484</v>
      </c>
      <c r="O71" s="18"/>
      <c r="P71" s="45">
        <f>SUM(P3:P70)</f>
        <v>-5215</v>
      </c>
      <c r="Q71" t="s">
        <v>484</v>
      </c>
      <c r="S71" s="18"/>
      <c r="T71" s="45">
        <f>SUM(T3:T70)</f>
        <v>-6691</v>
      </c>
      <c r="U71" t="s">
        <v>484</v>
      </c>
      <c r="W71" s="18"/>
      <c r="X71" s="45">
        <f>SUM(X3:X70)</f>
        <v>1995</v>
      </c>
      <c r="Y71" t="s">
        <v>484</v>
      </c>
      <c r="AA71" s="18"/>
      <c r="AB71" s="45">
        <f>SUM(AB3:AB70)</f>
        <v>2435</v>
      </c>
      <c r="AC71" t="s">
        <v>484</v>
      </c>
      <c r="AE71" s="18"/>
      <c r="AF71" s="45">
        <f>SUM(AF3:AF70)</f>
        <v>4027</v>
      </c>
      <c r="AG71" t="s">
        <v>484</v>
      </c>
      <c r="AI71" s="18"/>
      <c r="AJ71" s="45">
        <f>SUM(AJ3:AJ70)</f>
        <v>-2508</v>
      </c>
      <c r="AK71" t="s">
        <v>484</v>
      </c>
      <c r="AM71" s="18"/>
      <c r="AN71" s="45">
        <f>SUM(AN3:AN70)</f>
        <v>1027</v>
      </c>
      <c r="AO71" t="s">
        <v>484</v>
      </c>
      <c r="AQ71" s="18"/>
      <c r="AR71" s="45">
        <f>SUM(AR3:AR70)</f>
        <v>1358</v>
      </c>
    </row>
    <row r="72" spans="1:44">
      <c r="A72" s="47"/>
      <c r="B72" s="47" t="s">
        <v>302</v>
      </c>
      <c r="C72" s="47">
        <v>-2000</v>
      </c>
      <c r="D72" s="47"/>
      <c r="E72" s="46"/>
      <c r="F72" s="46" t="s">
        <v>118</v>
      </c>
      <c r="G72" s="46"/>
      <c r="H72" s="46"/>
      <c r="I72" s="47"/>
      <c r="J72" s="47" t="s">
        <v>53</v>
      </c>
      <c r="K72" s="47">
        <v>-2000</v>
      </c>
      <c r="L72" s="47"/>
      <c r="U72" s="47">
        <v>1</v>
      </c>
      <c r="V72" s="47" t="s">
        <v>421</v>
      </c>
      <c r="W72" s="47">
        <v>-1500</v>
      </c>
      <c r="X72" s="47">
        <v>-4.4000000000000004</v>
      </c>
      <c r="Y72" s="46"/>
      <c r="Z72" s="46" t="s">
        <v>53</v>
      </c>
      <c r="AA72" s="46"/>
      <c r="AB72" s="46"/>
      <c r="AG72" s="46"/>
      <c r="AH72" s="46" t="s">
        <v>421</v>
      </c>
      <c r="AI72" s="46"/>
      <c r="AJ72" s="46"/>
      <c r="AK72" s="74"/>
      <c r="AL72" s="74" t="s">
        <v>118</v>
      </c>
      <c r="AM72" s="74">
        <v>-3000</v>
      </c>
      <c r="AN72">
        <v>-3.7</v>
      </c>
      <c r="AO72" s="46"/>
      <c r="AP72" s="46" t="s">
        <v>302</v>
      </c>
      <c r="AQ72" s="46"/>
      <c r="AR72" s="46"/>
    </row>
    <row r="73" spans="1:44">
      <c r="A73" s="47"/>
      <c r="B73" s="47" t="s">
        <v>302</v>
      </c>
      <c r="C73" s="48">
        <v>-2500</v>
      </c>
      <c r="D73" s="48">
        <f>12750+SUM(C72:C73)</f>
        <v>8250</v>
      </c>
      <c r="E73" s="46"/>
      <c r="F73" s="46" t="s">
        <v>118</v>
      </c>
      <c r="G73" s="46"/>
      <c r="H73" s="46"/>
      <c r="I73" s="47"/>
      <c r="J73" s="47" t="s">
        <v>53</v>
      </c>
      <c r="K73" s="47">
        <v>-3000</v>
      </c>
      <c r="L73" s="47"/>
      <c r="U73" s="47">
        <v>2</v>
      </c>
      <c r="V73" s="47" t="s">
        <v>421</v>
      </c>
      <c r="W73" s="47">
        <v>-2500</v>
      </c>
      <c r="X73" s="47">
        <f>X72*W80</f>
        <v>22000</v>
      </c>
      <c r="Y73" s="46"/>
      <c r="Z73" s="46" t="s">
        <v>53</v>
      </c>
      <c r="AA73" s="46"/>
      <c r="AB73" s="46"/>
      <c r="AG73" s="46"/>
      <c r="AH73" s="46" t="s">
        <v>421</v>
      </c>
      <c r="AI73" s="46"/>
      <c r="AJ73" s="46"/>
      <c r="AK73" s="74"/>
      <c r="AL73" s="74" t="s">
        <v>118</v>
      </c>
      <c r="AM73" s="74">
        <v>-3000</v>
      </c>
      <c r="AN73">
        <f>AN72*AM74</f>
        <v>14800</v>
      </c>
      <c r="AO73" s="46"/>
      <c r="AP73" s="46" t="s">
        <v>302</v>
      </c>
      <c r="AQ73" s="46"/>
      <c r="AR73" s="46"/>
    </row>
    <row r="74" spans="1:44">
      <c r="A74" s="47"/>
      <c r="B74" s="47" t="s">
        <v>60</v>
      </c>
      <c r="C74" s="47">
        <v>-2000</v>
      </c>
      <c r="D74" s="47"/>
      <c r="E74" s="46"/>
      <c r="F74" s="46" t="s">
        <v>102</v>
      </c>
      <c r="G74" s="46"/>
      <c r="H74" s="46"/>
      <c r="I74" s="47"/>
      <c r="J74" s="47" t="s">
        <v>124</v>
      </c>
      <c r="K74" s="47">
        <v>-3000</v>
      </c>
      <c r="L74" s="47"/>
      <c r="U74" s="47">
        <v>3</v>
      </c>
      <c r="V74" s="47" t="s">
        <v>269</v>
      </c>
      <c r="W74" s="47">
        <v>-2000</v>
      </c>
      <c r="X74" s="47"/>
      <c r="Y74" s="46"/>
      <c r="Z74" s="46" t="s">
        <v>124</v>
      </c>
      <c r="AA74" s="46"/>
      <c r="AB74" s="46"/>
      <c r="AG74" s="46"/>
      <c r="AH74" s="46" t="s">
        <v>269</v>
      </c>
      <c r="AI74" s="46"/>
      <c r="AJ74" s="46"/>
      <c r="AK74" s="74"/>
      <c r="AL74" s="74" t="s">
        <v>102</v>
      </c>
      <c r="AM74" s="45">
        <v>-4000</v>
      </c>
      <c r="AN74">
        <f>AN73+SUM(AM72:AM74)</f>
        <v>4800</v>
      </c>
      <c r="AO74" s="46"/>
      <c r="AP74" s="46" t="s">
        <v>60</v>
      </c>
      <c r="AQ74" s="46"/>
      <c r="AR74" s="46"/>
    </row>
    <row r="75" spans="1:44">
      <c r="A75" s="47"/>
      <c r="B75" s="47" t="s">
        <v>60</v>
      </c>
      <c r="C75" s="47">
        <v>-2500</v>
      </c>
      <c r="D75" s="47"/>
      <c r="E75" s="46"/>
      <c r="F75" s="46" t="s">
        <v>102</v>
      </c>
      <c r="G75" s="46"/>
      <c r="H75" s="46"/>
      <c r="I75" s="47"/>
      <c r="J75" s="47" t="s">
        <v>124</v>
      </c>
      <c r="K75" s="48">
        <v>-3000</v>
      </c>
      <c r="L75" s="48">
        <f>12450+SUM(K72:K75)</f>
        <v>1450</v>
      </c>
      <c r="U75" s="47">
        <v>4</v>
      </c>
      <c r="V75" s="47" t="s">
        <v>269</v>
      </c>
      <c r="W75" s="48">
        <v>-2000</v>
      </c>
      <c r="X75" s="48">
        <v>100</v>
      </c>
      <c r="Y75" s="46"/>
      <c r="Z75" s="46" t="s">
        <v>124</v>
      </c>
      <c r="AA75" s="46"/>
      <c r="AB75" s="46"/>
      <c r="AG75" s="46"/>
      <c r="AH75" s="46" t="s">
        <v>269</v>
      </c>
      <c r="AI75" s="46"/>
      <c r="AJ75" s="46"/>
      <c r="AK75" s="74"/>
      <c r="AL75" s="74" t="s">
        <v>102</v>
      </c>
      <c r="AM75" s="74">
        <v>-2000</v>
      </c>
      <c r="AO75" s="46"/>
      <c r="AP75" s="46" t="s">
        <v>60</v>
      </c>
      <c r="AQ75" s="46"/>
      <c r="AR75" s="46"/>
    </row>
    <row r="76" spans="1:44">
      <c r="A76" s="47"/>
      <c r="B76" s="47" t="s">
        <v>302</v>
      </c>
      <c r="C76" s="47">
        <v>-2000</v>
      </c>
      <c r="D76" s="47"/>
      <c r="E76" s="46"/>
      <c r="F76" s="46" t="s">
        <v>118</v>
      </c>
      <c r="G76" s="46"/>
      <c r="H76" s="46"/>
      <c r="I76" s="47"/>
      <c r="J76" s="47"/>
      <c r="K76" s="47"/>
      <c r="L76" s="47"/>
      <c r="R76" s="88"/>
      <c r="S76" s="88"/>
      <c r="T76" s="89"/>
      <c r="U76" s="47">
        <v>5</v>
      </c>
      <c r="V76" s="47" t="s">
        <v>749</v>
      </c>
      <c r="W76" s="47">
        <v>0</v>
      </c>
      <c r="X76" s="47"/>
      <c r="Y76" s="46"/>
      <c r="Z76" s="46"/>
      <c r="AA76" s="46"/>
      <c r="AB76" s="46"/>
      <c r="AG76" s="46"/>
      <c r="AH76" s="46"/>
      <c r="AI76" s="46"/>
      <c r="AJ76" s="46"/>
      <c r="AK76" s="74"/>
      <c r="AL76" s="74" t="s">
        <v>118</v>
      </c>
      <c r="AM76" s="74">
        <v>-2000</v>
      </c>
      <c r="AO76" s="46"/>
      <c r="AP76" s="46" t="s">
        <v>302</v>
      </c>
      <c r="AQ76" s="46"/>
      <c r="AR76" s="46"/>
    </row>
    <row r="77" spans="1:44">
      <c r="U77" s="47">
        <v>6</v>
      </c>
      <c r="V77" s="47" t="s">
        <v>269</v>
      </c>
      <c r="W77" s="47">
        <v>0</v>
      </c>
      <c r="X77" s="47"/>
    </row>
    <row r="78" spans="1:44">
      <c r="R78" s="82" t="s">
        <v>24</v>
      </c>
      <c r="S78" s="83">
        <f>-27550 +X79</f>
        <v>-18150</v>
      </c>
      <c r="T78" s="81"/>
      <c r="U78" s="47">
        <v>1</v>
      </c>
      <c r="V78" s="47" t="s">
        <v>359</v>
      </c>
      <c r="W78" s="47">
        <v>-5000</v>
      </c>
      <c r="X78" s="47">
        <f>X73+SUM(S78,W78)</f>
        <v>-1150</v>
      </c>
    </row>
    <row r="79" spans="1:44">
      <c r="U79" s="47">
        <v>2</v>
      </c>
      <c r="V79" s="47" t="s">
        <v>359</v>
      </c>
      <c r="W79" s="48">
        <v>-4500</v>
      </c>
      <c r="X79" s="48">
        <f>18900+SUM(W78:W79)</f>
        <v>9400</v>
      </c>
    </row>
    <row r="80" spans="1:44">
      <c r="U80" s="47">
        <v>3</v>
      </c>
      <c r="V80" s="47" t="s">
        <v>329</v>
      </c>
      <c r="W80" s="47">
        <v>-5000</v>
      </c>
      <c r="X80" s="47"/>
    </row>
    <row r="81" spans="10:24">
      <c r="U81" s="47">
        <v>4</v>
      </c>
      <c r="V81" s="47" t="s">
        <v>329</v>
      </c>
      <c r="W81" s="47"/>
      <c r="X81" s="47"/>
    </row>
    <row r="82" spans="10:24" ht="15" customHeight="1">
      <c r="J82" s="90" t="s">
        <v>485</v>
      </c>
      <c r="K82" s="93">
        <f>SUM(C71,G71,K71,O71,S71,W71,AA71,AE71,AI71,AM71,AQ71)</f>
        <v>0</v>
      </c>
      <c r="N82" s="94" t="s">
        <v>486</v>
      </c>
      <c r="O82" s="95">
        <f>SUM(D71,H71,L71,P71,T71,X71,AB71,AF71,AJ71,AN71,AR71)</f>
        <v>-60138</v>
      </c>
      <c r="U82" s="47">
        <v>5</v>
      </c>
      <c r="V82" s="47"/>
      <c r="W82" s="47"/>
      <c r="X82" s="47"/>
    </row>
    <row r="83" spans="10:24">
      <c r="J83" s="91"/>
      <c r="K83" s="93"/>
      <c r="N83" s="94"/>
      <c r="O83" s="95"/>
    </row>
    <row r="84" spans="10:24">
      <c r="J84" s="91"/>
      <c r="K84" s="93"/>
      <c r="N84" s="94"/>
      <c r="O84" s="95"/>
    </row>
    <row r="85" spans="10:24">
      <c r="J85" s="92"/>
      <c r="K85" s="93"/>
      <c r="N85" s="94"/>
      <c r="O85" s="95"/>
    </row>
  </sheetData>
  <mergeCells count="16">
    <mergeCell ref="A2:C2"/>
    <mergeCell ref="E2:G2"/>
    <mergeCell ref="I2:K2"/>
    <mergeCell ref="M2:O2"/>
    <mergeCell ref="Q2:S2"/>
    <mergeCell ref="AO2:AQ2"/>
    <mergeCell ref="J82:J85"/>
    <mergeCell ref="K82:K85"/>
    <mergeCell ref="N82:N85"/>
    <mergeCell ref="O82:O85"/>
    <mergeCell ref="R76:T76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Q46" zoomScale="80" zoomScaleNormal="80" workbookViewId="0">
      <selection activeCell="Y80" sqref="Y80:AB80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87" t="s">
        <v>487</v>
      </c>
      <c r="B2" s="88"/>
      <c r="C2" s="89"/>
      <c r="E2" s="87" t="s">
        <v>18</v>
      </c>
      <c r="F2" s="88"/>
      <c r="G2" s="89"/>
      <c r="I2" s="87" t="s">
        <v>21</v>
      </c>
      <c r="J2" s="88"/>
      <c r="K2" s="89"/>
      <c r="M2" s="87" t="s">
        <v>26</v>
      </c>
      <c r="N2" s="88"/>
      <c r="O2" s="89"/>
      <c r="Q2" s="87" t="s">
        <v>488</v>
      </c>
      <c r="R2" s="88"/>
      <c r="S2" s="89"/>
      <c r="U2" s="87" t="s">
        <v>489</v>
      </c>
      <c r="V2" s="88"/>
      <c r="W2" s="89"/>
      <c r="Y2" s="87" t="s">
        <v>490</v>
      </c>
      <c r="Z2" s="88"/>
      <c r="AA2" s="89"/>
      <c r="AC2" s="87" t="s">
        <v>491</v>
      </c>
      <c r="AD2" s="88"/>
      <c r="AE2" s="89"/>
      <c r="AG2" s="87" t="s">
        <v>24</v>
      </c>
      <c r="AH2" s="88"/>
      <c r="AI2" s="89"/>
      <c r="AK2" s="87" t="s">
        <v>25</v>
      </c>
      <c r="AL2" s="88"/>
      <c r="AM2" s="89"/>
      <c r="AO2" s="87" t="s">
        <v>23</v>
      </c>
      <c r="AP2" s="88"/>
      <c r="AQ2" s="89"/>
      <c r="AS2" s="87" t="s">
        <v>22</v>
      </c>
      <c r="AT2" s="88"/>
      <c r="AU2" s="89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19">
        <v>58</v>
      </c>
      <c r="AP60" s="22" t="s">
        <v>585</v>
      </c>
      <c r="AQ60" s="21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19">
        <v>60</v>
      </c>
      <c r="AP62" s="22" t="s">
        <v>585</v>
      </c>
      <c r="AQ62" s="21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37">
        <v>61</v>
      </c>
      <c r="AP63" s="38" t="s">
        <v>649</v>
      </c>
      <c r="AQ63" s="3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3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54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3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3"/>
      <c r="AO68" s="19">
        <v>66</v>
      </c>
      <c r="AP68" s="22" t="s">
        <v>475</v>
      </c>
      <c r="AQ68" s="21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37">
        <v>67</v>
      </c>
      <c r="AT69" s="38" t="s">
        <v>746</v>
      </c>
      <c r="AU69" s="39">
        <v>-4750</v>
      </c>
      <c r="AV69" s="3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44">
        <f>SUM(C57:C70)</f>
        <v>-98500</v>
      </c>
      <c r="E70" s="26">
        <v>68</v>
      </c>
      <c r="F70" s="27" t="s">
        <v>592</v>
      </c>
      <c r="G70" s="28">
        <v>0</v>
      </c>
      <c r="I70" s="49">
        <v>68</v>
      </c>
      <c r="J70" s="50" t="s">
        <v>500</v>
      </c>
      <c r="K70" s="51">
        <v>0</v>
      </c>
      <c r="M70" s="49">
        <v>68</v>
      </c>
      <c r="N70" s="50" t="s">
        <v>500</v>
      </c>
      <c r="O70" s="51">
        <v>0</v>
      </c>
      <c r="Q70" s="49">
        <v>68</v>
      </c>
      <c r="R70" s="50" t="s">
        <v>480</v>
      </c>
      <c r="S70" s="51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49">
        <v>68</v>
      </c>
      <c r="AD70" s="52" t="s">
        <v>483</v>
      </c>
      <c r="AE70" s="51">
        <v>0</v>
      </c>
      <c r="AG70" s="49">
        <v>68</v>
      </c>
      <c r="AH70" s="50" t="s">
        <v>584</v>
      </c>
      <c r="AI70" s="51">
        <v>0</v>
      </c>
      <c r="AK70" s="49">
        <v>68</v>
      </c>
      <c r="AL70" s="52" t="s">
        <v>584</v>
      </c>
      <c r="AM70" s="51">
        <v>-3000</v>
      </c>
      <c r="AO70" s="55">
        <v>68</v>
      </c>
      <c r="AP70" s="56" t="s">
        <v>481</v>
      </c>
      <c r="AQ70" s="57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44">
        <f>SUM(C3:C70)</f>
        <v>-229362</v>
      </c>
      <c r="D71" s="45">
        <f>SUM(D3:D70)</f>
        <v>-140098</v>
      </c>
      <c r="E71" t="s">
        <v>484</v>
      </c>
      <c r="G71" s="44">
        <f>SUM(G3:G70)</f>
        <v>-14390</v>
      </c>
      <c r="H71" s="45">
        <f>SUM(H3:H70)</f>
        <v>2543</v>
      </c>
      <c r="I71" t="s">
        <v>484</v>
      </c>
      <c r="K71" s="44">
        <f>SUM(K3:K70)</f>
        <v>-5907</v>
      </c>
      <c r="L71" s="45">
        <f>SUM(L3:L70)</f>
        <v>1645</v>
      </c>
      <c r="M71" t="s">
        <v>484</v>
      </c>
      <c r="O71" s="44">
        <f>SUM(O3:O70)</f>
        <v>-4711</v>
      </c>
      <c r="P71" s="45">
        <f>SUM(P3:P70)</f>
        <v>4101</v>
      </c>
      <c r="Q71" t="s">
        <v>484</v>
      </c>
      <c r="S71" s="44">
        <f>SUM(S3:S70)</f>
        <v>-42029</v>
      </c>
      <c r="T71" s="45">
        <f>SUM(T3:T70)</f>
        <v>2543</v>
      </c>
      <c r="U71" t="s">
        <v>484</v>
      </c>
      <c r="W71" s="44">
        <f>SUM(W3:W70)</f>
        <v>-5834</v>
      </c>
      <c r="X71" s="45">
        <f>SUM(X3:X70)</f>
        <v>1573</v>
      </c>
      <c r="Y71" t="s">
        <v>484</v>
      </c>
      <c r="AA71" s="44">
        <f>SUM(AA3:AA70)</f>
        <v>-11101</v>
      </c>
      <c r="AB71" s="45">
        <f>SUM(AB3:AB70)</f>
        <v>4185</v>
      </c>
      <c r="AC71" t="s">
        <v>484</v>
      </c>
      <c r="AE71" s="44">
        <f>SUM(AE3:AE70)</f>
        <v>-5478</v>
      </c>
      <c r="AF71" s="45">
        <f>SUM(AF3:AF70)</f>
        <v>3388</v>
      </c>
      <c r="AG71" t="s">
        <v>484</v>
      </c>
      <c r="AI71" s="44">
        <f>SUM(AI3:AI70)</f>
        <v>-15332</v>
      </c>
      <c r="AJ71" s="45">
        <f>SUM(AJ3:AJ70)</f>
        <v>2615</v>
      </c>
      <c r="AK71" t="s">
        <v>484</v>
      </c>
      <c r="AM71" s="44">
        <f>SUM(AM3:AM70)</f>
        <v>-33779</v>
      </c>
      <c r="AN71" s="45">
        <f>SUM(AN3:AN70)</f>
        <v>4340</v>
      </c>
      <c r="AO71" t="s">
        <v>484</v>
      </c>
      <c r="AQ71" s="44">
        <f>SUM(AQ3:AQ70)</f>
        <v>-11849</v>
      </c>
      <c r="AR71" s="45">
        <f>SUM(AR3:AR70)</f>
        <v>6785</v>
      </c>
      <c r="AS71" t="s">
        <v>484</v>
      </c>
      <c r="AU71" s="44">
        <f>SUM(AU3:AU70)</f>
        <v>-57457</v>
      </c>
      <c r="AV71" s="45">
        <f>SUM(AV3:AV70)</f>
        <v>24746</v>
      </c>
    </row>
    <row r="72" spans="1:48">
      <c r="A72" s="46"/>
      <c r="B72" s="46" t="s">
        <v>681</v>
      </c>
      <c r="C72" s="46"/>
      <c r="D72" s="46"/>
      <c r="E72" s="47">
        <v>1</v>
      </c>
      <c r="F72" s="47" t="s">
        <v>691</v>
      </c>
      <c r="G72" s="47">
        <v>-2000</v>
      </c>
      <c r="H72" s="47"/>
      <c r="Q72" s="46"/>
      <c r="R72" s="46" t="s">
        <v>562</v>
      </c>
      <c r="S72" s="46"/>
      <c r="T72" s="46"/>
      <c r="U72" s="47">
        <v>1</v>
      </c>
      <c r="V72" s="47" t="s">
        <v>683</v>
      </c>
      <c r="W72" s="47">
        <v>-2000</v>
      </c>
      <c r="X72" s="47">
        <v>-4.4000000000000004</v>
      </c>
      <c r="Y72" s="47">
        <v>1</v>
      </c>
      <c r="Z72" s="47" t="s">
        <v>679</v>
      </c>
      <c r="AA72" s="47">
        <v>-2000</v>
      </c>
      <c r="AB72" s="47">
        <v>-4</v>
      </c>
      <c r="AC72" s="46"/>
      <c r="AD72" s="46" t="s">
        <v>691</v>
      </c>
      <c r="AE72" s="46"/>
      <c r="AF72" s="46"/>
      <c r="AG72" s="47"/>
      <c r="AH72" s="47" t="s">
        <v>562</v>
      </c>
      <c r="AI72" s="47">
        <v>-3000</v>
      </c>
      <c r="AJ72" s="47">
        <v>-3.8</v>
      </c>
      <c r="AK72" s="46"/>
      <c r="AL72" s="46" t="s">
        <v>679</v>
      </c>
      <c r="AM72" s="46"/>
      <c r="AN72" s="46"/>
    </row>
    <row r="73" spans="1:48">
      <c r="A73" s="46"/>
      <c r="B73" s="46" t="s">
        <v>681</v>
      </c>
      <c r="C73" s="46"/>
      <c r="D73" s="46"/>
      <c r="E73" s="47">
        <v>2</v>
      </c>
      <c r="F73" s="47" t="s">
        <v>691</v>
      </c>
      <c r="G73" s="48">
        <v>-2500</v>
      </c>
      <c r="H73" s="48">
        <f>11500+SUM(G72:G73)</f>
        <v>7000</v>
      </c>
      <c r="Q73" s="46"/>
      <c r="R73" s="46" t="s">
        <v>562</v>
      </c>
      <c r="S73" s="46"/>
      <c r="T73" s="46"/>
      <c r="U73" s="47">
        <v>2</v>
      </c>
      <c r="V73" s="47" t="s">
        <v>683</v>
      </c>
      <c r="W73" s="47">
        <v>-3000</v>
      </c>
      <c r="X73" s="47">
        <f>X72*W78</f>
        <v>22000</v>
      </c>
      <c r="Y73" s="47">
        <v>2</v>
      </c>
      <c r="Z73" s="47" t="s">
        <v>679</v>
      </c>
      <c r="AA73" s="47">
        <v>-2500</v>
      </c>
      <c r="AB73" s="47">
        <f>AB72*AA78</f>
        <v>8000</v>
      </c>
      <c r="AC73" s="46"/>
      <c r="AD73" s="46" t="s">
        <v>691</v>
      </c>
      <c r="AE73" s="46"/>
      <c r="AF73" s="46"/>
      <c r="AG73" s="47"/>
      <c r="AH73" s="47" t="s">
        <v>562</v>
      </c>
      <c r="AI73" s="47">
        <v>-4000</v>
      </c>
      <c r="AJ73" s="47">
        <f>AJ72*AI77</f>
        <v>27550</v>
      </c>
      <c r="AK73" s="46"/>
      <c r="AL73" s="46" t="s">
        <v>679</v>
      </c>
      <c r="AM73" s="46"/>
      <c r="AN73" s="46"/>
    </row>
    <row r="74" spans="1:48">
      <c r="A74" s="46"/>
      <c r="B74" s="46" t="s">
        <v>659</v>
      </c>
      <c r="C74" s="46"/>
      <c r="D74" s="46"/>
      <c r="E74" s="47">
        <v>3</v>
      </c>
      <c r="F74" s="47" t="s">
        <v>587</v>
      </c>
      <c r="G74" s="47">
        <v>-2000</v>
      </c>
      <c r="H74" s="47"/>
      <c r="Q74" s="46"/>
      <c r="R74" s="46" t="s">
        <v>567</v>
      </c>
      <c r="S74" s="46"/>
      <c r="T74" s="46"/>
      <c r="U74" s="47">
        <v>3</v>
      </c>
      <c r="V74" s="47" t="s">
        <v>662</v>
      </c>
      <c r="W74" s="47">
        <v>-3000</v>
      </c>
      <c r="X74" s="47">
        <f>X73+SUM(W77:W78) + S80</f>
        <v>-7750</v>
      </c>
      <c r="Y74" s="47">
        <v>3</v>
      </c>
      <c r="Z74" s="47" t="s">
        <v>724</v>
      </c>
      <c r="AA74" s="47">
        <v>-3200</v>
      </c>
      <c r="AB74" s="47">
        <f>AB73+AB77</f>
        <v>3300</v>
      </c>
      <c r="AC74" s="46"/>
      <c r="AD74" s="46" t="s">
        <v>587</v>
      </c>
      <c r="AE74" s="46"/>
      <c r="AF74" s="46"/>
      <c r="AG74" s="47"/>
      <c r="AH74" s="47" t="s">
        <v>567</v>
      </c>
      <c r="AI74" s="47">
        <v>-4000</v>
      </c>
      <c r="AJ74" s="47">
        <f>AJ73+SUM(AI72:AI77)</f>
        <v>0</v>
      </c>
      <c r="AK74" s="46"/>
      <c r="AL74" s="46" t="s">
        <v>724</v>
      </c>
      <c r="AM74" s="46"/>
      <c r="AN74" s="46"/>
    </row>
    <row r="75" spans="1:48">
      <c r="A75" s="46"/>
      <c r="B75" s="46" t="s">
        <v>659</v>
      </c>
      <c r="C75" s="46"/>
      <c r="D75" s="46"/>
      <c r="E75" s="47">
        <v>4</v>
      </c>
      <c r="F75" s="47" t="s">
        <v>587</v>
      </c>
      <c r="G75" s="47">
        <v>-2500</v>
      </c>
      <c r="H75" s="47"/>
      <c r="Q75" s="46"/>
      <c r="R75" s="46" t="s">
        <v>567</v>
      </c>
      <c r="S75" s="46"/>
      <c r="T75" s="46"/>
      <c r="U75" s="47">
        <v>4</v>
      </c>
      <c r="V75" s="47" t="s">
        <v>662</v>
      </c>
      <c r="W75" s="47">
        <v>-3000</v>
      </c>
      <c r="X75" s="47"/>
      <c r="Y75" s="47">
        <v>4</v>
      </c>
      <c r="Z75" s="47" t="s">
        <v>724</v>
      </c>
      <c r="AA75" s="47">
        <v>-3500</v>
      </c>
      <c r="AB75" s="47"/>
      <c r="AC75" s="46"/>
      <c r="AD75" s="46" t="s">
        <v>587</v>
      </c>
      <c r="AE75" s="46"/>
      <c r="AF75" s="46"/>
      <c r="AG75" s="47"/>
      <c r="AH75" s="47" t="s">
        <v>567</v>
      </c>
      <c r="AI75" s="47">
        <v>-4000</v>
      </c>
      <c r="AJ75" s="47"/>
      <c r="AK75" s="46"/>
      <c r="AL75" s="46" t="s">
        <v>724</v>
      </c>
      <c r="AM75" s="46"/>
      <c r="AN75" s="46"/>
    </row>
    <row r="76" spans="1:48">
      <c r="A76" s="46"/>
      <c r="B76" s="46"/>
      <c r="C76" s="46"/>
      <c r="D76" s="46"/>
      <c r="E76" s="47">
        <v>5</v>
      </c>
      <c r="F76" s="47" t="s">
        <v>691</v>
      </c>
      <c r="G76" s="47">
        <v>-3000</v>
      </c>
      <c r="H76" s="47"/>
      <c r="Q76" s="46"/>
      <c r="R76" s="46" t="s">
        <v>562</v>
      </c>
      <c r="S76" s="46"/>
      <c r="T76" s="46"/>
      <c r="U76" s="47">
        <v>5</v>
      </c>
      <c r="V76" s="47" t="s">
        <v>662</v>
      </c>
      <c r="W76" s="47">
        <v>-3750</v>
      </c>
      <c r="X76" s="47"/>
      <c r="Y76" s="47">
        <v>5</v>
      </c>
      <c r="Z76" s="47" t="s">
        <v>679</v>
      </c>
      <c r="AA76" s="47">
        <v>-4000</v>
      </c>
      <c r="AB76" s="47"/>
      <c r="AC76" s="46"/>
      <c r="AD76" s="46"/>
      <c r="AE76" s="46"/>
      <c r="AF76" s="46"/>
      <c r="AG76" s="47"/>
      <c r="AH76" s="47" t="s">
        <v>562</v>
      </c>
      <c r="AI76" s="47">
        <v>-5300</v>
      </c>
      <c r="AJ76" s="47"/>
      <c r="AK76" s="46"/>
      <c r="AL76" s="46" t="s">
        <v>679</v>
      </c>
      <c r="AM76" s="46"/>
      <c r="AN76" s="46"/>
    </row>
    <row r="77" spans="1:48">
      <c r="B77" s="84" t="s">
        <v>18</v>
      </c>
      <c r="C77" s="84">
        <v>-7500</v>
      </c>
      <c r="E77" s="47">
        <v>1</v>
      </c>
      <c r="F77" s="47" t="s">
        <v>751</v>
      </c>
      <c r="G77" s="48">
        <v>-4200</v>
      </c>
      <c r="H77" s="48">
        <f>15960+SUM(G74:G77,C78)</f>
        <v>260</v>
      </c>
      <c r="U77" s="47">
        <v>1</v>
      </c>
      <c r="V77" s="47" t="s">
        <v>375</v>
      </c>
      <c r="W77" s="47">
        <f>-3500</f>
        <v>-3500</v>
      </c>
      <c r="X77" s="47"/>
      <c r="Y77" s="48">
        <v>6</v>
      </c>
      <c r="Z77" s="48" t="s">
        <v>724</v>
      </c>
      <c r="AA77" s="48">
        <v>-10000</v>
      </c>
      <c r="AB77" s="48">
        <f>24000+SUM(AA72:AA77) + (-3500)</f>
        <v>-4700</v>
      </c>
      <c r="AG77" s="47"/>
      <c r="AH77" s="47" t="s">
        <v>562</v>
      </c>
      <c r="AI77" s="47">
        <v>-7250</v>
      </c>
      <c r="AJ77" s="47"/>
    </row>
    <row r="78" spans="1:48">
      <c r="B78" s="84" t="s">
        <v>754</v>
      </c>
      <c r="C78" s="84">
        <v>-4000</v>
      </c>
      <c r="E78" s="47">
        <v>2</v>
      </c>
      <c r="F78" s="47" t="s">
        <v>751</v>
      </c>
      <c r="G78" s="47">
        <v>-2000</v>
      </c>
      <c r="H78" s="47"/>
      <c r="R78" s="84" t="s">
        <v>489</v>
      </c>
      <c r="S78" s="84">
        <v>-14750</v>
      </c>
      <c r="U78" s="47">
        <v>2</v>
      </c>
      <c r="V78" s="47" t="s">
        <v>375</v>
      </c>
      <c r="W78" s="47">
        <v>-5000</v>
      </c>
      <c r="X78" s="47"/>
      <c r="Y78" s="47">
        <v>1</v>
      </c>
      <c r="Z78" s="47" t="s">
        <v>755</v>
      </c>
      <c r="AA78" s="47">
        <v>-2000</v>
      </c>
      <c r="AB78" s="47"/>
    </row>
    <row r="79" spans="1:48">
      <c r="E79" s="47">
        <v>3</v>
      </c>
      <c r="F79" s="47" t="s">
        <v>752</v>
      </c>
      <c r="G79" s="47"/>
      <c r="H79" s="47"/>
      <c r="R79" s="84" t="s">
        <v>5</v>
      </c>
      <c r="S79" s="84">
        <v>-6500</v>
      </c>
      <c r="U79" s="100">
        <v>3</v>
      </c>
      <c r="V79" s="100" t="s">
        <v>750</v>
      </c>
      <c r="W79" s="100">
        <v>-3000</v>
      </c>
      <c r="X79" s="100"/>
      <c r="Y79" s="47">
        <v>2</v>
      </c>
      <c r="Z79" s="47" t="s">
        <v>755</v>
      </c>
      <c r="AA79" s="47">
        <v>-2000</v>
      </c>
      <c r="AB79" s="47"/>
    </row>
    <row r="80" spans="1:48">
      <c r="E80" s="47">
        <v>4</v>
      </c>
      <c r="F80" s="47" t="s">
        <v>753</v>
      </c>
      <c r="G80" s="47"/>
      <c r="H80" s="47"/>
      <c r="R80" s="82" t="s">
        <v>756</v>
      </c>
      <c r="S80">
        <f>SUM(S78:S79)</f>
        <v>-21250</v>
      </c>
      <c r="U80" s="47">
        <v>4</v>
      </c>
      <c r="V80" s="47" t="s">
        <v>750</v>
      </c>
      <c r="W80" s="47"/>
      <c r="X80" s="47"/>
      <c r="Y80" s="100">
        <v>3</v>
      </c>
      <c r="Z80" s="100" t="s">
        <v>412</v>
      </c>
      <c r="AA80" s="100">
        <v>-3000</v>
      </c>
      <c r="AB80" s="100"/>
    </row>
    <row r="81" spans="10:28">
      <c r="Y81" s="47">
        <v>4</v>
      </c>
      <c r="Z81" s="47" t="s">
        <v>412</v>
      </c>
      <c r="AA81" s="47"/>
      <c r="AB81" s="47"/>
    </row>
    <row r="86" spans="10:28">
      <c r="J86" s="90" t="s">
        <v>747</v>
      </c>
      <c r="K86" s="96">
        <f>SUM(C71,G71,K71,O71,S71,W71,AA71,AE71,AI71,AM71,AQ71,AU71)</f>
        <v>-437229</v>
      </c>
      <c r="N86" s="94" t="s">
        <v>748</v>
      </c>
      <c r="O86" s="98">
        <f>SUM(D71,H71,L71,P71,T71,X71,AB71,AF71,AJ71,AN71,AR71,AV71)</f>
        <v>-81634</v>
      </c>
    </row>
    <row r="87" spans="10:28">
      <c r="J87" s="91"/>
      <c r="K87" s="97"/>
      <c r="N87" s="94"/>
      <c r="O87" s="99"/>
    </row>
    <row r="88" spans="10:28">
      <c r="J88" s="91"/>
      <c r="K88" s="97"/>
      <c r="N88" s="94"/>
      <c r="O88" s="99"/>
    </row>
    <row r="89" spans="10:28">
      <c r="J89" s="92"/>
      <c r="K89" s="97"/>
      <c r="N89" s="94"/>
      <c r="O89" s="99"/>
    </row>
  </sheetData>
  <mergeCells count="16">
    <mergeCell ref="A2:C2"/>
    <mergeCell ref="E2:G2"/>
    <mergeCell ref="I2:K2"/>
    <mergeCell ref="M2:O2"/>
    <mergeCell ref="Q2:S2"/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2024-03-21T14:29:35Z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1033-12.2.0.13489</vt:lpwstr>
  </property>
</Properties>
</file>