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_colin\Documents\8GA DOVER COMPARISON\"/>
    </mc:Choice>
  </mc:AlternateContent>
  <bookViews>
    <workbookView xWindow="0" yWindow="0" windowWidth="28800" windowHeight="12435" activeTab="2"/>
  </bookViews>
  <sheets>
    <sheet name="HEIL" sheetId="1" r:id="rId1"/>
    <sheet name="Sheet1" sheetId="2" r:id="rId2"/>
    <sheet name="COIL NEED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3" l="1"/>
  <c r="N3" i="3"/>
  <c r="P20" i="3"/>
  <c r="P17" i="3"/>
  <c r="Q13" i="3"/>
  <c r="P3" i="3"/>
  <c r="I14" i="3"/>
  <c r="T26" i="3" s="1"/>
  <c r="I13" i="3"/>
  <c r="N13" i="3" s="1"/>
  <c r="I12" i="3"/>
  <c r="N12" i="3" s="1"/>
  <c r="I11" i="3"/>
  <c r="N11" i="3" s="1"/>
  <c r="I8" i="3"/>
  <c r="N8" i="3" s="1"/>
  <c r="I5" i="3"/>
  <c r="Q26" i="3" s="1"/>
  <c r="I3" i="3"/>
  <c r="P26" i="3" s="1"/>
  <c r="R26" i="3"/>
  <c r="V21" i="3"/>
  <c r="U16" i="3"/>
  <c r="V25" i="3" s="1"/>
  <c r="T19" i="3"/>
  <c r="T18" i="3"/>
  <c r="T15" i="3"/>
  <c r="T14" i="3"/>
  <c r="R23" i="3"/>
  <c r="S12" i="3"/>
  <c r="R11" i="3"/>
  <c r="Q5" i="3"/>
  <c r="P8" i="3"/>
  <c r="L23" i="3"/>
  <c r="I23" i="3"/>
  <c r="N23" i="3" s="1"/>
  <c r="L22" i="3"/>
  <c r="I22" i="3"/>
  <c r="N22" i="3" s="1"/>
  <c r="L21" i="3"/>
  <c r="I21" i="3"/>
  <c r="N21" i="3" s="1"/>
  <c r="L20" i="3"/>
  <c r="I20" i="3"/>
  <c r="N20" i="3" s="1"/>
  <c r="L19" i="3"/>
  <c r="I19" i="3"/>
  <c r="N19" i="3" s="1"/>
  <c r="L18" i="3"/>
  <c r="I18" i="3"/>
  <c r="N18" i="3" s="1"/>
  <c r="L17" i="3"/>
  <c r="I17" i="3"/>
  <c r="N17" i="3" s="1"/>
  <c r="L16" i="3"/>
  <c r="I16" i="3"/>
  <c r="N16" i="3" s="1"/>
  <c r="L15" i="3"/>
  <c r="I15" i="3"/>
  <c r="N15" i="3" s="1"/>
  <c r="L14" i="3"/>
  <c r="L13" i="3"/>
  <c r="L12" i="3"/>
  <c r="L11" i="3"/>
  <c r="L10" i="3"/>
  <c r="I10" i="3"/>
  <c r="N10" i="3" s="1"/>
  <c r="L9" i="3"/>
  <c r="I9" i="3"/>
  <c r="N9" i="3" s="1"/>
  <c r="L8" i="3"/>
  <c r="L7" i="3"/>
  <c r="I7" i="3"/>
  <c r="N7" i="3" s="1"/>
  <c r="L6" i="3"/>
  <c r="I6" i="3"/>
  <c r="N6" i="3" s="1"/>
  <c r="L5" i="3"/>
  <c r="L4" i="3"/>
  <c r="I4" i="3"/>
  <c r="N4" i="3" s="1"/>
  <c r="L3" i="3"/>
  <c r="R25" i="3" l="1"/>
  <c r="R27" i="3" s="1"/>
  <c r="R28" i="3" s="1"/>
  <c r="N14" i="3"/>
  <c r="N5" i="3"/>
  <c r="U25" i="3"/>
  <c r="S26" i="3"/>
  <c r="U26" i="3"/>
  <c r="Q25" i="3"/>
  <c r="Q27" i="3" s="1"/>
  <c r="Q29" i="3" s="1"/>
  <c r="T25" i="3"/>
  <c r="T27" i="3" s="1"/>
  <c r="T29" i="3" s="1"/>
  <c r="S25" i="3"/>
  <c r="V26" i="3"/>
  <c r="V27" i="3" s="1"/>
  <c r="V29" i="3" s="1"/>
  <c r="P25" i="3"/>
  <c r="P27" i="3" s="1"/>
  <c r="P28" i="3" s="1"/>
  <c r="O28" i="3" s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8" i="1"/>
  <c r="U2" i="1"/>
  <c r="V2" i="1" s="1"/>
  <c r="S27" i="3" l="1"/>
  <c r="S29" i="3" s="1"/>
  <c r="U27" i="3"/>
  <c r="U29" i="3" s="1"/>
  <c r="O29" i="3" s="1"/>
  <c r="L27" i="1"/>
  <c r="L2" i="1"/>
  <c r="X2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 l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 l="1"/>
  <c r="V12" i="1" s="1"/>
  <c r="U11" i="1"/>
  <c r="V11" i="1" s="1"/>
  <c r="U10" i="1"/>
  <c r="V10" i="1" s="1"/>
  <c r="U9" i="1"/>
  <c r="V9" i="1" s="1"/>
  <c r="L8" i="1"/>
  <c r="U8" i="1"/>
  <c r="V8" i="1" s="1"/>
  <c r="U7" i="1"/>
  <c r="V7" i="1" s="1"/>
  <c r="U6" i="1"/>
  <c r="V6" i="1" s="1"/>
  <c r="U5" i="1"/>
  <c r="V5" i="1" s="1"/>
  <c r="I4" i="1"/>
  <c r="N4" i="1" s="1"/>
  <c r="U4" i="1"/>
  <c r="V4" i="1" s="1"/>
  <c r="U3" i="1"/>
  <c r="V3" i="1" s="1"/>
  <c r="L3" i="1"/>
  <c r="L4" i="1"/>
  <c r="L5" i="1"/>
  <c r="L6" i="1"/>
  <c r="L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8" i="1"/>
  <c r="X28" i="1" s="1"/>
  <c r="Y28" i="1" s="1"/>
  <c r="I2" i="1"/>
  <c r="I28" i="1" l="1"/>
  <c r="I27" i="1"/>
  <c r="I26" i="1"/>
  <c r="I25" i="1"/>
  <c r="I24" i="1"/>
  <c r="I22" i="1"/>
  <c r="I21" i="1"/>
  <c r="I23" i="1"/>
  <c r="I20" i="1"/>
  <c r="I19" i="1"/>
  <c r="I17" i="1"/>
  <c r="I18" i="1"/>
  <c r="I16" i="1"/>
  <c r="I15" i="1"/>
  <c r="I14" i="1"/>
  <c r="I13" i="1"/>
  <c r="I12" i="1"/>
  <c r="I11" i="1"/>
  <c r="I10" i="1"/>
  <c r="I9" i="1"/>
  <c r="I8" i="1"/>
  <c r="N8" i="1" s="1"/>
  <c r="I7" i="1" l="1"/>
  <c r="N7" i="1" s="1"/>
  <c r="P7" i="1" s="1"/>
  <c r="P8" i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X6" i="1"/>
  <c r="Y6" i="1" s="1"/>
  <c r="X7" i="1"/>
  <c r="X8" i="1"/>
  <c r="Y8" i="1" s="1"/>
  <c r="X9" i="1"/>
  <c r="X10" i="1"/>
  <c r="Y10" i="1" s="1"/>
  <c r="X11" i="1"/>
  <c r="X12" i="1"/>
  <c r="X13" i="1"/>
  <c r="Y13" i="1" s="1"/>
  <c r="X14" i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I6" i="1"/>
  <c r="N6" i="1" s="1"/>
  <c r="P6" i="1" s="1"/>
  <c r="Y14" i="1" l="1"/>
  <c r="Y12" i="1"/>
  <c r="Y11" i="1"/>
  <c r="Y9" i="1"/>
  <c r="Y7" i="1"/>
  <c r="I5" i="1"/>
  <c r="N5" i="1" s="1"/>
  <c r="P5" i="1" s="1"/>
  <c r="P4" i="1"/>
  <c r="I3" i="1"/>
  <c r="N3" i="1" s="1"/>
  <c r="P3" i="1" s="1"/>
  <c r="N2" i="1"/>
  <c r="P2" i="1" s="1"/>
  <c r="Y2" i="1" s="1"/>
  <c r="X5" i="1" l="1"/>
  <c r="Y5" i="1" s="1"/>
  <c r="X4" i="1"/>
  <c r="Y4" i="1" s="1"/>
  <c r="X3" i="1"/>
  <c r="Y3" i="1" s="1"/>
</calcChain>
</file>

<file path=xl/sharedStrings.xml><?xml version="1.0" encoding="utf-8"?>
<sst xmlns="http://schemas.openxmlformats.org/spreadsheetml/2006/main" count="242" uniqueCount="80">
  <si>
    <t>EAU</t>
  </si>
  <si>
    <t xml:space="preserve">PART W </t>
  </si>
  <si>
    <t>PART L</t>
  </si>
  <si>
    <t>PIERCE DELAY</t>
  </si>
  <si>
    <t>MINS</t>
  </si>
  <si>
    <t>RAPID RATE</t>
  </si>
  <si>
    <t>IN/MIN</t>
  </si>
  <si>
    <t>SET UP LOADING</t>
  </si>
  <si>
    <t>UNLOADING</t>
  </si>
  <si>
    <t>BASKET</t>
  </si>
  <si>
    <t>THICKNESS 8GA</t>
  </si>
  <si>
    <t>PART NUMBER</t>
  </si>
  <si>
    <t>PCS/PLATE</t>
  </si>
  <si>
    <t>CUTTING LENGTH (IN)</t>
  </si>
  <si>
    <t>RAPID (IN)</t>
  </si>
  <si>
    <t>PIERCINGS/PLATE</t>
  </si>
  <si>
    <t>CUTTING FEED RATE (IN/MIN)</t>
  </si>
  <si>
    <t>CUTTING TIME PER PLATE (HRS)</t>
  </si>
  <si>
    <t>CUTTING COST/PC @$95.00 PER HOUR</t>
  </si>
  <si>
    <t>FAB FREIGHT/PIECE 1.35 PER CWT BASED ON NET WEIGHT</t>
  </si>
  <si>
    <t>COST PER PIECE FOB CHICAGO</t>
  </si>
  <si>
    <t>PLATE WIDTH (IN)</t>
  </si>
  <si>
    <t>PLATE LENGTH (IN)</t>
  </si>
  <si>
    <t>PLATE WEIGHT #</t>
  </si>
  <si>
    <t>NET WEIGHT #/PC</t>
  </si>
  <si>
    <t>GROSS WEIGHT  # PER PIECE</t>
  </si>
  <si>
    <t>MTL COST $/PC</t>
  </si>
  <si>
    <t xml:space="preserve">MATERIAL COST PER  CWT </t>
  </si>
  <si>
    <t>GRADE</t>
  </si>
  <si>
    <t>VENDOR</t>
  </si>
  <si>
    <t>113-0853-010</t>
  </si>
  <si>
    <t>113-0672-012</t>
  </si>
  <si>
    <t>113-1233-002</t>
  </si>
  <si>
    <t>113-0684-008</t>
  </si>
  <si>
    <t>113-6731-004</t>
  </si>
  <si>
    <t>113-0683-008</t>
  </si>
  <si>
    <t>113-1163-001</t>
  </si>
  <si>
    <t>113-1235-002</t>
  </si>
  <si>
    <t>112-9655-021</t>
  </si>
  <si>
    <t>113-1234-003</t>
  </si>
  <si>
    <t>113-1232-002</t>
  </si>
  <si>
    <t>113-1164-001</t>
  </si>
  <si>
    <t>113-1236-004</t>
  </si>
  <si>
    <t>113-1237-002</t>
  </si>
  <si>
    <t>113-0858-010</t>
  </si>
  <si>
    <t>113-0726-010</t>
  </si>
  <si>
    <t>113-3485</t>
  </si>
  <si>
    <t>113-1229-002</t>
  </si>
  <si>
    <t>113-1228-002</t>
  </si>
  <si>
    <t>113-1236-002</t>
  </si>
  <si>
    <t>112-9657-012</t>
  </si>
  <si>
    <t>113-0900-008</t>
  </si>
  <si>
    <t>113-0901-008</t>
  </si>
  <si>
    <t>112-9656-022</t>
  </si>
  <si>
    <t>113-1234-002</t>
  </si>
  <si>
    <t>113-6821</t>
  </si>
  <si>
    <t>113-0858-012</t>
  </si>
  <si>
    <t>BodySheets</t>
  </si>
  <si>
    <t>I</t>
  </si>
  <si>
    <t>1011 GR 80</t>
  </si>
  <si>
    <t>IN-HOUSE</t>
  </si>
  <si>
    <t>FABRICATING COST</t>
  </si>
  <si>
    <t>MATERIAL COST BASED</t>
  </si>
  <si>
    <t xml:space="preserve">ON PREVIOUS COIL </t>
  </si>
  <si>
    <t>PRICING OF 8GA MATERIAL</t>
  </si>
  <si>
    <t>GIVEN BY RUDOLPHY</t>
  </si>
  <si>
    <t>NEED UPDATED PRICING FOR</t>
  </si>
  <si>
    <t>COIL</t>
  </si>
  <si>
    <t>DOVER AWARD</t>
  </si>
  <si>
    <t>48x91</t>
  </si>
  <si>
    <t>60x90</t>
  </si>
  <si>
    <t>60x121</t>
  </si>
  <si>
    <t>60x87.82</t>
  </si>
  <si>
    <t>61.25x149.5</t>
  </si>
  <si>
    <t>61.25x234.5</t>
  </si>
  <si>
    <t>61.25x206.5</t>
  </si>
  <si>
    <t>48x121</t>
  </si>
  <si>
    <t>48" COIL TOTAL</t>
  </si>
  <si>
    <t>61.25" COIL TOTAL</t>
  </si>
  <si>
    <t>60x88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</si>
</sst>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49" fontId="2" fillId="0" borderId="0" xfId="0" applyNumberFormat="1" applyFont="1" applyFill="1" applyBorder="1" applyAlignment="1" applyProtection="1">
      <alignment horizontal="left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44" fontId="2" fillId="2" borderId="0" xfId="1" applyFont="1" applyFill="1" applyBorder="1" applyAlignment="1">
      <alignment horizontal="center"/>
    </xf>
    <xf numFmtId="0" fontId="2" fillId="2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 applyProtection="1">
      <alignment horizontal="left"/>
      <protection locked="0"/>
    </xf>
    <xf numFmtId="0" fontId="2" fillId="3" borderId="0" xfId="0" applyNumberFormat="1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0" fontId="0" fillId="3" borderId="0" xfId="0" applyFill="1"/>
    <xf numFmtId="0" fontId="2" fillId="4" borderId="0" xfId="0" applyFont="1" applyFill="1" applyBorder="1" applyAlignment="1">
      <alignment horizontal="center"/>
    </xf>
    <xf numFmtId="0" fontId="2" fillId="4" borderId="0" xfId="0" applyNumberFormat="1" applyFont="1" applyFill="1" applyBorder="1" applyAlignment="1" applyProtection="1">
      <alignment horizontal="left"/>
      <protection locked="0"/>
    </xf>
    <xf numFmtId="0" fontId="2" fillId="4" borderId="0" xfId="0" applyNumberFormat="1" applyFont="1" applyFill="1" applyBorder="1" applyAlignment="1" applyProtection="1">
      <alignment horizontal="center"/>
      <protection locked="0"/>
    </xf>
    <xf numFmtId="0" fontId="2" fillId="4" borderId="0" xfId="0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" fillId="6" borderId="0" xfId="0" applyNumberFormat="1" applyFont="1" applyFill="1" applyBorder="1" applyAlignment="1" applyProtection="1">
      <alignment horizontal="left"/>
      <protection locked="0"/>
    </xf>
    <xf numFmtId="0" fontId="2" fillId="6" borderId="0" xfId="0" applyNumberFormat="1" applyFont="1" applyFill="1" applyBorder="1" applyAlignment="1" applyProtection="1">
      <alignment horizontal="center"/>
      <protection locked="0"/>
    </xf>
    <xf numFmtId="0" fontId="2" fillId="6" borderId="0" xfId="0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 applyProtection="1">
      <alignment horizontal="left"/>
      <protection locked="0"/>
    </xf>
    <xf numFmtId="0" fontId="2" fillId="2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0" xfId="0" applyNumberFormat="1" applyFont="1" applyFill="1" applyBorder="1" applyAlignment="1" applyProtection="1">
      <alignment horizontal="left"/>
      <protection locked="0"/>
    </xf>
    <xf numFmtId="0" fontId="2" fillId="5" borderId="0" xfId="0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/>
    <xf numFmtId="0" fontId="2" fillId="7" borderId="0" xfId="0" applyFont="1" applyFill="1" applyBorder="1" applyAlignment="1">
      <alignment horizontal="center"/>
    </xf>
    <xf numFmtId="0" fontId="2" fillId="7" borderId="0" xfId="0" applyNumberFormat="1" applyFont="1" applyFill="1" applyBorder="1" applyAlignment="1" applyProtection="1">
      <alignment horizontal="left"/>
      <protection locked="0"/>
    </xf>
    <xf numFmtId="0" fontId="2" fillId="7" borderId="0" xfId="0" applyNumberFormat="1" applyFont="1" applyFill="1" applyBorder="1" applyAlignment="1" applyProtection="1">
      <alignment horizontal="center"/>
      <protection locked="0"/>
    </xf>
    <xf numFmtId="0" fontId="2" fillId="7" borderId="0" xfId="0" applyFont="1" applyFill="1" applyBorder="1" applyAlignment="1">
      <alignment horizontal="center" vertical="center"/>
    </xf>
    <xf numFmtId="2" fontId="2" fillId="7" borderId="0" xfId="0" applyNumberFormat="1" applyFont="1" applyFill="1" applyBorder="1" applyAlignment="1">
      <alignment horizontal="center" vertical="center"/>
    </xf>
    <xf numFmtId="2" fontId="2" fillId="7" borderId="0" xfId="0" applyNumberFormat="1" applyFont="1" applyFill="1" applyBorder="1" applyAlignment="1">
      <alignment horizontal="center"/>
    </xf>
    <xf numFmtId="1" fontId="2" fillId="7" borderId="0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2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center"/>
    </xf>
    <xf numFmtId="0" fontId="0" fillId="8" borderId="0" xfId="0" applyFill="1"/>
    <xf numFmtId="0" fontId="2" fillId="8" borderId="0" xfId="0" applyFont="1" applyFill="1" applyBorder="1" applyAlignment="1">
      <alignment horizontal="center"/>
    </xf>
    <xf numFmtId="0" fontId="2" fillId="8" borderId="0" xfId="0" applyNumberFormat="1" applyFont="1" applyFill="1" applyBorder="1" applyAlignment="1" applyProtection="1">
      <alignment horizontal="left"/>
      <protection locked="0"/>
    </xf>
    <xf numFmtId="0" fontId="2" fillId="8" borderId="0" xfId="0" applyNumberFormat="1" applyFont="1" applyFill="1" applyBorder="1" applyAlignment="1" applyProtection="1">
      <alignment horizontal="center"/>
      <protection locked="0"/>
    </xf>
    <xf numFmtId="0" fontId="2" fillId="8" borderId="0" xfId="0" applyFont="1" applyFill="1" applyBorder="1" applyAlignment="1">
      <alignment horizontal="center" vertical="center"/>
    </xf>
    <xf numFmtId="2" fontId="2" fillId="8" borderId="0" xfId="0" applyNumberFormat="1" applyFont="1" applyFill="1" applyBorder="1" applyAlignment="1">
      <alignment horizontal="center" vertical="center"/>
    </xf>
    <xf numFmtId="2" fontId="2" fillId="8" borderId="0" xfId="0" applyNumberFormat="1" applyFont="1" applyFill="1" applyBorder="1" applyAlignment="1">
      <alignment horizontal="center"/>
    </xf>
    <xf numFmtId="1" fontId="2" fillId="8" borderId="0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2" fontId="3" fillId="0" borderId="5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zoomScale="130" zoomScaleNormal="130" workbookViewId="0">
      <selection activeCell="A13" sqref="A13"/>
    </sheetView>
  </sheetViews>
  <sheetFormatPr defaultRowHeight="15" x14ac:dyDescent="0.25"/>
  <cols>
    <col min="1" max="1" width="6.85546875" style="5" customWidth="1"/>
    <col min="2" max="2" width="14" style="16" customWidth="1"/>
    <col min="3" max="3" width="15.5703125" style="16" customWidth="1"/>
    <col min="4" max="4" width="10.28515625" style="5" customWidth="1"/>
    <col min="5" max="5" width="14.140625" style="8" customWidth="1"/>
    <col min="6" max="6" width="13.140625" style="8" customWidth="1"/>
    <col min="7" max="7" width="14.140625" style="8" customWidth="1"/>
    <col min="8" max="8" width="13.5703125" style="8" customWidth="1"/>
    <col min="9" max="9" width="14" style="8" customWidth="1"/>
    <col min="10" max="10" width="11" style="8" customWidth="1"/>
    <col min="11" max="11" width="10.85546875" style="8" customWidth="1"/>
    <col min="12" max="12" width="13.42578125" style="5" customWidth="1"/>
    <col min="13" max="13" width="12.42578125" style="5" customWidth="1"/>
    <col min="14" max="14" width="16" style="8" customWidth="1"/>
    <col min="15" max="15" width="20" style="22" customWidth="1"/>
    <col min="16" max="16" width="14" style="8" customWidth="1"/>
    <col min="17" max="17" width="19.42578125" style="8" customWidth="1"/>
    <col min="18" max="18" width="14" style="8" customWidth="1"/>
    <col min="19" max="19" width="17.28515625" style="8" customWidth="1"/>
    <col min="20" max="20" width="14.28515625" style="8" customWidth="1"/>
    <col min="21" max="22" width="17.85546875" style="8" customWidth="1"/>
    <col min="23" max="23" width="22.5703125" style="8" customWidth="1"/>
    <col min="24" max="24" width="20.5703125" style="8" customWidth="1"/>
    <col min="25" max="25" width="14.85546875" style="8" customWidth="1"/>
    <col min="26" max="27" width="19.5703125" style="19" customWidth="1"/>
    <col min="28" max="28" width="21.28515625" style="5" customWidth="1"/>
    <col min="29" max="16384" width="9.140625" style="16"/>
  </cols>
  <sheetData>
    <row r="1" spans="1:28" s="3" customFormat="1" ht="42.75" customHeight="1" x14ac:dyDescent="0.25">
      <c r="A1" s="3" t="s">
        <v>58</v>
      </c>
      <c r="B1" s="3" t="s">
        <v>9</v>
      </c>
      <c r="C1" s="3" t="s">
        <v>11</v>
      </c>
      <c r="D1" s="3" t="s">
        <v>0</v>
      </c>
      <c r="E1" s="3" t="s">
        <v>10</v>
      </c>
      <c r="F1" s="3" t="s">
        <v>28</v>
      </c>
      <c r="G1" s="3" t="s">
        <v>21</v>
      </c>
      <c r="H1" s="3" t="s">
        <v>22</v>
      </c>
      <c r="I1" s="3" t="s">
        <v>23</v>
      </c>
      <c r="J1" s="3" t="s">
        <v>1</v>
      </c>
      <c r="K1" s="3" t="s">
        <v>2</v>
      </c>
      <c r="L1" s="3" t="s">
        <v>24</v>
      </c>
      <c r="M1" s="3" t="s">
        <v>12</v>
      </c>
      <c r="N1" s="3" t="s">
        <v>25</v>
      </c>
      <c r="O1" s="20" t="s">
        <v>27</v>
      </c>
      <c r="P1" s="4" t="s">
        <v>26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61</v>
      </c>
      <c r="X1" s="4" t="s">
        <v>19</v>
      </c>
      <c r="Y1" s="4" t="s">
        <v>20</v>
      </c>
      <c r="Z1" s="4" t="s">
        <v>68</v>
      </c>
      <c r="AA1" s="4"/>
      <c r="AB1" s="3" t="s">
        <v>29</v>
      </c>
    </row>
    <row r="2" spans="1:28" hidden="1" x14ac:dyDescent="0.25">
      <c r="A2" s="5">
        <v>1</v>
      </c>
      <c r="B2" s="6" t="s">
        <v>57</v>
      </c>
      <c r="C2" s="6" t="s">
        <v>30</v>
      </c>
      <c r="D2" s="7">
        <v>1274</v>
      </c>
      <c r="E2" s="8">
        <v>0.16439999999999999</v>
      </c>
      <c r="F2" s="8" t="s">
        <v>59</v>
      </c>
      <c r="G2" s="8">
        <v>48</v>
      </c>
      <c r="H2" s="8">
        <v>164</v>
      </c>
      <c r="I2" s="9">
        <f t="shared" ref="I2:I28" si="0">0.2836*G2*H2*E2</f>
        <v>367.02286848</v>
      </c>
      <c r="J2" s="8">
        <v>44.125</v>
      </c>
      <c r="K2" s="8">
        <v>163</v>
      </c>
      <c r="L2" s="10">
        <f>0.2836*E2*J2*K2</f>
        <v>335.33614122</v>
      </c>
      <c r="M2" s="11">
        <v>1</v>
      </c>
      <c r="N2" s="9">
        <f t="shared" ref="N2:N28" si="1">I2/M2</f>
        <v>367.02286848</v>
      </c>
      <c r="O2" s="21">
        <v>43.62</v>
      </c>
      <c r="P2" s="12">
        <f>O2*N2/100</f>
        <v>160.09537523097598</v>
      </c>
      <c r="Q2" s="13">
        <v>414.625</v>
      </c>
      <c r="R2" s="13">
        <v>44.878999999999998</v>
      </c>
      <c r="S2" s="13">
        <v>1</v>
      </c>
      <c r="T2" s="13">
        <v>155</v>
      </c>
      <c r="U2" s="14">
        <f>((Q2/T2+R2/1000+0.2166*S2+7+8)/60)</f>
        <v>0.29894131666666662</v>
      </c>
      <c r="V2" s="12">
        <f>U2*95/M2</f>
        <v>28.39942508333333</v>
      </c>
      <c r="W2" s="12">
        <v>0</v>
      </c>
      <c r="X2" s="12">
        <f>1.35*L2/100</f>
        <v>4.5270379064700004</v>
      </c>
      <c r="Y2" s="12">
        <f>P2+V2+X2</f>
        <v>193.02183822077933</v>
      </c>
      <c r="Z2" s="12"/>
      <c r="AA2" s="12"/>
      <c r="AB2" s="15" t="s">
        <v>60</v>
      </c>
    </row>
    <row r="3" spans="1:28" hidden="1" x14ac:dyDescent="0.25">
      <c r="A3" s="5">
        <v>2</v>
      </c>
      <c r="B3" s="6" t="s">
        <v>57</v>
      </c>
      <c r="C3" s="6" t="s">
        <v>31</v>
      </c>
      <c r="D3" s="7">
        <v>668</v>
      </c>
      <c r="E3" s="8">
        <v>0.16439999999999999</v>
      </c>
      <c r="F3" s="8" t="s">
        <v>59</v>
      </c>
      <c r="G3" s="8">
        <v>48</v>
      </c>
      <c r="H3" s="8">
        <v>131</v>
      </c>
      <c r="I3" s="9">
        <f t="shared" si="0"/>
        <v>293.17070591999999</v>
      </c>
      <c r="J3" s="8">
        <v>44.125</v>
      </c>
      <c r="K3" s="8">
        <v>128</v>
      </c>
      <c r="L3" s="10">
        <f>0.2836*E3*J3*K3</f>
        <v>263.33144831999999</v>
      </c>
      <c r="M3" s="11">
        <v>1</v>
      </c>
      <c r="N3" s="9">
        <f t="shared" si="1"/>
        <v>293.17070591999999</v>
      </c>
      <c r="O3" s="21">
        <v>43.62</v>
      </c>
      <c r="P3" s="12">
        <f t="shared" ref="P3:P28" si="2">O3*N3/100</f>
        <v>127.88106192230399</v>
      </c>
      <c r="Q3" s="13">
        <v>344.625</v>
      </c>
      <c r="R3" s="13">
        <v>44.878999999999998</v>
      </c>
      <c r="S3" s="13">
        <v>1</v>
      </c>
      <c r="T3" s="13">
        <v>155</v>
      </c>
      <c r="U3" s="14">
        <f t="shared" ref="U3:U28" si="3">((Q3/T3+R3/1000+0.2166*S3+7+8)/60)</f>
        <v>0.29141443494623659</v>
      </c>
      <c r="V3" s="12">
        <f t="shared" ref="V3:V28" si="4">U3*95/M3</f>
        <v>27.684371319892477</v>
      </c>
      <c r="W3" s="12">
        <v>0</v>
      </c>
      <c r="X3" s="12">
        <f t="shared" ref="X3:X28" si="5">1.35*L3/100</f>
        <v>3.55497455232</v>
      </c>
      <c r="Y3" s="12">
        <f t="shared" ref="Y3:Y28" si="6">P3+V3+X3</f>
        <v>159.12040779451647</v>
      </c>
      <c r="Z3" s="12"/>
      <c r="AA3" s="12"/>
      <c r="AB3" s="15" t="s">
        <v>60</v>
      </c>
    </row>
    <row r="4" spans="1:28" hidden="1" x14ac:dyDescent="0.25">
      <c r="A4" s="5">
        <v>3</v>
      </c>
      <c r="B4" s="6" t="s">
        <v>57</v>
      </c>
      <c r="C4" s="6" t="s">
        <v>32</v>
      </c>
      <c r="D4" s="7">
        <v>417</v>
      </c>
      <c r="E4" s="8">
        <v>0.16439999999999999</v>
      </c>
      <c r="F4" s="8" t="s">
        <v>59</v>
      </c>
      <c r="G4" s="8">
        <v>60.5</v>
      </c>
      <c r="H4" s="8">
        <v>194.5</v>
      </c>
      <c r="I4" s="9">
        <f>0.2836*G4*H4*E4</f>
        <v>548.63438124000004</v>
      </c>
      <c r="J4" s="8">
        <v>60.11</v>
      </c>
      <c r="K4" s="8">
        <v>191.5</v>
      </c>
      <c r="L4" s="10">
        <f t="shared" ref="L4:L28" si="7">0.2836*E4*J4*K4</f>
        <v>536.69005278960003</v>
      </c>
      <c r="M4" s="11">
        <v>1</v>
      </c>
      <c r="N4" s="9">
        <f t="shared" si="1"/>
        <v>548.63438124000004</v>
      </c>
      <c r="O4" s="21">
        <v>43.62</v>
      </c>
      <c r="P4" s="12">
        <f>O4*N4/100</f>
        <v>239.314317096888</v>
      </c>
      <c r="Q4" s="13">
        <v>493.09100000000001</v>
      </c>
      <c r="R4" s="13">
        <v>0.8</v>
      </c>
      <c r="S4" s="13">
        <v>1</v>
      </c>
      <c r="T4" s="13">
        <v>155</v>
      </c>
      <c r="U4" s="14">
        <f t="shared" si="3"/>
        <v>0.30664387096774193</v>
      </c>
      <c r="V4" s="12">
        <f t="shared" si="4"/>
        <v>29.131167741935482</v>
      </c>
      <c r="W4" s="12">
        <v>0</v>
      </c>
      <c r="X4" s="12">
        <f t="shared" si="5"/>
        <v>7.2453157126596013</v>
      </c>
      <c r="Y4" s="12">
        <f t="shared" si="6"/>
        <v>275.69080055148305</v>
      </c>
      <c r="Z4" s="12"/>
      <c r="AA4" s="12"/>
      <c r="AB4" s="15" t="s">
        <v>60</v>
      </c>
    </row>
    <row r="5" spans="1:28" hidden="1" x14ac:dyDescent="0.25">
      <c r="A5" s="5">
        <v>4</v>
      </c>
      <c r="B5" s="6" t="s">
        <v>57</v>
      </c>
      <c r="C5" s="6" t="s">
        <v>33</v>
      </c>
      <c r="D5" s="7">
        <v>365</v>
      </c>
      <c r="E5" s="8">
        <v>0.16439999999999999</v>
      </c>
      <c r="F5" s="8" t="s">
        <v>59</v>
      </c>
      <c r="G5" s="8">
        <v>60.5</v>
      </c>
      <c r="H5" s="8">
        <v>159.5</v>
      </c>
      <c r="I5" s="9">
        <f t="shared" si="0"/>
        <v>449.90840004</v>
      </c>
      <c r="J5" s="8">
        <v>60.11</v>
      </c>
      <c r="K5" s="8">
        <v>156.5</v>
      </c>
      <c r="L5" s="10">
        <f t="shared" si="7"/>
        <v>438.60048700560003</v>
      </c>
      <c r="M5" s="11">
        <v>1</v>
      </c>
      <c r="N5" s="9">
        <f t="shared" si="1"/>
        <v>449.90840004</v>
      </c>
      <c r="O5" s="21">
        <v>43.62</v>
      </c>
      <c r="P5" s="12">
        <f t="shared" si="2"/>
        <v>196.25004409744801</v>
      </c>
      <c r="Q5" s="13">
        <v>423.09100000000001</v>
      </c>
      <c r="R5" s="13">
        <v>0.8</v>
      </c>
      <c r="S5" s="13">
        <v>1</v>
      </c>
      <c r="T5" s="13">
        <v>155</v>
      </c>
      <c r="U5" s="14">
        <f t="shared" si="3"/>
        <v>0.29911698924731184</v>
      </c>
      <c r="V5" s="12">
        <f t="shared" si="4"/>
        <v>28.416113978494625</v>
      </c>
      <c r="W5" s="12">
        <v>0</v>
      </c>
      <c r="X5" s="12">
        <f t="shared" si="5"/>
        <v>5.9211065745756004</v>
      </c>
      <c r="Y5" s="12">
        <f t="shared" si="6"/>
        <v>230.58726465051822</v>
      </c>
      <c r="Z5" s="12"/>
      <c r="AA5" s="12"/>
      <c r="AB5" s="15" t="s">
        <v>60</v>
      </c>
    </row>
    <row r="6" spans="1:28" hidden="1" x14ac:dyDescent="0.25">
      <c r="A6" s="5">
        <v>5</v>
      </c>
      <c r="B6" s="6" t="s">
        <v>57</v>
      </c>
      <c r="C6" s="17" t="s">
        <v>34</v>
      </c>
      <c r="D6" s="18">
        <v>330</v>
      </c>
      <c r="E6" s="8">
        <v>0.16439999999999999</v>
      </c>
      <c r="F6" s="8" t="s">
        <v>59</v>
      </c>
      <c r="G6" s="8">
        <v>60</v>
      </c>
      <c r="H6" s="8">
        <v>89.77</v>
      </c>
      <c r="I6" s="9">
        <f t="shared" si="0"/>
        <v>251.125327008</v>
      </c>
      <c r="J6" s="8">
        <v>53.06</v>
      </c>
      <c r="K6" s="8">
        <v>86.77</v>
      </c>
      <c r="L6" s="10">
        <f t="shared" si="7"/>
        <v>214.656914666208</v>
      </c>
      <c r="M6" s="11">
        <v>1</v>
      </c>
      <c r="N6" s="9">
        <f t="shared" si="1"/>
        <v>251.125327008</v>
      </c>
      <c r="O6" s="21">
        <v>43.62</v>
      </c>
      <c r="P6" s="12">
        <f t="shared" si="2"/>
        <v>109.54086764088959</v>
      </c>
      <c r="Q6" s="9">
        <v>269.40699999999998</v>
      </c>
      <c r="R6" s="9">
        <v>102.33</v>
      </c>
      <c r="S6" s="9">
        <v>1</v>
      </c>
      <c r="T6" s="9">
        <v>155</v>
      </c>
      <c r="U6" s="14">
        <f t="shared" si="3"/>
        <v>0.28428399462365589</v>
      </c>
      <c r="V6" s="12">
        <f t="shared" si="4"/>
        <v>27.006979489247311</v>
      </c>
      <c r="W6" s="12">
        <v>0</v>
      </c>
      <c r="X6" s="12">
        <f t="shared" si="5"/>
        <v>2.8978683479938083</v>
      </c>
      <c r="Y6" s="12">
        <f t="shared" si="6"/>
        <v>139.44571547813069</v>
      </c>
      <c r="Z6" s="12"/>
      <c r="AA6" s="12"/>
      <c r="AB6" s="15" t="s">
        <v>60</v>
      </c>
    </row>
    <row r="7" spans="1:28" hidden="1" x14ac:dyDescent="0.25">
      <c r="A7" s="5">
        <v>6</v>
      </c>
      <c r="B7" s="6" t="s">
        <v>57</v>
      </c>
      <c r="C7" s="6" t="s">
        <v>35</v>
      </c>
      <c r="D7" s="7">
        <v>314</v>
      </c>
      <c r="E7" s="8">
        <v>0.16439999999999999</v>
      </c>
      <c r="F7" s="8" t="s">
        <v>59</v>
      </c>
      <c r="G7" s="8">
        <v>60.5</v>
      </c>
      <c r="H7" s="8">
        <v>159.5</v>
      </c>
      <c r="I7" s="9">
        <f t="shared" si="0"/>
        <v>449.90840004</v>
      </c>
      <c r="J7" s="8">
        <v>60.11</v>
      </c>
      <c r="K7" s="8">
        <v>156.5</v>
      </c>
      <c r="L7" s="10">
        <f t="shared" si="7"/>
        <v>438.60048700560003</v>
      </c>
      <c r="M7" s="11">
        <v>1</v>
      </c>
      <c r="N7" s="9">
        <f t="shared" si="1"/>
        <v>449.90840004</v>
      </c>
      <c r="O7" s="21">
        <v>43.62</v>
      </c>
      <c r="P7" s="12">
        <f t="shared" si="2"/>
        <v>196.25004409744801</v>
      </c>
      <c r="Q7" s="9">
        <v>429.09</v>
      </c>
      <c r="R7" s="9">
        <v>0.8</v>
      </c>
      <c r="S7" s="9">
        <v>1</v>
      </c>
      <c r="T7" s="9">
        <v>155</v>
      </c>
      <c r="U7" s="14">
        <f t="shared" si="3"/>
        <v>0.29976204301075265</v>
      </c>
      <c r="V7" s="12">
        <f t="shared" si="4"/>
        <v>28.477394086021501</v>
      </c>
      <c r="W7" s="12">
        <v>0</v>
      </c>
      <c r="X7" s="12">
        <f t="shared" si="5"/>
        <v>5.9211065745756004</v>
      </c>
      <c r="Y7" s="12">
        <f t="shared" si="6"/>
        <v>230.64854475804509</v>
      </c>
      <c r="Z7" s="12"/>
      <c r="AA7" s="12"/>
      <c r="AB7" s="15" t="s">
        <v>60</v>
      </c>
    </row>
    <row r="8" spans="1:28" x14ac:dyDescent="0.25">
      <c r="A8" s="5">
        <v>7</v>
      </c>
      <c r="B8" s="6" t="s">
        <v>57</v>
      </c>
      <c r="C8" s="6" t="s">
        <v>36</v>
      </c>
      <c r="D8" s="7">
        <v>161</v>
      </c>
      <c r="E8" s="8">
        <v>0.16439999999999999</v>
      </c>
      <c r="F8" s="8" t="s">
        <v>59</v>
      </c>
      <c r="G8" s="8">
        <v>48</v>
      </c>
      <c r="H8" s="8">
        <v>77.48</v>
      </c>
      <c r="I8" s="9">
        <f t="shared" si="0"/>
        <v>173.3959259136</v>
      </c>
      <c r="J8" s="8">
        <v>12</v>
      </c>
      <c r="K8" s="8">
        <v>74.48</v>
      </c>
      <c r="L8" s="10">
        <f>0.2836*E8*J8*K8</f>
        <v>41.670523238400001</v>
      </c>
      <c r="M8" s="11">
        <v>3</v>
      </c>
      <c r="N8" s="9">
        <f t="shared" si="1"/>
        <v>57.798641971199999</v>
      </c>
      <c r="O8" s="21">
        <v>43.62</v>
      </c>
      <c r="P8" s="12">
        <f t="shared" si="2"/>
        <v>25.211767627837439</v>
      </c>
      <c r="Q8" s="9">
        <v>520.05499999999995</v>
      </c>
      <c r="R8" s="9">
        <v>101.267</v>
      </c>
      <c r="S8" s="9">
        <v>3</v>
      </c>
      <c r="T8" s="9">
        <v>155</v>
      </c>
      <c r="U8" s="14">
        <f t="shared" si="3"/>
        <v>0.31843767580645166</v>
      </c>
      <c r="V8" s="12">
        <f t="shared" si="4"/>
        <v>10.08385973387097</v>
      </c>
      <c r="W8" s="12">
        <v>0</v>
      </c>
      <c r="X8" s="12">
        <f t="shared" si="5"/>
        <v>0.56255206371840005</v>
      </c>
      <c r="Y8" s="12">
        <f t="shared" si="6"/>
        <v>35.858179425426812</v>
      </c>
      <c r="Z8" s="12">
        <v>33.33</v>
      </c>
      <c r="AA8" s="12">
        <f>-(Y8-Z8)</f>
        <v>-2.5281794254268135</v>
      </c>
      <c r="AB8" s="15" t="s">
        <v>60</v>
      </c>
    </row>
    <row r="9" spans="1:28" hidden="1" x14ac:dyDescent="0.25">
      <c r="A9" s="5">
        <v>8</v>
      </c>
      <c r="B9" s="6" t="s">
        <v>57</v>
      </c>
      <c r="C9" s="17" t="s">
        <v>37</v>
      </c>
      <c r="D9" s="18">
        <v>124</v>
      </c>
      <c r="E9" s="8">
        <v>0.16439999999999999</v>
      </c>
      <c r="F9" s="8" t="s">
        <v>59</v>
      </c>
      <c r="G9" s="8">
        <v>60.5</v>
      </c>
      <c r="H9" s="8">
        <v>206.5</v>
      </c>
      <c r="I9" s="9">
        <f t="shared" si="0"/>
        <v>582.48328908000008</v>
      </c>
      <c r="J9" s="8">
        <v>60.11</v>
      </c>
      <c r="K9" s="8">
        <v>203.5</v>
      </c>
      <c r="L9" s="10">
        <f t="shared" si="7"/>
        <v>570.32076105839997</v>
      </c>
      <c r="M9" s="11">
        <v>1</v>
      </c>
      <c r="N9" s="9">
        <f t="shared" si="1"/>
        <v>582.48328908000008</v>
      </c>
      <c r="O9" s="21">
        <v>43.62</v>
      </c>
      <c r="P9" s="12">
        <f t="shared" si="2"/>
        <v>254.07921069669604</v>
      </c>
      <c r="Q9" s="9">
        <v>517.29600000000005</v>
      </c>
      <c r="R9" s="9">
        <v>61.014000000000003</v>
      </c>
      <c r="S9" s="9">
        <v>1</v>
      </c>
      <c r="T9" s="9">
        <v>155</v>
      </c>
      <c r="U9" s="14">
        <f t="shared" si="3"/>
        <v>0.31025012580645162</v>
      </c>
      <c r="V9" s="12">
        <f t="shared" si="4"/>
        <v>29.473761951612904</v>
      </c>
      <c r="W9" s="12">
        <v>0</v>
      </c>
      <c r="X9" s="12">
        <f t="shared" si="5"/>
        <v>7.6993302742883998</v>
      </c>
      <c r="Y9" s="12">
        <f t="shared" si="6"/>
        <v>291.25230292259732</v>
      </c>
      <c r="Z9" s="12"/>
      <c r="AA9" s="12">
        <f t="shared" ref="AA9:AA28" si="8">-(Y9-Z9)</f>
        <v>-291.25230292259732</v>
      </c>
      <c r="AB9" s="15" t="s">
        <v>60</v>
      </c>
    </row>
    <row r="10" spans="1:28" x14ac:dyDescent="0.25">
      <c r="A10" s="5">
        <v>9</v>
      </c>
      <c r="B10" s="6" t="s">
        <v>57</v>
      </c>
      <c r="C10" s="6" t="s">
        <v>38</v>
      </c>
      <c r="D10" s="7">
        <v>101</v>
      </c>
      <c r="E10" s="8">
        <v>0.16439999999999999</v>
      </c>
      <c r="F10" s="8" t="s">
        <v>59</v>
      </c>
      <c r="G10" s="8">
        <v>60</v>
      </c>
      <c r="H10" s="8">
        <v>89.77</v>
      </c>
      <c r="I10" s="9">
        <f t="shared" si="0"/>
        <v>251.125327008</v>
      </c>
      <c r="J10" s="8">
        <v>53.06</v>
      </c>
      <c r="K10" s="8">
        <v>86.77</v>
      </c>
      <c r="L10" s="10">
        <f t="shared" si="7"/>
        <v>214.656914666208</v>
      </c>
      <c r="M10" s="11">
        <v>1</v>
      </c>
      <c r="N10" s="9">
        <f t="shared" si="1"/>
        <v>251.125327008</v>
      </c>
      <c r="O10" s="21">
        <v>43.62</v>
      </c>
      <c r="P10" s="12">
        <f t="shared" si="2"/>
        <v>109.54086764088959</v>
      </c>
      <c r="Q10" s="9">
        <v>269.40699999999998</v>
      </c>
      <c r="R10" s="9">
        <v>102.623</v>
      </c>
      <c r="S10" s="9">
        <v>1</v>
      </c>
      <c r="T10" s="9">
        <v>155</v>
      </c>
      <c r="U10" s="14">
        <f t="shared" si="3"/>
        <v>0.28428887795698921</v>
      </c>
      <c r="V10" s="12">
        <f t="shared" si="4"/>
        <v>27.007443405913975</v>
      </c>
      <c r="W10" s="12">
        <v>0</v>
      </c>
      <c r="X10" s="12">
        <f t="shared" si="5"/>
        <v>2.8978683479938083</v>
      </c>
      <c r="Y10" s="12">
        <f t="shared" si="6"/>
        <v>139.44617939479738</v>
      </c>
      <c r="Z10" s="12">
        <v>136.62</v>
      </c>
      <c r="AA10" s="12">
        <f t="shared" si="8"/>
        <v>-2.8261793947973786</v>
      </c>
      <c r="AB10" s="15" t="s">
        <v>60</v>
      </c>
    </row>
    <row r="11" spans="1:28" hidden="1" x14ac:dyDescent="0.25">
      <c r="A11" s="5">
        <v>10</v>
      </c>
      <c r="B11" s="6" t="s">
        <v>57</v>
      </c>
      <c r="C11" s="17" t="s">
        <v>39</v>
      </c>
      <c r="D11" s="18">
        <v>98</v>
      </c>
      <c r="E11" s="8">
        <v>0.16439999999999999</v>
      </c>
      <c r="F11" s="8" t="s">
        <v>59</v>
      </c>
      <c r="G11" s="8">
        <v>60.5</v>
      </c>
      <c r="H11" s="8">
        <v>206.5</v>
      </c>
      <c r="I11" s="9">
        <f t="shared" si="0"/>
        <v>582.48328908000008</v>
      </c>
      <c r="J11" s="8">
        <v>60.11</v>
      </c>
      <c r="K11" s="8">
        <v>203.5</v>
      </c>
      <c r="L11" s="10">
        <f t="shared" si="7"/>
        <v>570.32076105839997</v>
      </c>
      <c r="M11" s="11">
        <v>1</v>
      </c>
      <c r="N11" s="9">
        <f t="shared" si="1"/>
        <v>582.48328908000008</v>
      </c>
      <c r="O11" s="21">
        <v>43.62</v>
      </c>
      <c r="P11" s="12">
        <f t="shared" si="2"/>
        <v>254.07921069669604</v>
      </c>
      <c r="Q11" s="9">
        <v>516.88199999999995</v>
      </c>
      <c r="R11" s="9">
        <v>60.753</v>
      </c>
      <c r="S11" s="9">
        <v>1</v>
      </c>
      <c r="T11" s="9">
        <v>155</v>
      </c>
      <c r="U11" s="14">
        <f t="shared" si="3"/>
        <v>0.31020125967741935</v>
      </c>
      <c r="V11" s="12">
        <f t="shared" si="4"/>
        <v>29.469119669354839</v>
      </c>
      <c r="W11" s="12">
        <v>0</v>
      </c>
      <c r="X11" s="12">
        <f t="shared" si="5"/>
        <v>7.6993302742883998</v>
      </c>
      <c r="Y11" s="12">
        <f t="shared" si="6"/>
        <v>291.24766064033929</v>
      </c>
      <c r="Z11" s="12"/>
      <c r="AA11" s="12">
        <f t="shared" si="8"/>
        <v>-291.24766064033929</v>
      </c>
      <c r="AB11" s="15" t="s">
        <v>60</v>
      </c>
    </row>
    <row r="12" spans="1:28" hidden="1" x14ac:dyDescent="0.25">
      <c r="A12" s="5">
        <v>11</v>
      </c>
      <c r="B12" s="6" t="s">
        <v>57</v>
      </c>
      <c r="C12" s="6" t="s">
        <v>40</v>
      </c>
      <c r="D12" s="7">
        <v>88</v>
      </c>
      <c r="E12" s="8">
        <v>0.16439999999999999</v>
      </c>
      <c r="F12" s="8" t="s">
        <v>59</v>
      </c>
      <c r="G12" s="8">
        <v>60.5</v>
      </c>
      <c r="H12" s="8">
        <v>194.5</v>
      </c>
      <c r="I12" s="9">
        <f t="shared" si="0"/>
        <v>548.63438124000004</v>
      </c>
      <c r="J12" s="8">
        <v>60.11</v>
      </c>
      <c r="K12" s="8">
        <v>191.5</v>
      </c>
      <c r="L12" s="10">
        <f t="shared" si="7"/>
        <v>536.69005278960003</v>
      </c>
      <c r="M12" s="11">
        <v>1</v>
      </c>
      <c r="N12" s="9">
        <f t="shared" si="1"/>
        <v>548.63438124000004</v>
      </c>
      <c r="O12" s="21">
        <v>43.62</v>
      </c>
      <c r="P12" s="12">
        <f t="shared" si="2"/>
        <v>239.314317096888</v>
      </c>
      <c r="Q12" s="9">
        <v>493.09100000000001</v>
      </c>
      <c r="R12" s="9">
        <v>60.863</v>
      </c>
      <c r="S12" s="9">
        <v>1</v>
      </c>
      <c r="T12" s="9">
        <v>155</v>
      </c>
      <c r="U12" s="14">
        <f t="shared" si="3"/>
        <v>0.30764492096774193</v>
      </c>
      <c r="V12" s="12">
        <f t="shared" si="4"/>
        <v>29.226267491935484</v>
      </c>
      <c r="W12" s="12">
        <v>0</v>
      </c>
      <c r="X12" s="12">
        <f t="shared" si="5"/>
        <v>7.2453157126596013</v>
      </c>
      <c r="Y12" s="12">
        <f t="shared" si="6"/>
        <v>275.78590030148308</v>
      </c>
      <c r="Z12" s="12"/>
      <c r="AA12" s="12">
        <f t="shared" si="8"/>
        <v>-275.78590030148308</v>
      </c>
      <c r="AB12" s="15" t="s">
        <v>60</v>
      </c>
    </row>
    <row r="13" spans="1:28" x14ac:dyDescent="0.25">
      <c r="A13" s="5">
        <v>12</v>
      </c>
      <c r="B13" s="6" t="s">
        <v>57</v>
      </c>
      <c r="C13" s="6" t="s">
        <v>41</v>
      </c>
      <c r="D13" s="7">
        <v>67</v>
      </c>
      <c r="E13" s="8">
        <v>0.16439999999999999</v>
      </c>
      <c r="F13" s="8" t="s">
        <v>59</v>
      </c>
      <c r="G13" s="8">
        <v>48</v>
      </c>
      <c r="H13" s="8">
        <v>77.48</v>
      </c>
      <c r="I13" s="9">
        <f t="shared" si="0"/>
        <v>173.3959259136</v>
      </c>
      <c r="J13" s="8">
        <v>40</v>
      </c>
      <c r="K13" s="8">
        <v>74.48</v>
      </c>
      <c r="L13" s="10">
        <f t="shared" si="7"/>
        <v>138.90174412800002</v>
      </c>
      <c r="M13" s="11">
        <v>1</v>
      </c>
      <c r="N13" s="9">
        <f t="shared" si="1"/>
        <v>173.3959259136</v>
      </c>
      <c r="O13" s="21">
        <v>43.62</v>
      </c>
      <c r="P13" s="12">
        <f t="shared" si="2"/>
        <v>75.63530288351231</v>
      </c>
      <c r="Q13" s="9">
        <v>229.33500000000001</v>
      </c>
      <c r="R13" s="9">
        <v>85.438999999999993</v>
      </c>
      <c r="S13" s="9">
        <v>1</v>
      </c>
      <c r="T13" s="9">
        <v>155</v>
      </c>
      <c r="U13" s="14">
        <f t="shared" si="3"/>
        <v>0.2796936607526882</v>
      </c>
      <c r="V13" s="12">
        <f t="shared" si="4"/>
        <v>26.570897771505379</v>
      </c>
      <c r="W13" s="12">
        <v>0</v>
      </c>
      <c r="X13" s="12">
        <f t="shared" si="5"/>
        <v>1.8751735457280003</v>
      </c>
      <c r="Y13" s="12">
        <f t="shared" si="6"/>
        <v>104.08137420074569</v>
      </c>
      <c r="Z13" s="12">
        <v>100.35</v>
      </c>
      <c r="AA13" s="12">
        <f t="shared" si="8"/>
        <v>-3.7313742007456909</v>
      </c>
      <c r="AB13" s="15" t="s">
        <v>60</v>
      </c>
    </row>
    <row r="14" spans="1:28" hidden="1" x14ac:dyDescent="0.25">
      <c r="A14" s="5">
        <v>13</v>
      </c>
      <c r="B14" s="6" t="s">
        <v>57</v>
      </c>
      <c r="C14" s="17" t="s">
        <v>42</v>
      </c>
      <c r="D14" s="18">
        <v>60</v>
      </c>
      <c r="E14" s="8">
        <v>0.16439999999999999</v>
      </c>
      <c r="F14" s="8" t="s">
        <v>59</v>
      </c>
      <c r="G14" s="8">
        <v>60.5</v>
      </c>
      <c r="H14" s="8">
        <v>234.5</v>
      </c>
      <c r="I14" s="9">
        <f t="shared" si="0"/>
        <v>661.46407404000001</v>
      </c>
      <c r="J14" s="8">
        <v>60.11</v>
      </c>
      <c r="K14" s="8">
        <v>231.5</v>
      </c>
      <c r="L14" s="10">
        <f t="shared" si="7"/>
        <v>648.79241368559997</v>
      </c>
      <c r="M14" s="11">
        <v>1</v>
      </c>
      <c r="N14" s="9">
        <f t="shared" si="1"/>
        <v>661.46407404000001</v>
      </c>
      <c r="O14" s="21">
        <v>43.62</v>
      </c>
      <c r="P14" s="12">
        <f t="shared" si="2"/>
        <v>288.53062909624799</v>
      </c>
      <c r="Q14" s="9">
        <v>573.09100000000001</v>
      </c>
      <c r="R14" s="9">
        <v>60.863</v>
      </c>
      <c r="S14" s="9">
        <v>1</v>
      </c>
      <c r="T14" s="9">
        <v>155</v>
      </c>
      <c r="U14" s="14">
        <f t="shared" si="3"/>
        <v>0.31624707150537634</v>
      </c>
      <c r="V14" s="12">
        <f t="shared" si="4"/>
        <v>30.043471793010752</v>
      </c>
      <c r="W14" s="12">
        <v>0</v>
      </c>
      <c r="X14" s="12">
        <f t="shared" si="5"/>
        <v>8.7586975847556001</v>
      </c>
      <c r="Y14" s="12">
        <f t="shared" si="6"/>
        <v>327.33279847401434</v>
      </c>
      <c r="Z14" s="12"/>
      <c r="AA14" s="12">
        <f t="shared" si="8"/>
        <v>-327.33279847401434</v>
      </c>
      <c r="AB14" s="15" t="s">
        <v>60</v>
      </c>
    </row>
    <row r="15" spans="1:28" hidden="1" x14ac:dyDescent="0.25">
      <c r="A15" s="5">
        <v>14</v>
      </c>
      <c r="B15" s="6" t="s">
        <v>57</v>
      </c>
      <c r="C15" s="17" t="s">
        <v>43</v>
      </c>
      <c r="D15" s="18">
        <v>60</v>
      </c>
      <c r="E15" s="8">
        <v>0.16439999999999999</v>
      </c>
      <c r="F15" s="8" t="s">
        <v>59</v>
      </c>
      <c r="G15" s="8">
        <v>60.5</v>
      </c>
      <c r="H15" s="8">
        <v>234.5</v>
      </c>
      <c r="I15" s="9">
        <f t="shared" si="0"/>
        <v>661.46407404000001</v>
      </c>
      <c r="J15" s="8">
        <v>60.11</v>
      </c>
      <c r="K15" s="8">
        <v>231.5</v>
      </c>
      <c r="L15" s="10">
        <f t="shared" si="7"/>
        <v>648.79241368559997</v>
      </c>
      <c r="M15" s="11">
        <v>1</v>
      </c>
      <c r="N15" s="9">
        <f t="shared" si="1"/>
        <v>661.46407404000001</v>
      </c>
      <c r="O15" s="21">
        <v>43.62</v>
      </c>
      <c r="P15" s="12">
        <f t="shared" si="2"/>
        <v>288.53062909624799</v>
      </c>
      <c r="Q15" s="9">
        <v>573.09100000000001</v>
      </c>
      <c r="R15" s="9">
        <v>60.863</v>
      </c>
      <c r="S15" s="9">
        <v>1</v>
      </c>
      <c r="T15" s="9">
        <v>155</v>
      </c>
      <c r="U15" s="14">
        <f t="shared" si="3"/>
        <v>0.31624707150537634</v>
      </c>
      <c r="V15" s="12">
        <f t="shared" si="4"/>
        <v>30.043471793010752</v>
      </c>
      <c r="W15" s="12">
        <v>0</v>
      </c>
      <c r="X15" s="12">
        <f t="shared" si="5"/>
        <v>8.7586975847556001</v>
      </c>
      <c r="Y15" s="12">
        <f t="shared" si="6"/>
        <v>327.33279847401434</v>
      </c>
      <c r="Z15" s="12"/>
      <c r="AA15" s="12">
        <f t="shared" si="8"/>
        <v>-327.33279847401434</v>
      </c>
      <c r="AB15" s="15" t="s">
        <v>60</v>
      </c>
    </row>
    <row r="16" spans="1:28" x14ac:dyDescent="0.25">
      <c r="A16" s="5">
        <v>15</v>
      </c>
      <c r="B16" s="6" t="s">
        <v>57</v>
      </c>
      <c r="C16" s="6" t="s">
        <v>44</v>
      </c>
      <c r="D16" s="7">
        <v>52</v>
      </c>
      <c r="E16" s="8">
        <v>0.16439999999999999</v>
      </c>
      <c r="F16" s="8" t="s">
        <v>59</v>
      </c>
      <c r="G16" s="8">
        <v>48</v>
      </c>
      <c r="H16" s="8">
        <v>121</v>
      </c>
      <c r="I16" s="9">
        <f t="shared" si="0"/>
        <v>270.79126271999996</v>
      </c>
      <c r="J16" s="8">
        <v>44</v>
      </c>
      <c r="K16" s="8">
        <v>118</v>
      </c>
      <c r="L16" s="10">
        <f t="shared" si="7"/>
        <v>242.07097728000002</v>
      </c>
      <c r="M16" s="11">
        <v>1</v>
      </c>
      <c r="N16" s="9">
        <f t="shared" si="1"/>
        <v>270.79126271999996</v>
      </c>
      <c r="O16" s="21">
        <v>43.62</v>
      </c>
      <c r="P16" s="12">
        <f t="shared" si="2"/>
        <v>118.11914879846398</v>
      </c>
      <c r="Q16" s="9">
        <v>324</v>
      </c>
      <c r="R16" s="9">
        <v>88.751999999999995</v>
      </c>
      <c r="S16" s="9">
        <v>1</v>
      </c>
      <c r="T16" s="9">
        <v>155</v>
      </c>
      <c r="U16" s="14">
        <f t="shared" si="3"/>
        <v>0.28992790967741938</v>
      </c>
      <c r="V16" s="12">
        <f t="shared" si="4"/>
        <v>27.543151419354842</v>
      </c>
      <c r="W16" s="12">
        <v>0</v>
      </c>
      <c r="X16" s="12">
        <f t="shared" si="5"/>
        <v>3.2679581932800006</v>
      </c>
      <c r="Y16" s="12">
        <f t="shared" si="6"/>
        <v>148.93025841109883</v>
      </c>
      <c r="Z16" s="12">
        <v>147.53</v>
      </c>
      <c r="AA16" s="12">
        <f t="shared" si="8"/>
        <v>-1.4002584110988323</v>
      </c>
      <c r="AB16" s="15" t="s">
        <v>60</v>
      </c>
    </row>
    <row r="17" spans="1:28" x14ac:dyDescent="0.25">
      <c r="A17" s="5">
        <v>16</v>
      </c>
      <c r="B17" s="6" t="s">
        <v>57</v>
      </c>
      <c r="C17" s="6" t="s">
        <v>45</v>
      </c>
      <c r="D17" s="7">
        <v>46</v>
      </c>
      <c r="E17" s="8">
        <v>0.16439999999999999</v>
      </c>
      <c r="F17" s="8" t="s">
        <v>59</v>
      </c>
      <c r="G17" s="8">
        <v>60</v>
      </c>
      <c r="H17" s="8">
        <v>87.81</v>
      </c>
      <c r="I17" s="9">
        <f t="shared" si="0"/>
        <v>245.64236342400002</v>
      </c>
      <c r="J17" s="8">
        <v>53.25</v>
      </c>
      <c r="K17" s="8">
        <v>84.81</v>
      </c>
      <c r="L17" s="10">
        <f t="shared" si="7"/>
        <v>210.55943909880003</v>
      </c>
      <c r="M17" s="11">
        <v>1</v>
      </c>
      <c r="N17" s="9">
        <f t="shared" si="1"/>
        <v>245.64236342400002</v>
      </c>
      <c r="O17" s="21">
        <v>43.62</v>
      </c>
      <c r="P17" s="12">
        <f t="shared" si="2"/>
        <v>107.1491989255488</v>
      </c>
      <c r="Q17" s="9">
        <v>276.495</v>
      </c>
      <c r="R17" s="9">
        <v>101.042</v>
      </c>
      <c r="S17" s="9">
        <v>1</v>
      </c>
      <c r="T17" s="9">
        <v>155</v>
      </c>
      <c r="U17" s="14">
        <f t="shared" si="3"/>
        <v>0.28502467849462365</v>
      </c>
      <c r="V17" s="12">
        <f t="shared" si="4"/>
        <v>27.077344456989248</v>
      </c>
      <c r="W17" s="12">
        <v>0</v>
      </c>
      <c r="X17" s="12">
        <f t="shared" si="5"/>
        <v>2.8425524278338008</v>
      </c>
      <c r="Y17" s="12">
        <f t="shared" si="6"/>
        <v>137.06909581037183</v>
      </c>
      <c r="Z17" s="12">
        <v>133.88999999999999</v>
      </c>
      <c r="AA17" s="12">
        <f t="shared" si="8"/>
        <v>-3.1790958103718481</v>
      </c>
      <c r="AB17" s="15" t="s">
        <v>60</v>
      </c>
    </row>
    <row r="18" spans="1:28" x14ac:dyDescent="0.25">
      <c r="A18" s="5">
        <v>17</v>
      </c>
      <c r="B18" s="6" t="s">
        <v>57</v>
      </c>
      <c r="C18" s="17" t="s">
        <v>46</v>
      </c>
      <c r="D18" s="18">
        <v>26</v>
      </c>
      <c r="E18" s="8">
        <v>0.16439999999999999</v>
      </c>
      <c r="F18" s="8" t="s">
        <v>59</v>
      </c>
      <c r="G18" s="8">
        <v>60</v>
      </c>
      <c r="H18" s="8">
        <v>89.77</v>
      </c>
      <c r="I18" s="9">
        <f t="shared" si="0"/>
        <v>251.125327008</v>
      </c>
      <c r="J18" s="8">
        <v>18.190000000000001</v>
      </c>
      <c r="K18" s="8">
        <v>86.77</v>
      </c>
      <c r="L18" s="10">
        <f t="shared" si="7"/>
        <v>73.588565355791999</v>
      </c>
      <c r="M18" s="11">
        <v>3</v>
      </c>
      <c r="N18" s="9">
        <f t="shared" si="1"/>
        <v>83.708442336000005</v>
      </c>
      <c r="O18" s="21">
        <v>43.62</v>
      </c>
      <c r="P18" s="12">
        <f t="shared" si="2"/>
        <v>36.513622546963205</v>
      </c>
      <c r="Q18" s="9">
        <v>630.88499999999999</v>
      </c>
      <c r="R18" s="9">
        <v>162.2775</v>
      </c>
      <c r="S18" s="9">
        <v>1</v>
      </c>
      <c r="T18" s="9">
        <v>155</v>
      </c>
      <c r="U18" s="14">
        <f t="shared" si="3"/>
        <v>0.32415172177419355</v>
      </c>
      <c r="V18" s="12">
        <f t="shared" si="4"/>
        <v>10.264804522849461</v>
      </c>
      <c r="W18" s="12">
        <v>0</v>
      </c>
      <c r="X18" s="12">
        <f t="shared" si="5"/>
        <v>0.99344563230319205</v>
      </c>
      <c r="Y18" s="12">
        <f t="shared" si="6"/>
        <v>47.771872702115857</v>
      </c>
      <c r="Z18" s="12">
        <v>46.92</v>
      </c>
      <c r="AA18" s="12">
        <f t="shared" si="8"/>
        <v>-0.85187270211585542</v>
      </c>
      <c r="AB18" s="15" t="s">
        <v>60</v>
      </c>
    </row>
    <row r="19" spans="1:28" x14ac:dyDescent="0.25">
      <c r="A19" s="5">
        <v>18</v>
      </c>
      <c r="B19" s="6" t="s">
        <v>57</v>
      </c>
      <c r="C19" s="6" t="s">
        <v>47</v>
      </c>
      <c r="D19" s="7">
        <v>18</v>
      </c>
      <c r="E19" s="8">
        <v>0.16439999999999999</v>
      </c>
      <c r="F19" s="8" t="s">
        <v>59</v>
      </c>
      <c r="G19" s="8">
        <v>60.5</v>
      </c>
      <c r="H19" s="8">
        <v>149.5</v>
      </c>
      <c r="I19" s="9">
        <f t="shared" si="0"/>
        <v>421.70097684000001</v>
      </c>
      <c r="J19" s="8">
        <v>60.11</v>
      </c>
      <c r="K19" s="8">
        <v>146.625</v>
      </c>
      <c r="L19" s="10">
        <f t="shared" si="7"/>
        <v>410.92521665940001</v>
      </c>
      <c r="M19" s="11">
        <v>1</v>
      </c>
      <c r="N19" s="9">
        <f t="shared" si="1"/>
        <v>421.70097684000001</v>
      </c>
      <c r="O19" s="21">
        <v>43.62</v>
      </c>
      <c r="P19" s="12">
        <f t="shared" si="2"/>
        <v>183.94596609760799</v>
      </c>
      <c r="Q19" s="9">
        <v>403.09100000000001</v>
      </c>
      <c r="R19" s="9">
        <v>147.05699999999999</v>
      </c>
      <c r="S19" s="9">
        <v>1</v>
      </c>
      <c r="T19" s="9">
        <v>155</v>
      </c>
      <c r="U19" s="14">
        <f t="shared" si="3"/>
        <v>0.29940406827956989</v>
      </c>
      <c r="V19" s="12">
        <f t="shared" si="4"/>
        <v>28.443386486559138</v>
      </c>
      <c r="W19" s="12">
        <v>0</v>
      </c>
      <c r="X19" s="12">
        <f t="shared" si="5"/>
        <v>5.5474904249019001</v>
      </c>
      <c r="Y19" s="12">
        <f t="shared" si="6"/>
        <v>217.93684300906904</v>
      </c>
      <c r="Z19" s="12">
        <v>228.73</v>
      </c>
      <c r="AA19" s="12">
        <f t="shared" si="8"/>
        <v>10.793156990930953</v>
      </c>
      <c r="AB19" s="15" t="s">
        <v>60</v>
      </c>
    </row>
    <row r="20" spans="1:28" x14ac:dyDescent="0.25">
      <c r="A20" s="5">
        <v>19</v>
      </c>
      <c r="B20" s="6" t="s">
        <v>57</v>
      </c>
      <c r="C20" s="6" t="s">
        <v>48</v>
      </c>
      <c r="D20" s="7">
        <v>12</v>
      </c>
      <c r="E20" s="8">
        <v>0.16439999999999999</v>
      </c>
      <c r="F20" s="8" t="s">
        <v>59</v>
      </c>
      <c r="G20" s="8">
        <v>60.5</v>
      </c>
      <c r="H20" s="8">
        <v>149.5</v>
      </c>
      <c r="I20" s="9">
        <f t="shared" si="0"/>
        <v>421.70097684000001</v>
      </c>
      <c r="J20" s="8">
        <v>60.11</v>
      </c>
      <c r="K20" s="8">
        <v>146.5</v>
      </c>
      <c r="L20" s="10">
        <f t="shared" si="7"/>
        <v>410.57489678159999</v>
      </c>
      <c r="M20" s="11">
        <v>1</v>
      </c>
      <c r="N20" s="9">
        <f t="shared" si="1"/>
        <v>421.70097684000001</v>
      </c>
      <c r="O20" s="21">
        <v>43.62</v>
      </c>
      <c r="P20" s="12">
        <f t="shared" si="2"/>
        <v>183.94596609760799</v>
      </c>
      <c r="Q20" s="9">
        <v>403.09100000000001</v>
      </c>
      <c r="R20" s="9">
        <v>60.863</v>
      </c>
      <c r="S20" s="9">
        <v>1</v>
      </c>
      <c r="T20" s="9">
        <v>155</v>
      </c>
      <c r="U20" s="14">
        <f t="shared" si="3"/>
        <v>0.29796750161290325</v>
      </c>
      <c r="V20" s="12">
        <f t="shared" si="4"/>
        <v>28.306912653225808</v>
      </c>
      <c r="W20" s="12">
        <v>0</v>
      </c>
      <c r="X20" s="12">
        <f t="shared" si="5"/>
        <v>5.5427611065516</v>
      </c>
      <c r="Y20" s="12">
        <f t="shared" si="6"/>
        <v>217.79563985738542</v>
      </c>
      <c r="Z20" s="12">
        <v>228.73</v>
      </c>
      <c r="AA20" s="12">
        <f t="shared" si="8"/>
        <v>10.934360142614565</v>
      </c>
      <c r="AB20" s="15" t="s">
        <v>60</v>
      </c>
    </row>
    <row r="21" spans="1:28" x14ac:dyDescent="0.25">
      <c r="A21" s="5">
        <v>20</v>
      </c>
      <c r="B21" s="6" t="s">
        <v>57</v>
      </c>
      <c r="C21" s="17" t="s">
        <v>49</v>
      </c>
      <c r="D21" s="18">
        <v>6</v>
      </c>
      <c r="E21" s="8">
        <v>0.16439999999999999</v>
      </c>
      <c r="F21" s="8" t="s">
        <v>59</v>
      </c>
      <c r="G21" s="8">
        <v>60.5</v>
      </c>
      <c r="H21" s="8">
        <v>234.5</v>
      </c>
      <c r="I21" s="9">
        <f t="shared" si="0"/>
        <v>661.46407404000001</v>
      </c>
      <c r="J21" s="8">
        <v>60.11</v>
      </c>
      <c r="K21" s="8">
        <v>231.5</v>
      </c>
      <c r="L21" s="10">
        <f t="shared" si="7"/>
        <v>648.79241368559997</v>
      </c>
      <c r="M21" s="11">
        <v>1</v>
      </c>
      <c r="N21" s="9">
        <f t="shared" si="1"/>
        <v>661.46407404000001</v>
      </c>
      <c r="O21" s="21">
        <v>43.62</v>
      </c>
      <c r="P21" s="12">
        <f t="shared" si="2"/>
        <v>288.53062909624799</v>
      </c>
      <c r="Q21" s="9">
        <v>573.09100000000001</v>
      </c>
      <c r="R21" s="9">
        <v>60.863</v>
      </c>
      <c r="S21" s="9">
        <v>1</v>
      </c>
      <c r="T21" s="9">
        <v>155</v>
      </c>
      <c r="U21" s="14">
        <f t="shared" si="3"/>
        <v>0.31624707150537634</v>
      </c>
      <c r="V21" s="12">
        <f t="shared" si="4"/>
        <v>30.043471793010752</v>
      </c>
      <c r="W21" s="12">
        <v>0</v>
      </c>
      <c r="X21" s="12">
        <f t="shared" si="5"/>
        <v>8.7586975847556001</v>
      </c>
      <c r="Y21" s="12">
        <f t="shared" si="6"/>
        <v>327.33279847401434</v>
      </c>
      <c r="Z21" s="12">
        <v>367.07</v>
      </c>
      <c r="AA21" s="12">
        <f t="shared" si="8"/>
        <v>39.737201525985654</v>
      </c>
      <c r="AB21" s="15" t="s">
        <v>60</v>
      </c>
    </row>
    <row r="22" spans="1:28" x14ac:dyDescent="0.25">
      <c r="A22" s="5">
        <v>21</v>
      </c>
      <c r="B22" s="6" t="s">
        <v>57</v>
      </c>
      <c r="C22" s="6" t="s">
        <v>50</v>
      </c>
      <c r="D22" s="7">
        <v>5</v>
      </c>
      <c r="E22" s="8">
        <v>0.16439999999999999</v>
      </c>
      <c r="F22" s="8" t="s">
        <v>59</v>
      </c>
      <c r="G22" s="8">
        <v>48</v>
      </c>
      <c r="H22" s="8">
        <v>87.79</v>
      </c>
      <c r="I22" s="9">
        <f t="shared" si="0"/>
        <v>196.46913185279999</v>
      </c>
      <c r="J22" s="8">
        <v>84.796000000000006</v>
      </c>
      <c r="K22" s="8">
        <v>15.25</v>
      </c>
      <c r="L22" s="10">
        <f t="shared" si="7"/>
        <v>60.29110583376</v>
      </c>
      <c r="M22" s="11">
        <v>3</v>
      </c>
      <c r="N22" s="9">
        <f t="shared" si="1"/>
        <v>65.489710617599997</v>
      </c>
      <c r="O22" s="21">
        <v>43.62</v>
      </c>
      <c r="P22" s="12">
        <f t="shared" si="2"/>
        <v>28.566611771397117</v>
      </c>
      <c r="Q22" s="9">
        <v>601.40099999999995</v>
      </c>
      <c r="R22" s="9">
        <v>118.477</v>
      </c>
      <c r="S22" s="9">
        <v>3</v>
      </c>
      <c r="T22" s="9">
        <v>155</v>
      </c>
      <c r="U22" s="14">
        <f t="shared" si="3"/>
        <v>0.32747139086021509</v>
      </c>
      <c r="V22" s="12">
        <f t="shared" si="4"/>
        <v>10.369927377240144</v>
      </c>
      <c r="W22" s="12">
        <v>0</v>
      </c>
      <c r="X22" s="12">
        <f t="shared" si="5"/>
        <v>0.81392992875575998</v>
      </c>
      <c r="Y22" s="12">
        <f t="shared" si="6"/>
        <v>39.750469077393021</v>
      </c>
      <c r="Z22" s="12">
        <v>37.799999999999997</v>
      </c>
      <c r="AA22" s="12">
        <f t="shared" si="8"/>
        <v>-1.9504690773930236</v>
      </c>
      <c r="AB22" s="15" t="s">
        <v>60</v>
      </c>
    </row>
    <row r="23" spans="1:28" x14ac:dyDescent="0.25">
      <c r="A23" s="5">
        <v>22</v>
      </c>
      <c r="B23" s="6" t="s">
        <v>57</v>
      </c>
      <c r="C23" s="6" t="s">
        <v>51</v>
      </c>
      <c r="D23" s="7">
        <v>5</v>
      </c>
      <c r="E23" s="8">
        <v>0.16439999999999999</v>
      </c>
      <c r="F23" s="8" t="s">
        <v>59</v>
      </c>
      <c r="G23" s="8">
        <v>60.5</v>
      </c>
      <c r="H23" s="8">
        <v>149.5</v>
      </c>
      <c r="I23" s="9">
        <f t="shared" si="0"/>
        <v>421.70097684000001</v>
      </c>
      <c r="J23" s="8">
        <v>60.11</v>
      </c>
      <c r="K23" s="8">
        <v>146.5</v>
      </c>
      <c r="L23" s="10">
        <f t="shared" si="7"/>
        <v>410.57489678159999</v>
      </c>
      <c r="M23" s="11">
        <v>1</v>
      </c>
      <c r="N23" s="9">
        <f t="shared" si="1"/>
        <v>421.70097684000001</v>
      </c>
      <c r="O23" s="21">
        <v>43.62</v>
      </c>
      <c r="P23" s="12">
        <f t="shared" si="2"/>
        <v>183.94596609760799</v>
      </c>
      <c r="Q23" s="9">
        <v>403.09100000000001</v>
      </c>
      <c r="R23" s="9">
        <v>60.863</v>
      </c>
      <c r="S23" s="9">
        <v>1</v>
      </c>
      <c r="T23" s="9">
        <v>155</v>
      </c>
      <c r="U23" s="14">
        <f t="shared" si="3"/>
        <v>0.29796750161290325</v>
      </c>
      <c r="V23" s="12">
        <f t="shared" si="4"/>
        <v>28.306912653225808</v>
      </c>
      <c r="W23" s="12">
        <v>0</v>
      </c>
      <c r="X23" s="12">
        <f t="shared" si="5"/>
        <v>5.5427611065516</v>
      </c>
      <c r="Y23" s="12">
        <f t="shared" si="6"/>
        <v>217.79563985738542</v>
      </c>
      <c r="Z23" s="12">
        <v>228.68</v>
      </c>
      <c r="AA23" s="12">
        <f t="shared" si="8"/>
        <v>10.884360142614582</v>
      </c>
      <c r="AB23" s="15" t="s">
        <v>60</v>
      </c>
    </row>
    <row r="24" spans="1:28" x14ac:dyDescent="0.25">
      <c r="A24" s="5">
        <v>23</v>
      </c>
      <c r="B24" s="6" t="s">
        <v>57</v>
      </c>
      <c r="C24" s="6" t="s">
        <v>52</v>
      </c>
      <c r="D24" s="7">
        <v>5</v>
      </c>
      <c r="E24" s="8">
        <v>0.16439999999999999</v>
      </c>
      <c r="F24" s="8" t="s">
        <v>59</v>
      </c>
      <c r="G24" s="8">
        <v>60.5</v>
      </c>
      <c r="H24" s="8">
        <v>149.5</v>
      </c>
      <c r="I24" s="9">
        <f t="shared" si="0"/>
        <v>421.70097684000001</v>
      </c>
      <c r="J24" s="8">
        <v>60.11</v>
      </c>
      <c r="K24" s="8">
        <v>146.5</v>
      </c>
      <c r="L24" s="10">
        <f t="shared" si="7"/>
        <v>410.57489678159999</v>
      </c>
      <c r="M24" s="11">
        <v>1</v>
      </c>
      <c r="N24" s="9">
        <f t="shared" si="1"/>
        <v>421.70097684000001</v>
      </c>
      <c r="O24" s="21">
        <v>43.62</v>
      </c>
      <c r="P24" s="12">
        <f t="shared" si="2"/>
        <v>183.94596609760799</v>
      </c>
      <c r="Q24" s="9">
        <v>403.09</v>
      </c>
      <c r="R24" s="9">
        <v>60.86</v>
      </c>
      <c r="S24" s="9">
        <v>1</v>
      </c>
      <c r="T24" s="9">
        <v>155</v>
      </c>
      <c r="U24" s="14">
        <f t="shared" si="3"/>
        <v>0.29796734408602155</v>
      </c>
      <c r="V24" s="12">
        <f t="shared" si="4"/>
        <v>28.306897688172047</v>
      </c>
      <c r="W24" s="12">
        <v>0</v>
      </c>
      <c r="X24" s="12">
        <f t="shared" si="5"/>
        <v>5.5427611065516</v>
      </c>
      <c r="Y24" s="12">
        <f t="shared" si="6"/>
        <v>217.79562489233166</v>
      </c>
      <c r="Z24" s="12">
        <v>226.68</v>
      </c>
      <c r="AA24" s="12">
        <f t="shared" si="8"/>
        <v>8.8843751076683475</v>
      </c>
      <c r="AB24" s="15" t="s">
        <v>60</v>
      </c>
    </row>
    <row r="25" spans="1:28" x14ac:dyDescent="0.25">
      <c r="A25" s="5">
        <v>24</v>
      </c>
      <c r="B25" s="6" t="s">
        <v>57</v>
      </c>
      <c r="C25" s="6" t="s">
        <v>53</v>
      </c>
      <c r="D25" s="7">
        <v>4</v>
      </c>
      <c r="E25" s="8">
        <v>0.16439999999999999</v>
      </c>
      <c r="F25" s="8" t="s">
        <v>59</v>
      </c>
      <c r="G25" s="8">
        <v>48</v>
      </c>
      <c r="H25" s="8">
        <v>89.77</v>
      </c>
      <c r="I25" s="9">
        <f t="shared" si="0"/>
        <v>200.90026160639999</v>
      </c>
      <c r="J25" s="8">
        <v>21.06</v>
      </c>
      <c r="K25" s="8">
        <v>86.77</v>
      </c>
      <c r="L25" s="10">
        <f t="shared" si="7"/>
        <v>85.199295568607994</v>
      </c>
      <c r="M25" s="11">
        <v>2</v>
      </c>
      <c r="N25" s="9">
        <f t="shared" si="1"/>
        <v>100.4501308032</v>
      </c>
      <c r="O25" s="21">
        <v>43.62</v>
      </c>
      <c r="P25" s="12">
        <f t="shared" si="2"/>
        <v>43.816347056355838</v>
      </c>
      <c r="Q25" s="9">
        <v>410.81400000000002</v>
      </c>
      <c r="R25" s="9">
        <v>93.61</v>
      </c>
      <c r="S25" s="9">
        <v>2</v>
      </c>
      <c r="T25" s="9">
        <v>155</v>
      </c>
      <c r="U25" s="14">
        <f t="shared" si="3"/>
        <v>0.30295371505376345</v>
      </c>
      <c r="V25" s="12">
        <f t="shared" si="4"/>
        <v>14.390301465053764</v>
      </c>
      <c r="W25" s="12">
        <v>0</v>
      </c>
      <c r="X25" s="12">
        <f t="shared" si="5"/>
        <v>1.1501904901762081</v>
      </c>
      <c r="Y25" s="12">
        <f t="shared" si="6"/>
        <v>59.356839011585812</v>
      </c>
      <c r="Z25" s="12">
        <v>56.4</v>
      </c>
      <c r="AA25" s="12">
        <f t="shared" si="8"/>
        <v>-2.9568390115858136</v>
      </c>
      <c r="AB25" s="15" t="s">
        <v>60</v>
      </c>
    </row>
    <row r="26" spans="1:28" x14ac:dyDescent="0.25">
      <c r="A26" s="5">
        <v>25</v>
      </c>
      <c r="B26" s="6" t="s">
        <v>57</v>
      </c>
      <c r="C26" s="6" t="s">
        <v>54</v>
      </c>
      <c r="D26" s="7">
        <v>4</v>
      </c>
      <c r="E26" s="8">
        <v>0.16439999999999999</v>
      </c>
      <c r="F26" s="8" t="s">
        <v>59</v>
      </c>
      <c r="G26" s="8">
        <v>60.5</v>
      </c>
      <c r="H26" s="8">
        <v>206.5</v>
      </c>
      <c r="I26" s="9">
        <f t="shared" si="0"/>
        <v>582.48328908000008</v>
      </c>
      <c r="J26" s="8">
        <v>60.11</v>
      </c>
      <c r="K26" s="8">
        <v>203.5</v>
      </c>
      <c r="L26" s="10">
        <f t="shared" si="7"/>
        <v>570.32076105839997</v>
      </c>
      <c r="M26" s="11">
        <v>1</v>
      </c>
      <c r="N26" s="9">
        <f t="shared" si="1"/>
        <v>582.48328908000008</v>
      </c>
      <c r="O26" s="21">
        <v>43.62</v>
      </c>
      <c r="P26" s="12">
        <f t="shared" si="2"/>
        <v>254.07921069669604</v>
      </c>
      <c r="Q26" s="9">
        <v>517.09100000000001</v>
      </c>
      <c r="R26" s="9">
        <v>213.053</v>
      </c>
      <c r="S26" s="9">
        <v>1</v>
      </c>
      <c r="T26" s="9">
        <v>155</v>
      </c>
      <c r="U26" s="14">
        <f t="shared" si="3"/>
        <v>0.31276206612903223</v>
      </c>
      <c r="V26" s="12">
        <f t="shared" si="4"/>
        <v>29.712396282258062</v>
      </c>
      <c r="W26" s="12">
        <v>0</v>
      </c>
      <c r="X26" s="12">
        <f t="shared" si="5"/>
        <v>7.6993302742883998</v>
      </c>
      <c r="Y26" s="12">
        <f t="shared" si="6"/>
        <v>291.49093725324252</v>
      </c>
      <c r="Z26" s="12">
        <v>321.49</v>
      </c>
      <c r="AA26" s="12">
        <f t="shared" si="8"/>
        <v>29.999062746757488</v>
      </c>
      <c r="AB26" s="15" t="s">
        <v>60</v>
      </c>
    </row>
    <row r="27" spans="1:28" x14ac:dyDescent="0.25">
      <c r="A27" s="5">
        <v>26</v>
      </c>
      <c r="B27" s="6" t="s">
        <v>57</v>
      </c>
      <c r="C27" s="17" t="s">
        <v>55</v>
      </c>
      <c r="D27" s="18">
        <v>4</v>
      </c>
      <c r="E27" s="8">
        <v>0.16439999999999999</v>
      </c>
      <c r="F27" s="8" t="s">
        <v>59</v>
      </c>
      <c r="G27" s="8">
        <v>60</v>
      </c>
      <c r="H27" s="8">
        <v>87.82</v>
      </c>
      <c r="I27" s="9">
        <f t="shared" si="0"/>
        <v>245.67033772799996</v>
      </c>
      <c r="J27" s="8">
        <v>21.06</v>
      </c>
      <c r="K27" s="8">
        <v>84.82</v>
      </c>
      <c r="L27" s="10">
        <f>0.2836*E27*J27*K27</f>
        <v>83.284594331327995</v>
      </c>
      <c r="M27" s="11">
        <v>3</v>
      </c>
      <c r="N27" s="9">
        <f t="shared" si="1"/>
        <v>81.890112575999993</v>
      </c>
      <c r="O27" s="21">
        <v>43.62</v>
      </c>
      <c r="P27" s="12">
        <f t="shared" si="2"/>
        <v>35.720467105651196</v>
      </c>
      <c r="Q27" s="9">
        <v>604.57100000000003</v>
      </c>
      <c r="R27" s="9">
        <v>181.68899999999999</v>
      </c>
      <c r="S27" s="9">
        <v>3</v>
      </c>
      <c r="T27" s="9">
        <v>155</v>
      </c>
      <c r="U27" s="14">
        <f t="shared" si="3"/>
        <v>0.32886578440860215</v>
      </c>
      <c r="V27" s="12">
        <f t="shared" si="4"/>
        <v>10.414083172939067</v>
      </c>
      <c r="W27" s="12">
        <v>0</v>
      </c>
      <c r="X27" s="12">
        <f t="shared" si="5"/>
        <v>1.124342023472928</v>
      </c>
      <c r="Y27" s="12">
        <f t="shared" si="6"/>
        <v>47.258892302063188</v>
      </c>
      <c r="Z27" s="12">
        <v>46.43</v>
      </c>
      <c r="AA27" s="12">
        <f t="shared" si="8"/>
        <v>-0.82889230206318842</v>
      </c>
      <c r="AB27" s="15" t="s">
        <v>60</v>
      </c>
    </row>
    <row r="28" spans="1:28" x14ac:dyDescent="0.25">
      <c r="A28" s="5">
        <v>27</v>
      </c>
      <c r="B28" s="6" t="s">
        <v>57</v>
      </c>
      <c r="C28" s="6" t="s">
        <v>56</v>
      </c>
      <c r="D28" s="7">
        <v>2</v>
      </c>
      <c r="E28" s="8">
        <v>0.16439999999999999</v>
      </c>
      <c r="F28" s="8" t="s">
        <v>59</v>
      </c>
      <c r="G28" s="8">
        <v>48</v>
      </c>
      <c r="H28" s="8">
        <v>121</v>
      </c>
      <c r="I28" s="9">
        <f t="shared" si="0"/>
        <v>270.79126271999996</v>
      </c>
      <c r="J28" s="8">
        <v>44.125</v>
      </c>
      <c r="K28" s="8">
        <v>118</v>
      </c>
      <c r="L28" s="10">
        <f t="shared" si="7"/>
        <v>242.75867891999999</v>
      </c>
      <c r="M28" s="11">
        <v>1</v>
      </c>
      <c r="N28" s="9">
        <f t="shared" si="1"/>
        <v>270.79126271999996</v>
      </c>
      <c r="O28" s="21">
        <v>43.62</v>
      </c>
      <c r="P28" s="12">
        <f t="shared" si="2"/>
        <v>118.11914879846398</v>
      </c>
      <c r="Q28" s="9">
        <v>324.625</v>
      </c>
      <c r="R28" s="9">
        <v>44.878999999999998</v>
      </c>
      <c r="S28" s="9">
        <v>1</v>
      </c>
      <c r="T28" s="9">
        <v>155</v>
      </c>
      <c r="U28" s="14">
        <f t="shared" si="3"/>
        <v>0.28926389731182794</v>
      </c>
      <c r="V28" s="12">
        <f t="shared" si="4"/>
        <v>27.480070244623654</v>
      </c>
      <c r="W28" s="12">
        <v>0</v>
      </c>
      <c r="X28" s="12">
        <f t="shared" si="5"/>
        <v>3.2772421654200001</v>
      </c>
      <c r="Y28" s="12">
        <f t="shared" si="6"/>
        <v>148.87646120850764</v>
      </c>
      <c r="Z28" s="12">
        <v>147.46</v>
      </c>
      <c r="AA28" s="12">
        <f t="shared" si="8"/>
        <v>-1.4164612085076271</v>
      </c>
      <c r="AB28" s="15" t="s">
        <v>60</v>
      </c>
    </row>
    <row r="29" spans="1:28" x14ac:dyDescent="0.25">
      <c r="C29" s="1"/>
      <c r="D29" s="2"/>
      <c r="I29" s="9"/>
      <c r="L29" s="10"/>
      <c r="N29" s="9"/>
      <c r="O29" s="21"/>
      <c r="P29" s="12"/>
      <c r="W29" s="12"/>
      <c r="X29" s="12"/>
      <c r="Y29" s="12"/>
      <c r="Z29" s="12"/>
      <c r="AA29" s="12"/>
      <c r="AB29" s="15"/>
    </row>
    <row r="30" spans="1:28" x14ac:dyDescent="0.25">
      <c r="C30" s="1"/>
      <c r="D30" s="2"/>
      <c r="I30" s="9"/>
      <c r="L30" s="10"/>
      <c r="N30" s="9"/>
      <c r="O30" s="21"/>
      <c r="P30" s="12"/>
      <c r="W30" s="12"/>
      <c r="X30" s="12"/>
      <c r="Y30" s="12"/>
      <c r="Z30" s="12"/>
      <c r="AA30" s="12"/>
      <c r="AB30" s="15"/>
    </row>
    <row r="31" spans="1:28" x14ac:dyDescent="0.25">
      <c r="C31" s="1"/>
      <c r="D31" s="2"/>
      <c r="I31" s="9"/>
      <c r="L31" s="10"/>
      <c r="N31" s="9"/>
      <c r="O31" s="21" t="s">
        <v>62</v>
      </c>
      <c r="P31" s="12"/>
      <c r="W31" s="12"/>
      <c r="X31" s="12"/>
      <c r="Y31" s="12"/>
      <c r="Z31" s="12"/>
      <c r="AA31" s="12"/>
      <c r="AB31" s="15"/>
    </row>
    <row r="32" spans="1:28" x14ac:dyDescent="0.25">
      <c r="O32" s="22" t="s">
        <v>63</v>
      </c>
      <c r="X32" s="12"/>
      <c r="Y32" s="12"/>
      <c r="Z32" s="12"/>
      <c r="AA32" s="12"/>
    </row>
    <row r="33" spans="7:27" x14ac:dyDescent="0.25">
      <c r="G33" s="24"/>
      <c r="H33" s="24"/>
      <c r="O33" s="22" t="s">
        <v>64</v>
      </c>
      <c r="X33" s="12"/>
      <c r="Y33" s="12"/>
      <c r="Z33" s="12"/>
      <c r="AA33" s="12"/>
    </row>
    <row r="34" spans="7:27" x14ac:dyDescent="0.25">
      <c r="G34" s="24"/>
      <c r="H34" s="24"/>
      <c r="O34" s="22" t="s">
        <v>65</v>
      </c>
    </row>
    <row r="35" spans="7:27" x14ac:dyDescent="0.25">
      <c r="O35" s="22" t="s">
        <v>66</v>
      </c>
    </row>
    <row r="36" spans="7:27" x14ac:dyDescent="0.25">
      <c r="O36" s="22" t="s">
        <v>67</v>
      </c>
    </row>
  </sheetData>
  <mergeCells count="2">
    <mergeCell ref="G33:H33"/>
    <mergeCell ref="G34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3" max="3" width="15.140625" customWidth="1"/>
  </cols>
  <sheetData>
    <row r="1" spans="1:4" x14ac:dyDescent="0.25">
      <c r="A1" t="s">
        <v>3</v>
      </c>
      <c r="C1">
        <v>0.21659999999999999</v>
      </c>
      <c r="D1" t="s">
        <v>4</v>
      </c>
    </row>
    <row r="2" spans="1:4" x14ac:dyDescent="0.25">
      <c r="A2" t="s">
        <v>5</v>
      </c>
      <c r="C2">
        <v>1000</v>
      </c>
      <c r="D2" t="s">
        <v>6</v>
      </c>
    </row>
    <row r="3" spans="1:4" x14ac:dyDescent="0.25">
      <c r="A3" t="s">
        <v>7</v>
      </c>
      <c r="C3">
        <v>7</v>
      </c>
      <c r="D3" t="s">
        <v>4</v>
      </c>
    </row>
    <row r="4" spans="1:4" x14ac:dyDescent="0.25">
      <c r="A4" t="s">
        <v>8</v>
      </c>
      <c r="C4">
        <v>8</v>
      </c>
      <c r="D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Q35" sqref="Q35"/>
    </sheetView>
  </sheetViews>
  <sheetFormatPr defaultRowHeight="15" x14ac:dyDescent="0.25"/>
  <cols>
    <col min="2" max="2" width="10.5703125" customWidth="1"/>
    <col min="3" max="3" width="24" customWidth="1"/>
    <col min="6" max="6" width="11" customWidth="1"/>
    <col min="7" max="7" width="11.28515625" customWidth="1"/>
    <col min="8" max="8" width="11.7109375" customWidth="1"/>
    <col min="13" max="13" width="12.5703125" customWidth="1"/>
    <col min="15" max="15" width="11.85546875" style="46" customWidth="1"/>
    <col min="16" max="19" width="13.7109375" style="44" bestFit="1" customWidth="1"/>
    <col min="20" max="20" width="12.5703125" style="44" customWidth="1"/>
    <col min="21" max="21" width="12" style="44" customWidth="1"/>
    <col min="22" max="22" width="12.85546875" style="44" customWidth="1"/>
  </cols>
  <sheetData>
    <row r="1" spans="1:22" ht="39.75" customHeight="1" x14ac:dyDescent="0.25">
      <c r="A1" s="3" t="s">
        <v>58</v>
      </c>
      <c r="B1" s="3" t="s">
        <v>9</v>
      </c>
      <c r="C1" s="3" t="s">
        <v>11</v>
      </c>
      <c r="D1" s="3" t="s">
        <v>0</v>
      </c>
      <c r="E1" s="3" t="s">
        <v>10</v>
      </c>
      <c r="F1" s="3" t="s">
        <v>28</v>
      </c>
      <c r="G1" s="3" t="s">
        <v>21</v>
      </c>
      <c r="H1" s="3" t="s">
        <v>22</v>
      </c>
      <c r="I1" s="3" t="s">
        <v>23</v>
      </c>
      <c r="J1" s="3" t="s">
        <v>1</v>
      </c>
      <c r="K1" s="3" t="s">
        <v>2</v>
      </c>
      <c r="L1" s="3" t="s">
        <v>24</v>
      </c>
      <c r="M1" s="3" t="s">
        <v>12</v>
      </c>
      <c r="N1" s="3" t="s">
        <v>25</v>
      </c>
      <c r="O1" s="3"/>
    </row>
    <row r="2" spans="1:22" x14ac:dyDescent="0.25">
      <c r="P2" s="95" t="s">
        <v>69</v>
      </c>
      <c r="Q2" s="96" t="s">
        <v>70</v>
      </c>
      <c r="R2" s="97" t="s">
        <v>71</v>
      </c>
      <c r="S2" s="98" t="s">
        <v>72</v>
      </c>
      <c r="T2" s="99" t="s">
        <v>73</v>
      </c>
      <c r="U2" s="100" t="s">
        <v>74</v>
      </c>
      <c r="V2" s="101" t="s">
        <v>75</v>
      </c>
    </row>
    <row r="3" spans="1:22" s="43" customFormat="1" x14ac:dyDescent="0.25">
      <c r="A3" s="47">
        <v>7</v>
      </c>
      <c r="B3" s="48" t="s">
        <v>57</v>
      </c>
      <c r="C3" s="48" t="s">
        <v>36</v>
      </c>
      <c r="D3" s="49">
        <v>161</v>
      </c>
      <c r="E3" s="50">
        <v>0.16439999999999999</v>
      </c>
      <c r="F3" s="50" t="s">
        <v>59</v>
      </c>
      <c r="G3" s="50">
        <v>48</v>
      </c>
      <c r="H3" s="50">
        <v>91</v>
      </c>
      <c r="I3" s="51">
        <f>0.2836*G3*H3*E3</f>
        <v>203.65293311999997</v>
      </c>
      <c r="J3" s="50">
        <v>12</v>
      </c>
      <c r="K3" s="50">
        <v>74.48</v>
      </c>
      <c r="L3" s="52">
        <f>0.2836*E3*J3*K3</f>
        <v>41.670523238400001</v>
      </c>
      <c r="M3" s="53">
        <v>3</v>
      </c>
      <c r="N3" s="51">
        <f>I3/M3</f>
        <v>67.884311039999986</v>
      </c>
      <c r="O3" s="45"/>
      <c r="P3" s="95">
        <f>ROUNDUP(D3/3,0)</f>
        <v>54</v>
      </c>
      <c r="Q3" s="95"/>
      <c r="R3" s="95"/>
      <c r="S3" s="95"/>
      <c r="T3" s="95"/>
      <c r="U3" s="95"/>
      <c r="V3" s="95"/>
    </row>
    <row r="4" spans="1:22" hidden="1" x14ac:dyDescent="0.25">
      <c r="A4" s="5">
        <v>8</v>
      </c>
      <c r="B4" s="6" t="s">
        <v>57</v>
      </c>
      <c r="C4" s="17" t="s">
        <v>37</v>
      </c>
      <c r="D4" s="18">
        <v>124</v>
      </c>
      <c r="E4" s="23">
        <v>0.16439999999999999</v>
      </c>
      <c r="F4" s="23" t="s">
        <v>59</v>
      </c>
      <c r="G4" s="23">
        <v>60.5</v>
      </c>
      <c r="H4" s="23">
        <v>206.5</v>
      </c>
      <c r="I4" s="9">
        <f t="shared" ref="I4:I23" si="0">0.2836*G4*H4*E4</f>
        <v>582.48328908000008</v>
      </c>
      <c r="J4" s="23">
        <v>60.11</v>
      </c>
      <c r="K4" s="23">
        <v>203.5</v>
      </c>
      <c r="L4" s="10">
        <f t="shared" ref="L4:L23" si="1">0.2836*E4*J4*K4</f>
        <v>570.32076105839997</v>
      </c>
      <c r="M4" s="11">
        <v>1</v>
      </c>
      <c r="N4" s="9">
        <f t="shared" ref="N3:N23" si="2">I4/M4</f>
        <v>582.48328908000008</v>
      </c>
      <c r="P4" s="102"/>
      <c r="Q4" s="102"/>
      <c r="R4" s="102"/>
      <c r="S4" s="102"/>
      <c r="T4" s="102"/>
      <c r="U4" s="102"/>
      <c r="V4" s="102"/>
    </row>
    <row r="5" spans="1:22" s="40" customFormat="1" x14ac:dyDescent="0.25">
      <c r="A5" s="33">
        <v>9</v>
      </c>
      <c r="B5" s="34" t="s">
        <v>57</v>
      </c>
      <c r="C5" s="34" t="s">
        <v>38</v>
      </c>
      <c r="D5" s="35">
        <v>101</v>
      </c>
      <c r="E5" s="36">
        <v>0.16439999999999999</v>
      </c>
      <c r="F5" s="36" t="s">
        <v>59</v>
      </c>
      <c r="G5" s="36">
        <v>60</v>
      </c>
      <c r="H5" s="36">
        <v>90</v>
      </c>
      <c r="I5" s="37">
        <f>0.2836*G5*H5*E5</f>
        <v>251.76873599999999</v>
      </c>
      <c r="J5" s="36">
        <v>53.06</v>
      </c>
      <c r="K5" s="36">
        <v>86.77</v>
      </c>
      <c r="L5" s="38">
        <f t="shared" si="1"/>
        <v>214.656914666208</v>
      </c>
      <c r="M5" s="39">
        <v>1</v>
      </c>
      <c r="N5" s="37">
        <f t="shared" si="2"/>
        <v>251.76873599999999</v>
      </c>
      <c r="O5" s="54"/>
      <c r="P5" s="96"/>
      <c r="Q5" s="96">
        <f>D5</f>
        <v>101</v>
      </c>
      <c r="R5" s="96"/>
      <c r="S5" s="96"/>
      <c r="T5" s="96"/>
      <c r="U5" s="96"/>
      <c r="V5" s="96"/>
    </row>
    <row r="6" spans="1:22" hidden="1" x14ac:dyDescent="0.25">
      <c r="A6" s="5">
        <v>10</v>
      </c>
      <c r="B6" s="6" t="s">
        <v>57</v>
      </c>
      <c r="C6" s="17" t="s">
        <v>39</v>
      </c>
      <c r="D6" s="18">
        <v>98</v>
      </c>
      <c r="E6" s="23">
        <v>0.16439999999999999</v>
      </c>
      <c r="F6" s="23" t="s">
        <v>59</v>
      </c>
      <c r="G6" s="23">
        <v>60.5</v>
      </c>
      <c r="H6" s="23">
        <v>206.5</v>
      </c>
      <c r="I6" s="9">
        <f t="shared" si="0"/>
        <v>582.48328908000008</v>
      </c>
      <c r="J6" s="23">
        <v>60.11</v>
      </c>
      <c r="K6" s="23">
        <v>203.5</v>
      </c>
      <c r="L6" s="10">
        <f t="shared" si="1"/>
        <v>570.32076105839997</v>
      </c>
      <c r="M6" s="11">
        <v>1</v>
      </c>
      <c r="N6" s="9">
        <f t="shared" si="2"/>
        <v>582.48328908000008</v>
      </c>
      <c r="P6" s="102"/>
      <c r="Q6" s="102"/>
      <c r="R6" s="102"/>
      <c r="S6" s="102"/>
      <c r="T6" s="102"/>
      <c r="U6" s="102"/>
      <c r="V6" s="102"/>
    </row>
    <row r="7" spans="1:22" hidden="1" x14ac:dyDescent="0.25">
      <c r="A7" s="5">
        <v>11</v>
      </c>
      <c r="B7" s="6" t="s">
        <v>57</v>
      </c>
      <c r="C7" s="6" t="s">
        <v>40</v>
      </c>
      <c r="D7" s="7">
        <v>88</v>
      </c>
      <c r="E7" s="23">
        <v>0.16439999999999999</v>
      </c>
      <c r="F7" s="23" t="s">
        <v>59</v>
      </c>
      <c r="G7" s="23">
        <v>60.5</v>
      </c>
      <c r="H7" s="23">
        <v>194.5</v>
      </c>
      <c r="I7" s="9">
        <f t="shared" si="0"/>
        <v>548.63438124000004</v>
      </c>
      <c r="J7" s="23">
        <v>60.11</v>
      </c>
      <c r="K7" s="23">
        <v>191.5</v>
      </c>
      <c r="L7" s="10">
        <f t="shared" si="1"/>
        <v>536.69005278960003</v>
      </c>
      <c r="M7" s="11">
        <v>1</v>
      </c>
      <c r="N7" s="9">
        <f t="shared" si="2"/>
        <v>548.63438124000004</v>
      </c>
      <c r="P7" s="102"/>
      <c r="Q7" s="102"/>
      <c r="R7" s="102"/>
      <c r="S7" s="102"/>
      <c r="T7" s="102"/>
      <c r="U7" s="102"/>
      <c r="V7" s="102"/>
    </row>
    <row r="8" spans="1:22" s="43" customFormat="1" x14ac:dyDescent="0.25">
      <c r="A8" s="47">
        <v>12</v>
      </c>
      <c r="B8" s="48" t="s">
        <v>57</v>
      </c>
      <c r="C8" s="48" t="s">
        <v>41</v>
      </c>
      <c r="D8" s="49">
        <v>67</v>
      </c>
      <c r="E8" s="50">
        <v>0.16439999999999999</v>
      </c>
      <c r="F8" s="50" t="s">
        <v>59</v>
      </c>
      <c r="G8" s="50">
        <v>48</v>
      </c>
      <c r="H8" s="50">
        <v>91</v>
      </c>
      <c r="I8" s="51">
        <f>0.2836*G8*H8*E8</f>
        <v>203.65293311999997</v>
      </c>
      <c r="J8" s="50">
        <v>40</v>
      </c>
      <c r="K8" s="50">
        <v>74.48</v>
      </c>
      <c r="L8" s="52">
        <f t="shared" si="1"/>
        <v>138.90174412800002</v>
      </c>
      <c r="M8" s="53">
        <v>1</v>
      </c>
      <c r="N8" s="51">
        <f t="shared" si="2"/>
        <v>203.65293311999997</v>
      </c>
      <c r="O8" s="45"/>
      <c r="P8" s="95">
        <f>D8</f>
        <v>67</v>
      </c>
      <c r="Q8" s="95"/>
      <c r="R8" s="95"/>
      <c r="S8" s="95"/>
      <c r="T8" s="95"/>
      <c r="U8" s="95"/>
      <c r="V8" s="95"/>
    </row>
    <row r="9" spans="1:22" hidden="1" x14ac:dyDescent="0.25">
      <c r="A9" s="5">
        <v>13</v>
      </c>
      <c r="B9" s="6" t="s">
        <v>57</v>
      </c>
      <c r="C9" s="17" t="s">
        <v>42</v>
      </c>
      <c r="D9" s="18">
        <v>60</v>
      </c>
      <c r="E9" s="23">
        <v>0.16439999999999999</v>
      </c>
      <c r="F9" s="23" t="s">
        <v>59</v>
      </c>
      <c r="G9" s="23">
        <v>60.5</v>
      </c>
      <c r="H9" s="23">
        <v>234.5</v>
      </c>
      <c r="I9" s="9">
        <f t="shared" si="0"/>
        <v>661.46407404000001</v>
      </c>
      <c r="J9" s="23">
        <v>60.11</v>
      </c>
      <c r="K9" s="23">
        <v>231.5</v>
      </c>
      <c r="L9" s="10">
        <f t="shared" si="1"/>
        <v>648.79241368559997</v>
      </c>
      <c r="M9" s="11">
        <v>1</v>
      </c>
      <c r="N9" s="9">
        <f t="shared" si="2"/>
        <v>661.46407404000001</v>
      </c>
      <c r="P9" s="102"/>
      <c r="Q9" s="102"/>
      <c r="R9" s="102"/>
      <c r="S9" s="102"/>
      <c r="T9" s="102"/>
      <c r="U9" s="102"/>
      <c r="V9" s="102"/>
    </row>
    <row r="10" spans="1:22" hidden="1" x14ac:dyDescent="0.25">
      <c r="A10" s="5">
        <v>14</v>
      </c>
      <c r="B10" s="6" t="s">
        <v>57</v>
      </c>
      <c r="C10" s="17" t="s">
        <v>43</v>
      </c>
      <c r="D10" s="18">
        <v>60</v>
      </c>
      <c r="E10" s="23">
        <v>0.16439999999999999</v>
      </c>
      <c r="F10" s="23" t="s">
        <v>59</v>
      </c>
      <c r="G10" s="23">
        <v>60.5</v>
      </c>
      <c r="H10" s="23">
        <v>234.5</v>
      </c>
      <c r="I10" s="9">
        <f t="shared" si="0"/>
        <v>661.46407404000001</v>
      </c>
      <c r="J10" s="23">
        <v>60.11</v>
      </c>
      <c r="K10" s="23">
        <v>231.5</v>
      </c>
      <c r="L10" s="10">
        <f t="shared" si="1"/>
        <v>648.79241368559997</v>
      </c>
      <c r="M10" s="11">
        <v>1</v>
      </c>
      <c r="N10" s="9">
        <f t="shared" si="2"/>
        <v>661.46407404000001</v>
      </c>
      <c r="P10" s="102"/>
      <c r="Q10" s="102"/>
      <c r="R10" s="102"/>
      <c r="S10" s="102"/>
      <c r="T10" s="102"/>
      <c r="U10" s="102"/>
      <c r="V10" s="102"/>
    </row>
    <row r="11" spans="1:22" s="32" customFormat="1" x14ac:dyDescent="0.25">
      <c r="A11" s="25">
        <v>15</v>
      </c>
      <c r="B11" s="26" t="s">
        <v>57</v>
      </c>
      <c r="C11" s="26" t="s">
        <v>44</v>
      </c>
      <c r="D11" s="27">
        <v>52</v>
      </c>
      <c r="E11" s="28">
        <v>0.16439999999999999</v>
      </c>
      <c r="F11" s="28" t="s">
        <v>59</v>
      </c>
      <c r="G11" s="28">
        <v>48</v>
      </c>
      <c r="H11" s="28">
        <v>121</v>
      </c>
      <c r="I11" s="29">
        <f>0.2836*G11*H11*E11</f>
        <v>270.79126271999996</v>
      </c>
      <c r="J11" s="28">
        <v>44</v>
      </c>
      <c r="K11" s="28">
        <v>118</v>
      </c>
      <c r="L11" s="30">
        <f t="shared" si="1"/>
        <v>242.07097728000002</v>
      </c>
      <c r="M11" s="31">
        <v>1</v>
      </c>
      <c r="N11" s="29">
        <f t="shared" si="2"/>
        <v>270.79126271999996</v>
      </c>
      <c r="O11" s="57"/>
      <c r="P11" s="97"/>
      <c r="Q11" s="97"/>
      <c r="R11" s="97">
        <f>D11</f>
        <v>52</v>
      </c>
      <c r="S11" s="97"/>
      <c r="T11" s="97"/>
      <c r="U11" s="97"/>
      <c r="V11" s="97"/>
    </row>
    <row r="12" spans="1:22" s="42" customFormat="1" x14ac:dyDescent="0.25">
      <c r="A12" s="58">
        <v>16</v>
      </c>
      <c r="B12" s="59" t="s">
        <v>57</v>
      </c>
      <c r="C12" s="59" t="s">
        <v>45</v>
      </c>
      <c r="D12" s="60">
        <v>46</v>
      </c>
      <c r="E12" s="61">
        <v>0.16439999999999999</v>
      </c>
      <c r="F12" s="61" t="s">
        <v>59</v>
      </c>
      <c r="G12" s="61">
        <v>60</v>
      </c>
      <c r="H12" s="61">
        <v>88</v>
      </c>
      <c r="I12" s="62">
        <f>0.2836*G12*H12*E12</f>
        <v>246.1738752</v>
      </c>
      <c r="J12" s="61">
        <v>53.25</v>
      </c>
      <c r="K12" s="61">
        <v>84.81</v>
      </c>
      <c r="L12" s="63">
        <f t="shared" si="1"/>
        <v>210.55943909880003</v>
      </c>
      <c r="M12" s="64">
        <v>1</v>
      </c>
      <c r="N12" s="62">
        <f t="shared" si="2"/>
        <v>246.1738752</v>
      </c>
      <c r="O12" s="65"/>
      <c r="P12" s="98"/>
      <c r="Q12" s="98"/>
      <c r="R12" s="98"/>
      <c r="S12" s="98">
        <f>D12</f>
        <v>46</v>
      </c>
      <c r="T12" s="98"/>
      <c r="U12" s="98"/>
      <c r="V12" s="98"/>
    </row>
    <row r="13" spans="1:22" s="40" customFormat="1" x14ac:dyDescent="0.25">
      <c r="A13" s="33">
        <v>17</v>
      </c>
      <c r="B13" s="34" t="s">
        <v>57</v>
      </c>
      <c r="C13" s="55" t="s">
        <v>46</v>
      </c>
      <c r="D13" s="56">
        <v>26</v>
      </c>
      <c r="E13" s="36">
        <v>0.16439999999999999</v>
      </c>
      <c r="F13" s="36" t="s">
        <v>59</v>
      </c>
      <c r="G13" s="36">
        <v>60</v>
      </c>
      <c r="H13" s="36">
        <v>90</v>
      </c>
      <c r="I13" s="37">
        <f>0.2836*G13*H13*E13</f>
        <v>251.76873599999999</v>
      </c>
      <c r="J13" s="36">
        <v>18.190000000000001</v>
      </c>
      <c r="K13" s="36">
        <v>86.77</v>
      </c>
      <c r="L13" s="38">
        <f t="shared" si="1"/>
        <v>73.588565355791999</v>
      </c>
      <c r="M13" s="39">
        <v>3</v>
      </c>
      <c r="N13" s="37">
        <f t="shared" si="2"/>
        <v>83.922911999999997</v>
      </c>
      <c r="O13" s="54"/>
      <c r="P13" s="96"/>
      <c r="Q13" s="96">
        <f>ROUNDUP(D13/3,0)</f>
        <v>9</v>
      </c>
      <c r="R13" s="96"/>
      <c r="S13" s="96"/>
      <c r="T13" s="96"/>
      <c r="U13" s="96"/>
      <c r="V13" s="96"/>
    </row>
    <row r="14" spans="1:22" s="75" customFormat="1" x14ac:dyDescent="0.25">
      <c r="A14" s="76">
        <v>18</v>
      </c>
      <c r="B14" s="77" t="s">
        <v>57</v>
      </c>
      <c r="C14" s="77" t="s">
        <v>47</v>
      </c>
      <c r="D14" s="78">
        <v>18</v>
      </c>
      <c r="E14" s="79">
        <v>0.16439999999999999</v>
      </c>
      <c r="F14" s="79" t="s">
        <v>59</v>
      </c>
      <c r="G14" s="79">
        <v>61.25</v>
      </c>
      <c r="H14" s="79">
        <v>149.5</v>
      </c>
      <c r="I14" s="80">
        <f>0.2836*G14*H14*E14</f>
        <v>426.92867489999992</v>
      </c>
      <c r="J14" s="79">
        <v>60.11</v>
      </c>
      <c r="K14" s="79">
        <v>146.625</v>
      </c>
      <c r="L14" s="81">
        <f t="shared" si="1"/>
        <v>410.92521665940001</v>
      </c>
      <c r="M14" s="82">
        <v>1</v>
      </c>
      <c r="N14" s="80">
        <f t="shared" si="2"/>
        <v>426.92867489999992</v>
      </c>
      <c r="O14" s="83"/>
      <c r="P14" s="99"/>
      <c r="Q14" s="99"/>
      <c r="R14" s="99"/>
      <c r="S14" s="99"/>
      <c r="T14" s="99">
        <f>D14</f>
        <v>18</v>
      </c>
      <c r="U14" s="99"/>
      <c r="V14" s="99"/>
    </row>
    <row r="15" spans="1:22" s="75" customFormat="1" x14ac:dyDescent="0.25">
      <c r="A15" s="76">
        <v>19</v>
      </c>
      <c r="B15" s="77" t="s">
        <v>57</v>
      </c>
      <c r="C15" s="77" t="s">
        <v>48</v>
      </c>
      <c r="D15" s="78">
        <v>12</v>
      </c>
      <c r="E15" s="79">
        <v>0.16439999999999999</v>
      </c>
      <c r="F15" s="79" t="s">
        <v>59</v>
      </c>
      <c r="G15" s="79">
        <v>61.25</v>
      </c>
      <c r="H15" s="79">
        <v>149.5</v>
      </c>
      <c r="I15" s="80">
        <f t="shared" si="0"/>
        <v>426.92867489999992</v>
      </c>
      <c r="J15" s="79">
        <v>60.11</v>
      </c>
      <c r="K15" s="79">
        <v>146.5</v>
      </c>
      <c r="L15" s="81">
        <f t="shared" si="1"/>
        <v>410.57489678159999</v>
      </c>
      <c r="M15" s="82">
        <v>1</v>
      </c>
      <c r="N15" s="80">
        <f t="shared" si="2"/>
        <v>426.92867489999992</v>
      </c>
      <c r="O15" s="83"/>
      <c r="P15" s="99"/>
      <c r="Q15" s="99"/>
      <c r="R15" s="99"/>
      <c r="S15" s="99"/>
      <c r="T15" s="99">
        <f>D15</f>
        <v>12</v>
      </c>
      <c r="U15" s="99"/>
      <c r="V15" s="99"/>
    </row>
    <row r="16" spans="1:22" s="41" customFormat="1" x14ac:dyDescent="0.25">
      <c r="A16" s="68">
        <v>20</v>
      </c>
      <c r="B16" s="69" t="s">
        <v>57</v>
      </c>
      <c r="C16" s="84" t="s">
        <v>49</v>
      </c>
      <c r="D16" s="85">
        <v>6</v>
      </c>
      <c r="E16" s="70">
        <v>0.16439999999999999</v>
      </c>
      <c r="F16" s="70" t="s">
        <v>59</v>
      </c>
      <c r="G16" s="70">
        <v>61.25</v>
      </c>
      <c r="H16" s="70">
        <v>234.5</v>
      </c>
      <c r="I16" s="71">
        <f t="shared" si="0"/>
        <v>669.66404190000003</v>
      </c>
      <c r="J16" s="70">
        <v>60.11</v>
      </c>
      <c r="K16" s="70">
        <v>231.5</v>
      </c>
      <c r="L16" s="72">
        <f t="shared" si="1"/>
        <v>648.79241368559997</v>
      </c>
      <c r="M16" s="73">
        <v>1</v>
      </c>
      <c r="N16" s="71">
        <f t="shared" si="2"/>
        <v>669.66404190000003</v>
      </c>
      <c r="O16" s="74"/>
      <c r="P16" s="100"/>
      <c r="Q16" s="100"/>
      <c r="R16" s="100"/>
      <c r="S16" s="100"/>
      <c r="T16" s="100"/>
      <c r="U16" s="100">
        <f>D16</f>
        <v>6</v>
      </c>
      <c r="V16" s="100"/>
    </row>
    <row r="17" spans="1:22" s="43" customFormat="1" x14ac:dyDescent="0.25">
      <c r="A17" s="47">
        <v>21</v>
      </c>
      <c r="B17" s="48" t="s">
        <v>57</v>
      </c>
      <c r="C17" s="48" t="s">
        <v>50</v>
      </c>
      <c r="D17" s="49">
        <v>5</v>
      </c>
      <c r="E17" s="50">
        <v>0.16439999999999999</v>
      </c>
      <c r="F17" s="50" t="s">
        <v>59</v>
      </c>
      <c r="G17" s="50">
        <v>48</v>
      </c>
      <c r="H17" s="50">
        <v>91</v>
      </c>
      <c r="I17" s="51">
        <f t="shared" si="0"/>
        <v>203.65293311999997</v>
      </c>
      <c r="J17" s="50">
        <v>84.796000000000006</v>
      </c>
      <c r="K17" s="50">
        <v>15.25</v>
      </c>
      <c r="L17" s="52">
        <f t="shared" si="1"/>
        <v>60.29110583376</v>
      </c>
      <c r="M17" s="53">
        <v>3</v>
      </c>
      <c r="N17" s="51">
        <f t="shared" si="2"/>
        <v>67.884311039999986</v>
      </c>
      <c r="O17" s="45"/>
      <c r="P17" s="95">
        <f>ROUNDUP(D17/3,0)</f>
        <v>2</v>
      </c>
      <c r="Q17" s="95"/>
      <c r="R17" s="95"/>
      <c r="S17" s="95"/>
      <c r="T17" s="95"/>
      <c r="U17" s="95"/>
      <c r="V17" s="95"/>
    </row>
    <row r="18" spans="1:22" s="75" customFormat="1" x14ac:dyDescent="0.25">
      <c r="A18" s="76">
        <v>22</v>
      </c>
      <c r="B18" s="77" t="s">
        <v>57</v>
      </c>
      <c r="C18" s="77" t="s">
        <v>51</v>
      </c>
      <c r="D18" s="78">
        <v>5</v>
      </c>
      <c r="E18" s="79">
        <v>0.16439999999999999</v>
      </c>
      <c r="F18" s="79" t="s">
        <v>59</v>
      </c>
      <c r="G18" s="79">
        <v>61.25</v>
      </c>
      <c r="H18" s="79">
        <v>149.5</v>
      </c>
      <c r="I18" s="80">
        <f t="shared" si="0"/>
        <v>426.92867489999992</v>
      </c>
      <c r="J18" s="79">
        <v>60.11</v>
      </c>
      <c r="K18" s="79">
        <v>146.5</v>
      </c>
      <c r="L18" s="81">
        <f t="shared" si="1"/>
        <v>410.57489678159999</v>
      </c>
      <c r="M18" s="82">
        <v>1</v>
      </c>
      <c r="N18" s="80">
        <f t="shared" si="2"/>
        <v>426.92867489999992</v>
      </c>
      <c r="O18" s="83"/>
      <c r="P18" s="99"/>
      <c r="Q18" s="99"/>
      <c r="R18" s="99"/>
      <c r="S18" s="99"/>
      <c r="T18" s="99">
        <f>D18</f>
        <v>5</v>
      </c>
      <c r="U18" s="99"/>
      <c r="V18" s="99"/>
    </row>
    <row r="19" spans="1:22" s="75" customFormat="1" x14ac:dyDescent="0.25">
      <c r="A19" s="76">
        <v>23</v>
      </c>
      <c r="B19" s="77" t="s">
        <v>57</v>
      </c>
      <c r="C19" s="77" t="s">
        <v>52</v>
      </c>
      <c r="D19" s="78">
        <v>5</v>
      </c>
      <c r="E19" s="79">
        <v>0.16439999999999999</v>
      </c>
      <c r="F19" s="79" t="s">
        <v>59</v>
      </c>
      <c r="G19" s="79">
        <v>61.25</v>
      </c>
      <c r="H19" s="79">
        <v>149.5</v>
      </c>
      <c r="I19" s="80">
        <f t="shared" si="0"/>
        <v>426.92867489999992</v>
      </c>
      <c r="J19" s="79">
        <v>60.11</v>
      </c>
      <c r="K19" s="79">
        <v>146.5</v>
      </c>
      <c r="L19" s="81">
        <f t="shared" si="1"/>
        <v>410.57489678159999</v>
      </c>
      <c r="M19" s="82">
        <v>1</v>
      </c>
      <c r="N19" s="80">
        <f t="shared" si="2"/>
        <v>426.92867489999992</v>
      </c>
      <c r="O19" s="83"/>
      <c r="P19" s="99"/>
      <c r="Q19" s="99"/>
      <c r="R19" s="99"/>
      <c r="S19" s="99"/>
      <c r="T19" s="99">
        <f>D19</f>
        <v>5</v>
      </c>
      <c r="U19" s="99"/>
      <c r="V19" s="99"/>
    </row>
    <row r="20" spans="1:22" s="43" customFormat="1" x14ac:dyDescent="0.25">
      <c r="A20" s="47">
        <v>24</v>
      </c>
      <c r="B20" s="48" t="s">
        <v>57</v>
      </c>
      <c r="C20" s="48" t="s">
        <v>53</v>
      </c>
      <c r="D20" s="49">
        <v>4</v>
      </c>
      <c r="E20" s="50">
        <v>0.16439999999999999</v>
      </c>
      <c r="F20" s="50" t="s">
        <v>59</v>
      </c>
      <c r="G20" s="50">
        <v>48</v>
      </c>
      <c r="H20" s="50">
        <v>91</v>
      </c>
      <c r="I20" s="51">
        <f t="shared" si="0"/>
        <v>203.65293311999997</v>
      </c>
      <c r="J20" s="50">
        <v>21.06</v>
      </c>
      <c r="K20" s="50">
        <v>86.77</v>
      </c>
      <c r="L20" s="52">
        <f t="shared" si="1"/>
        <v>85.199295568607994</v>
      </c>
      <c r="M20" s="53">
        <v>2</v>
      </c>
      <c r="N20" s="51">
        <f t="shared" si="2"/>
        <v>101.82646655999999</v>
      </c>
      <c r="O20" s="45"/>
      <c r="P20" s="95">
        <f>ROUNDUP(D20/2,0)</f>
        <v>2</v>
      </c>
      <c r="Q20" s="95"/>
      <c r="R20" s="95"/>
      <c r="S20" s="95"/>
      <c r="T20" s="95"/>
      <c r="U20" s="95"/>
      <c r="V20" s="95"/>
    </row>
    <row r="21" spans="1:22" s="86" customFormat="1" x14ac:dyDescent="0.25">
      <c r="A21" s="87">
        <v>25</v>
      </c>
      <c r="B21" s="88" t="s">
        <v>57</v>
      </c>
      <c r="C21" s="88" t="s">
        <v>54</v>
      </c>
      <c r="D21" s="89">
        <v>4</v>
      </c>
      <c r="E21" s="90">
        <v>0.16439999999999999</v>
      </c>
      <c r="F21" s="90" t="s">
        <v>59</v>
      </c>
      <c r="G21" s="90">
        <v>61.25</v>
      </c>
      <c r="H21" s="90">
        <v>206.5</v>
      </c>
      <c r="I21" s="91">
        <f t="shared" si="0"/>
        <v>589.70415629999991</v>
      </c>
      <c r="J21" s="90">
        <v>60.11</v>
      </c>
      <c r="K21" s="90">
        <v>203.5</v>
      </c>
      <c r="L21" s="92">
        <f t="shared" si="1"/>
        <v>570.32076105839997</v>
      </c>
      <c r="M21" s="93">
        <v>1</v>
      </c>
      <c r="N21" s="91">
        <f t="shared" si="2"/>
        <v>589.70415629999991</v>
      </c>
      <c r="O21" s="94"/>
      <c r="P21" s="101"/>
      <c r="Q21" s="101"/>
      <c r="R21" s="101"/>
      <c r="S21" s="101"/>
      <c r="T21" s="101"/>
      <c r="U21" s="101"/>
      <c r="V21" s="101">
        <f>D21</f>
        <v>4</v>
      </c>
    </row>
    <row r="22" spans="1:22" s="42" customFormat="1" x14ac:dyDescent="0.25">
      <c r="A22" s="58">
        <v>26</v>
      </c>
      <c r="B22" s="59" t="s">
        <v>57</v>
      </c>
      <c r="C22" s="66" t="s">
        <v>55</v>
      </c>
      <c r="D22" s="67">
        <v>4</v>
      </c>
      <c r="E22" s="61">
        <v>0.16439999999999999</v>
      </c>
      <c r="F22" s="61" t="s">
        <v>59</v>
      </c>
      <c r="G22" s="61">
        <v>60</v>
      </c>
      <c r="H22" s="61">
        <v>88</v>
      </c>
      <c r="I22" s="62">
        <f t="shared" si="0"/>
        <v>246.1738752</v>
      </c>
      <c r="J22" s="61">
        <v>21.06</v>
      </c>
      <c r="K22" s="61">
        <v>84.82</v>
      </c>
      <c r="L22" s="63">
        <f>0.2836*E22*J22*K22</f>
        <v>83.284594331327995</v>
      </c>
      <c r="M22" s="64">
        <v>3</v>
      </c>
      <c r="N22" s="62">
        <f t="shared" si="2"/>
        <v>82.057958400000004</v>
      </c>
      <c r="O22" s="65"/>
      <c r="P22" s="98"/>
      <c r="Q22" s="98"/>
      <c r="R22" s="98"/>
      <c r="S22" s="98">
        <f>ROUNDUP(D22/3,0)</f>
        <v>2</v>
      </c>
      <c r="T22" s="98"/>
      <c r="U22" s="98"/>
      <c r="V22" s="98"/>
    </row>
    <row r="23" spans="1:22" s="32" customFormat="1" x14ac:dyDescent="0.25">
      <c r="A23" s="25">
        <v>27</v>
      </c>
      <c r="B23" s="26" t="s">
        <v>57</v>
      </c>
      <c r="C23" s="26" t="s">
        <v>56</v>
      </c>
      <c r="D23" s="27">
        <v>2</v>
      </c>
      <c r="E23" s="28">
        <v>0.16439999999999999</v>
      </c>
      <c r="F23" s="28" t="s">
        <v>59</v>
      </c>
      <c r="G23" s="28">
        <v>48</v>
      </c>
      <c r="H23" s="28">
        <v>121</v>
      </c>
      <c r="I23" s="29">
        <f t="shared" si="0"/>
        <v>270.79126271999996</v>
      </c>
      <c r="J23" s="28">
        <v>44.125</v>
      </c>
      <c r="K23" s="28">
        <v>118</v>
      </c>
      <c r="L23" s="30">
        <f t="shared" si="1"/>
        <v>242.75867891999999</v>
      </c>
      <c r="M23" s="31">
        <v>1</v>
      </c>
      <c r="N23" s="29">
        <f t="shared" si="2"/>
        <v>270.79126271999996</v>
      </c>
      <c r="O23" s="57"/>
      <c r="P23" s="97"/>
      <c r="Q23" s="97"/>
      <c r="R23" s="97">
        <f>D23</f>
        <v>2</v>
      </c>
      <c r="S23" s="97"/>
      <c r="T23" s="97"/>
      <c r="U23" s="97"/>
      <c r="V23" s="97"/>
    </row>
    <row r="24" spans="1:22" x14ac:dyDescent="0.25">
      <c r="P24" s="95" t="s">
        <v>69</v>
      </c>
      <c r="Q24" s="96" t="s">
        <v>70</v>
      </c>
      <c r="R24" s="97" t="s">
        <v>76</v>
      </c>
      <c r="S24" s="98" t="s">
        <v>79</v>
      </c>
      <c r="T24" s="99" t="s">
        <v>73</v>
      </c>
      <c r="U24" s="100" t="s">
        <v>74</v>
      </c>
      <c r="V24" s="101" t="s">
        <v>75</v>
      </c>
    </row>
    <row r="25" spans="1:22" x14ac:dyDescent="0.25">
      <c r="P25" s="95">
        <f>SUM(P3:P23)</f>
        <v>125</v>
      </c>
      <c r="Q25" s="96">
        <f>SUM(Q3:Q23)</f>
        <v>110</v>
      </c>
      <c r="R25" s="97">
        <f>SUM(R3:R23)</f>
        <v>54</v>
      </c>
      <c r="S25" s="98">
        <f>SUM(S3:S23)</f>
        <v>48</v>
      </c>
      <c r="T25" s="99">
        <f>SUM(T3:T23)</f>
        <v>40</v>
      </c>
      <c r="U25" s="100">
        <f>SUM(U3:U23)</f>
        <v>6</v>
      </c>
      <c r="V25" s="101">
        <f>SUM(V3:V23)</f>
        <v>4</v>
      </c>
    </row>
    <row r="26" spans="1:22" x14ac:dyDescent="0.25">
      <c r="P26" s="103">
        <f>I3</f>
        <v>203.65293311999997</v>
      </c>
      <c r="Q26" s="104">
        <f>I5</f>
        <v>251.76873599999999</v>
      </c>
      <c r="R26" s="105">
        <f>I11</f>
        <v>270.79126271999996</v>
      </c>
      <c r="S26" s="106">
        <f>I12</f>
        <v>246.1738752</v>
      </c>
      <c r="T26" s="107">
        <f>I14</f>
        <v>426.92867489999992</v>
      </c>
      <c r="U26" s="108">
        <f>I16</f>
        <v>669.66404190000003</v>
      </c>
      <c r="V26" s="109">
        <f>I21</f>
        <v>589.70415629999991</v>
      </c>
    </row>
    <row r="27" spans="1:22" ht="15.75" thickBot="1" x14ac:dyDescent="0.3">
      <c r="P27" s="103">
        <f>P25*P26</f>
        <v>25456.616639999997</v>
      </c>
      <c r="Q27" s="104">
        <f>Q25*Q26</f>
        <v>27694.560959999999</v>
      </c>
      <c r="R27" s="105">
        <f>R25*R26</f>
        <v>14622.728186879998</v>
      </c>
      <c r="S27" s="106">
        <f>S25*S26</f>
        <v>11816.3460096</v>
      </c>
      <c r="T27" s="107">
        <f>T25*T26</f>
        <v>17077.146995999996</v>
      </c>
      <c r="U27" s="108">
        <f>U25*U26</f>
        <v>4017.9842514000002</v>
      </c>
      <c r="V27" s="109">
        <f>V25*V26</f>
        <v>2358.8166251999996</v>
      </c>
    </row>
    <row r="28" spans="1:22" x14ac:dyDescent="0.25">
      <c r="M28" s="111" t="s">
        <v>77</v>
      </c>
      <c r="N28" s="112"/>
      <c r="O28" s="115">
        <f>SUM(P28:V28)</f>
        <v>40079.344826879998</v>
      </c>
      <c r="P28" s="110">
        <f>P27</f>
        <v>25456.616639999997</v>
      </c>
      <c r="R28" s="105">
        <f>R27</f>
        <v>14622.728186879998</v>
      </c>
    </row>
    <row r="29" spans="1:22" ht="15.75" thickBot="1" x14ac:dyDescent="0.3">
      <c r="M29" s="113" t="s">
        <v>78</v>
      </c>
      <c r="N29" s="114"/>
      <c r="O29" s="116">
        <f>SUM(P29:V29)</f>
        <v>62964.854842199995</v>
      </c>
      <c r="Q29" s="104">
        <f>Q27</f>
        <v>27694.560959999999</v>
      </c>
      <c r="S29" s="106">
        <f>S27</f>
        <v>11816.3460096</v>
      </c>
      <c r="T29" s="107">
        <f>T27</f>
        <v>17077.146995999996</v>
      </c>
      <c r="U29" s="108">
        <f>U27</f>
        <v>4017.9842514000002</v>
      </c>
      <c r="V29" s="109">
        <f>V27</f>
        <v>2358.8166251999996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HEIL</vt:lpstr>
      <vt:lpstr>Sheet1</vt:lpstr>
      <vt:lpstr>COIL NEEDED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greg_shunk</dc:creator>
  <cp:lastModifiedBy>edgar_colin</cp:lastModifiedBy>
  <dcterms:created xsi:type="dcterms:W3CDTF">2014-10-29T17:16:12Z</dcterms:created>
  <dcterms:modified xsi:type="dcterms:W3CDTF">2015-03-31T16:08:42Z</dcterms:modified>
</cp:coreProperties>
</file>