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_colin\Documents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8" i="1" l="1"/>
  <c r="H19" i="1"/>
  <c r="I19" i="1" s="1"/>
  <c r="F19" i="1"/>
  <c r="F16" i="1"/>
  <c r="E7" i="1"/>
  <c r="E6" i="1"/>
  <c r="H18" i="1" s="1"/>
  <c r="E5" i="1"/>
  <c r="P2" i="1" s="1"/>
  <c r="I18" i="1" l="1"/>
  <c r="P3" i="1"/>
  <c r="G12" i="1"/>
  <c r="G5" i="1"/>
  <c r="G13" i="1" s="1"/>
  <c r="C9" i="1"/>
  <c r="P4" i="1" l="1"/>
  <c r="C10" i="1"/>
  <c r="F17" i="1" s="1"/>
  <c r="C11" i="1"/>
  <c r="E8" i="1"/>
  <c r="H20" i="1" s="1"/>
  <c r="I20" i="1" s="1"/>
  <c r="C17" i="1"/>
  <c r="P5" i="1"/>
  <c r="E12" i="1"/>
  <c r="I12" i="1"/>
  <c r="E13" i="1" s="1"/>
  <c r="I13" i="1" s="1"/>
  <c r="G14" i="1"/>
  <c r="C19" i="1" l="1"/>
  <c r="C20" i="1" s="1"/>
  <c r="E14" i="1"/>
  <c r="I14" i="1" s="1"/>
  <c r="C18" i="1"/>
  <c r="C21" i="1" l="1"/>
  <c r="H16" i="1" s="1"/>
  <c r="C22" i="1"/>
  <c r="J10" i="1" s="1"/>
  <c r="H21" i="1" l="1"/>
  <c r="I16" i="1"/>
  <c r="I21" i="1" s="1"/>
</calcChain>
</file>

<file path=xl/sharedStrings.xml><?xml version="1.0" encoding="utf-8"?>
<sst xmlns="http://schemas.openxmlformats.org/spreadsheetml/2006/main" count="60" uniqueCount="50">
  <si>
    <t>T</t>
  </si>
  <si>
    <t>W</t>
  </si>
  <si>
    <t>L</t>
  </si>
  <si>
    <t>GROSS</t>
  </si>
  <si>
    <t>MAT RATE</t>
  </si>
  <si>
    <t>PART NO.</t>
  </si>
  <si>
    <t>PC/PL</t>
  </si>
  <si>
    <t>AW/PC</t>
  </si>
  <si>
    <t>NET W/PC</t>
  </si>
  <si>
    <t>MARK UP</t>
  </si>
  <si>
    <t>SCR/PC</t>
  </si>
  <si>
    <t>MAT BUILD</t>
  </si>
  <si>
    <t>MAT COS/PC</t>
  </si>
  <si>
    <t>SCR%</t>
  </si>
  <si>
    <t>SCRAP R</t>
  </si>
  <si>
    <t>SCR FR</t>
  </si>
  <si>
    <t>PERIMETRO/PC</t>
  </si>
  <si>
    <t>TORCHES</t>
  </si>
  <si>
    <t>SCRAP NET</t>
  </si>
  <si>
    <t>SCRAP/PC</t>
  </si>
  <si>
    <t>SCRAP RET</t>
  </si>
  <si>
    <t>SCRAP RET/PC</t>
  </si>
  <si>
    <t>SCR RET RESALE</t>
  </si>
  <si>
    <t>GROSS -</t>
  </si>
  <si>
    <t>#</t>
  </si>
  <si>
    <t>*</t>
  </si>
  <si>
    <t>$</t>
  </si>
  <si>
    <t>/</t>
  </si>
  <si>
    <t>CWT</t>
  </si>
  <si>
    <t xml:space="preserve"> NET  =</t>
  </si>
  <si>
    <t>CWT =</t>
  </si>
  <si>
    <t>GR     =   -</t>
  </si>
  <si>
    <t>BURN RATE ($/hr)</t>
  </si>
  <si>
    <t>FEED RATE (in/min)</t>
  </si>
  <si>
    <t>DES $</t>
  </si>
  <si>
    <t>BURN $</t>
  </si>
  <si>
    <t>UT $/PC</t>
  </si>
  <si>
    <t>DNV $/PC</t>
  </si>
  <si>
    <t>GRIND $/PC</t>
  </si>
  <si>
    <t>DRILL&amp; $/PC</t>
  </si>
  <si>
    <t>OP 1 $/PC</t>
  </si>
  <si>
    <t>OP 3 $/PC</t>
  </si>
  <si>
    <t>OP 4 $/PC</t>
  </si>
  <si>
    <t>MARK1</t>
  </si>
  <si>
    <t>NET WEIGHT</t>
  </si>
  <si>
    <t xml:space="preserve">FREIGHT CWT </t>
  </si>
  <si>
    <t>FREIGHT/PC</t>
  </si>
  <si>
    <t xml:space="preserve">NO. PIECES </t>
  </si>
  <si>
    <t>PC</t>
  </si>
  <si>
    <t>SK-1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</si>
</sst>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2" fontId="0" fillId="6" borderId="15" xfId="0" applyNumberForma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2" fontId="1" fillId="6" borderId="14" xfId="0" applyNumberFormat="1" applyFont="1" applyFill="1" applyBorder="1" applyAlignment="1" applyProtection="1">
      <alignment horizontal="center" vertical="center"/>
      <protection locked="0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2" fontId="5" fillId="11" borderId="30" xfId="0" applyNumberFormat="1" applyFont="1" applyFill="1" applyBorder="1" applyAlignment="1" applyProtection="1">
      <alignment horizontal="center" vertical="center"/>
      <protection locked="0"/>
    </xf>
    <xf numFmtId="10" fontId="0" fillId="6" borderId="4" xfId="0" applyNumberFormat="1" applyFill="1" applyBorder="1" applyProtection="1">
      <protection locked="0"/>
    </xf>
    <xf numFmtId="2" fontId="0" fillId="9" borderId="11" xfId="0" applyNumberForma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 applyProtection="1">
      <alignment horizontal="center" vertical="center"/>
      <protection locked="0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2" fontId="0" fillId="6" borderId="9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1" fontId="2" fillId="8" borderId="17" xfId="0" applyNumberFormat="1" applyFont="1" applyFill="1" applyBorder="1" applyProtection="1"/>
    <xf numFmtId="0" fontId="2" fillId="8" borderId="18" xfId="0" applyFont="1" applyFill="1" applyBorder="1" applyProtection="1"/>
    <xf numFmtId="1" fontId="2" fillId="8" borderId="18" xfId="0" applyNumberFormat="1" applyFont="1" applyFill="1" applyBorder="1" applyProtection="1"/>
    <xf numFmtId="1" fontId="2" fillId="8" borderId="20" xfId="0" applyNumberFormat="1" applyFont="1" applyFill="1" applyBorder="1" applyProtection="1"/>
    <xf numFmtId="0" fontId="2" fillId="8" borderId="16" xfId="0" applyFont="1" applyFill="1" applyBorder="1" applyAlignment="1" applyProtection="1">
      <alignment horizontal="center"/>
    </xf>
    <xf numFmtId="2" fontId="2" fillId="8" borderId="16" xfId="0" applyNumberFormat="1" applyFont="1" applyFill="1" applyBorder="1" applyProtection="1"/>
    <xf numFmtId="0" fontId="2" fillId="8" borderId="16" xfId="0" applyFont="1" applyFill="1" applyBorder="1" applyProtection="1"/>
    <xf numFmtId="1" fontId="2" fillId="8" borderId="22" xfId="0" applyNumberFormat="1" applyFont="1" applyFill="1" applyBorder="1" applyProtection="1"/>
    <xf numFmtId="0" fontId="2" fillId="8" borderId="23" xfId="0" applyFont="1" applyFill="1" applyBorder="1" applyAlignment="1" applyProtection="1">
      <alignment horizontal="center"/>
    </xf>
    <xf numFmtId="1" fontId="2" fillId="8" borderId="23" xfId="0" applyNumberFormat="1" applyFont="1" applyFill="1" applyBorder="1" applyProtection="1"/>
    <xf numFmtId="0" fontId="2" fillId="8" borderId="23" xfId="0" applyFont="1" applyFill="1" applyBorder="1" applyProtection="1"/>
    <xf numFmtId="0" fontId="5" fillId="8" borderId="2" xfId="0" applyFont="1" applyFill="1" applyBorder="1" applyProtection="1"/>
    <xf numFmtId="10" fontId="5" fillId="8" borderId="4" xfId="1" applyNumberFormat="1" applyFont="1" applyFill="1" applyBorder="1" applyProtection="1"/>
    <xf numFmtId="2" fontId="6" fillId="7" borderId="5" xfId="0" applyNumberFormat="1" applyFont="1" applyFill="1" applyBorder="1" applyAlignment="1" applyProtection="1">
      <alignment horizontal="center" vertical="center"/>
    </xf>
    <xf numFmtId="0" fontId="0" fillId="7" borderId="7" xfId="0" applyFill="1" applyBorder="1" applyAlignment="1" applyProtection="1">
      <alignment horizontal="left" vertical="center"/>
    </xf>
    <xf numFmtId="2" fontId="6" fillId="4" borderId="8" xfId="0" applyNumberFormat="1" applyFon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left" vertical="center"/>
    </xf>
    <xf numFmtId="2" fontId="0" fillId="6" borderId="6" xfId="0" applyNumberFormat="1" applyFill="1" applyBorder="1" applyAlignment="1" applyProtection="1">
      <alignment horizontal="center" vertical="center"/>
    </xf>
    <xf numFmtId="2" fontId="0" fillId="6" borderId="1" xfId="0" applyNumberFormat="1" applyFill="1" applyBorder="1" applyAlignment="1" applyProtection="1">
      <alignment horizontal="center" vertical="center"/>
    </xf>
    <xf numFmtId="2" fontId="0" fillId="9" borderId="15" xfId="0" applyNumberFormat="1" applyFill="1" applyBorder="1" applyAlignment="1" applyProtection="1">
      <alignment horizontal="center" vertical="center"/>
    </xf>
    <xf numFmtId="2" fontId="1" fillId="6" borderId="14" xfId="0" applyNumberFormat="1" applyFont="1" applyFill="1" applyBorder="1" applyAlignment="1" applyProtection="1">
      <alignment horizontal="center" vertical="center"/>
    </xf>
    <xf numFmtId="2" fontId="2" fillId="6" borderId="14" xfId="0" applyNumberFormat="1" applyFont="1" applyFill="1" applyBorder="1" applyAlignment="1" applyProtection="1">
      <alignment horizontal="center" vertical="center"/>
    </xf>
    <xf numFmtId="1" fontId="2" fillId="8" borderId="18" xfId="0" applyNumberFormat="1" applyFont="1" applyFill="1" applyBorder="1" applyAlignment="1" applyProtection="1">
      <alignment horizontal="left"/>
    </xf>
    <xf numFmtId="0" fontId="2" fillId="8" borderId="19" xfId="0" applyFont="1" applyFill="1" applyBorder="1" applyAlignment="1" applyProtection="1">
      <alignment horizontal="left" vertical="center"/>
    </xf>
    <xf numFmtId="1" fontId="2" fillId="8" borderId="16" xfId="0" applyNumberFormat="1" applyFont="1" applyFill="1" applyBorder="1" applyAlignment="1" applyProtection="1">
      <alignment horizontal="left"/>
    </xf>
    <xf numFmtId="0" fontId="2" fillId="8" borderId="21" xfId="0" applyFont="1" applyFill="1" applyBorder="1" applyAlignment="1" applyProtection="1">
      <alignment horizontal="left" vertical="center"/>
    </xf>
    <xf numFmtId="2" fontId="2" fillId="8" borderId="23" xfId="0" applyNumberFormat="1" applyFont="1" applyFill="1" applyBorder="1" applyAlignment="1" applyProtection="1">
      <alignment horizontal="left"/>
    </xf>
    <xf numFmtId="0" fontId="2" fillId="8" borderId="24" xfId="0" applyFont="1" applyFill="1" applyBorder="1" applyAlignment="1" applyProtection="1">
      <alignment horizontal="left" vertical="center"/>
    </xf>
    <xf numFmtId="2" fontId="1" fillId="0" borderId="1" xfId="0" applyNumberFormat="1" applyFont="1" applyBorder="1" applyAlignment="1" applyProtection="1">
      <alignment horizontal="left" vertical="top"/>
    </xf>
    <xf numFmtId="2" fontId="5" fillId="0" borderId="32" xfId="0" applyNumberFormat="1" applyFont="1" applyBorder="1" applyAlignment="1" applyProtection="1">
      <alignment horizontal="center" vertical="center"/>
    </xf>
    <xf numFmtId="2" fontId="5" fillId="0" borderId="33" xfId="0" applyNumberFormat="1" applyFont="1" applyBorder="1" applyProtection="1"/>
    <xf numFmtId="2" fontId="1" fillId="0" borderId="5" xfId="0" applyNumberFormat="1" applyFont="1" applyBorder="1" applyAlignment="1" applyProtection="1">
      <alignment horizontal="left" vertical="top"/>
    </xf>
    <xf numFmtId="2" fontId="1" fillId="0" borderId="6" xfId="0" applyNumberFormat="1" applyFont="1" applyBorder="1" applyAlignment="1" applyProtection="1">
      <alignment horizontal="left" vertical="top"/>
    </xf>
    <xf numFmtId="2" fontId="1" fillId="0" borderId="7" xfId="0" applyNumberFormat="1" applyFont="1" applyBorder="1" applyProtection="1"/>
    <xf numFmtId="2" fontId="1" fillId="0" borderId="13" xfId="0" applyNumberFormat="1" applyFont="1" applyBorder="1" applyAlignment="1" applyProtection="1">
      <alignment horizontal="left" vertical="top"/>
    </xf>
    <xf numFmtId="2" fontId="1" fillId="0" borderId="14" xfId="0" applyNumberFormat="1" applyFont="1" applyBorder="1" applyProtection="1"/>
    <xf numFmtId="2" fontId="1" fillId="0" borderId="8" xfId="0" applyNumberFormat="1" applyFont="1" applyBorder="1" applyAlignment="1" applyProtection="1">
      <alignment horizontal="left" vertical="top"/>
    </xf>
    <xf numFmtId="2" fontId="1" fillId="0" borderId="9" xfId="0" applyNumberFormat="1" applyFont="1" applyBorder="1" applyAlignment="1" applyProtection="1">
      <alignment horizontal="left" vertical="top"/>
    </xf>
    <xf numFmtId="2" fontId="1" fillId="0" borderId="10" xfId="0" applyNumberFormat="1" applyFont="1" applyBorder="1" applyProtection="1"/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 applyProtection="1">
      <alignment horizontal="center" vertical="center"/>
    </xf>
    <xf numFmtId="0" fontId="1" fillId="8" borderId="5" xfId="0" applyFont="1" applyFill="1" applyBorder="1" applyProtection="1"/>
    <xf numFmtId="0" fontId="1" fillId="8" borderId="7" xfId="0" applyFont="1" applyFill="1" applyBorder="1" applyProtection="1"/>
    <xf numFmtId="0" fontId="1" fillId="3" borderId="27" xfId="0" applyFont="1" applyFill="1" applyBorder="1" applyProtection="1"/>
    <xf numFmtId="0" fontId="1" fillId="3" borderId="28" xfId="0" applyFont="1" applyFill="1" applyBorder="1" applyProtection="1"/>
    <xf numFmtId="0" fontId="1" fillId="3" borderId="29" xfId="0" applyFont="1" applyFill="1" applyBorder="1" applyProtection="1"/>
    <xf numFmtId="0" fontId="1" fillId="3" borderId="6" xfId="0" applyFont="1" applyFill="1" applyBorder="1" applyProtection="1"/>
    <xf numFmtId="0" fontId="1" fillId="3" borderId="1" xfId="0" applyFont="1" applyFill="1" applyBorder="1" applyProtection="1"/>
    <xf numFmtId="0" fontId="1" fillId="3" borderId="9" xfId="0" applyFont="1" applyFill="1" applyBorder="1" applyProtection="1"/>
    <xf numFmtId="0" fontId="1" fillId="3" borderId="5" xfId="0" applyFont="1" applyFill="1" applyBorder="1" applyProtection="1"/>
    <xf numFmtId="0" fontId="1" fillId="3" borderId="13" xfId="0" applyFont="1" applyFill="1" applyBorder="1" applyProtection="1"/>
    <xf numFmtId="0" fontId="7" fillId="3" borderId="13" xfId="0" applyFont="1" applyFill="1" applyBorder="1" applyProtection="1"/>
    <xf numFmtId="0" fontId="1" fillId="3" borderId="8" xfId="0" applyFont="1" applyFill="1" applyBorder="1" applyProtection="1"/>
    <xf numFmtId="0" fontId="1" fillId="2" borderId="2" xfId="0" applyFont="1" applyFill="1" applyBorder="1" applyProtection="1"/>
    <xf numFmtId="0" fontId="1" fillId="10" borderId="31" xfId="0" applyFont="1" applyFill="1" applyBorder="1" applyProtection="1"/>
    <xf numFmtId="0" fontId="1" fillId="10" borderId="30" xfId="0" applyFont="1" applyFill="1" applyBorder="1" applyProtection="1"/>
    <xf numFmtId="0" fontId="1" fillId="2" borderId="3" xfId="0" applyFont="1" applyFill="1" applyBorder="1" applyProtection="1"/>
    <xf numFmtId="0" fontId="0" fillId="6" borderId="4" xfId="0" applyFill="1" applyBorder="1" applyAlignment="1" applyProtection="1">
      <alignment horizontal="center" vertical="center"/>
      <protection locked="0"/>
    </xf>
    <xf numFmtId="0" fontId="1" fillId="10" borderId="3" xfId="0" applyFont="1" applyFill="1" applyBorder="1" applyProtection="1"/>
    <xf numFmtId="0" fontId="0" fillId="13" borderId="0" xfId="0" applyFill="1" applyAlignment="1" applyProtection="1">
      <alignment horizontal="center" vertical="center"/>
      <protection locked="0"/>
    </xf>
    <xf numFmtId="0" fontId="0" fillId="13" borderId="0" xfId="0" applyFill="1" applyProtection="1">
      <protection locked="0"/>
    </xf>
    <xf numFmtId="0" fontId="0" fillId="13" borderId="0" xfId="0" applyFill="1" applyBorder="1" applyProtection="1">
      <protection locked="0"/>
    </xf>
    <xf numFmtId="0" fontId="0" fillId="13" borderId="0" xfId="0" applyFill="1" applyBorder="1" applyAlignment="1" applyProtection="1">
      <alignment horizontal="center" vertical="center"/>
      <protection locked="0"/>
    </xf>
    <xf numFmtId="2" fontId="1" fillId="13" borderId="0" xfId="0" applyNumberFormat="1" applyFont="1" applyFill="1" applyProtection="1"/>
    <xf numFmtId="0" fontId="0" fillId="2" borderId="25" xfId="0" applyFill="1" applyBorder="1" applyAlignment="1" applyProtection="1">
      <alignment horizontal="center" vertical="center"/>
    </xf>
    <xf numFmtId="0" fontId="0" fillId="2" borderId="26" xfId="0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16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17"/>
  <sheetViews>
    <sheetView tabSelected="1" topLeftCell="B2" zoomScale="120" zoomScaleNormal="120" workbookViewId="0">
      <selection activeCell="G6" sqref="G6"/>
    </sheetView>
  </sheetViews>
  <sheetFormatPr defaultRowHeight="15" x14ac:dyDescent="0.25"/>
  <cols>
    <col min="1" max="1" width="0" style="10" hidden="1" customWidth="1"/>
    <col min="2" max="2" width="17.7109375" style="10" customWidth="1"/>
    <col min="3" max="3" width="14.28515625" style="11" customWidth="1"/>
    <col min="4" max="4" width="13.42578125" style="10" customWidth="1"/>
    <col min="5" max="5" width="10.85546875" style="10" customWidth="1"/>
    <col min="6" max="6" width="10.7109375" style="10" customWidth="1"/>
    <col min="7" max="7" width="9.140625" style="10"/>
    <col min="8" max="8" width="8.28515625" style="10" customWidth="1"/>
    <col min="9" max="9" width="8.140625" style="10" customWidth="1"/>
    <col min="10" max="10" width="7.7109375" style="10" customWidth="1"/>
    <col min="11" max="11" width="9.140625" style="11"/>
    <col min="12" max="12" width="8.42578125" style="10" customWidth="1"/>
    <col min="13" max="13" width="9.140625" style="10" customWidth="1"/>
    <col min="14" max="14" width="9.140625" style="10"/>
    <col min="15" max="16" width="0" style="10" hidden="1" customWidth="1"/>
    <col min="17" max="16384" width="9.140625" style="10"/>
  </cols>
  <sheetData>
    <row r="1" spans="2:71" ht="15.75" hidden="1" thickBot="1" x14ac:dyDescent="0.3"/>
    <row r="2" spans="2:71" ht="15.75" thickBot="1" x14ac:dyDescent="0.3">
      <c r="B2" s="77" t="s">
        <v>5</v>
      </c>
      <c r="C2" s="3" t="s">
        <v>49</v>
      </c>
      <c r="D2" s="80" t="s">
        <v>45</v>
      </c>
      <c r="E2" s="81">
        <v>4.75</v>
      </c>
      <c r="F2" s="84"/>
      <c r="G2" s="84"/>
      <c r="H2" s="84"/>
      <c r="I2" s="84"/>
      <c r="J2" s="84"/>
      <c r="K2" s="83"/>
      <c r="L2" s="84"/>
      <c r="M2" s="84"/>
      <c r="N2" s="84"/>
      <c r="O2" s="84" t="s">
        <v>18</v>
      </c>
      <c r="P2" s="84">
        <f>$E$5-$C$7*$C$8</f>
        <v>600.62400000000025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</row>
    <row r="3" spans="2:71" ht="15.75" thickBot="1" x14ac:dyDescent="0.3">
      <c r="B3" s="78" t="s">
        <v>9</v>
      </c>
      <c r="C3" s="2">
        <v>0.22</v>
      </c>
      <c r="D3" s="79" t="s">
        <v>14</v>
      </c>
      <c r="E3" s="12">
        <v>14.46</v>
      </c>
      <c r="F3" s="82" t="s">
        <v>13</v>
      </c>
      <c r="G3" s="13">
        <v>0.5</v>
      </c>
      <c r="H3" s="84"/>
      <c r="I3" s="83"/>
      <c r="J3" s="83"/>
      <c r="K3" s="83"/>
      <c r="L3" s="84"/>
      <c r="M3" s="84"/>
      <c r="N3" s="84"/>
      <c r="O3" s="84" t="s">
        <v>19</v>
      </c>
      <c r="P3" s="84">
        <f>$P$2/$C$7</f>
        <v>100.10400000000004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</row>
    <row r="4" spans="2:71" x14ac:dyDescent="0.25">
      <c r="B4" s="61" t="s">
        <v>0</v>
      </c>
      <c r="C4" s="62" t="s">
        <v>1</v>
      </c>
      <c r="D4" s="63" t="s">
        <v>2</v>
      </c>
      <c r="E4" s="64" t="s">
        <v>3</v>
      </c>
      <c r="F4" s="65" t="s">
        <v>4</v>
      </c>
      <c r="G4" s="66" t="s">
        <v>15</v>
      </c>
      <c r="H4" s="85"/>
      <c r="I4" s="84"/>
      <c r="J4" s="84"/>
      <c r="K4" s="84"/>
      <c r="L4" s="84"/>
      <c r="M4" s="84"/>
      <c r="N4" s="84"/>
      <c r="O4" s="84" t="s">
        <v>20</v>
      </c>
      <c r="P4" s="84">
        <f>$P$2*$G$5/100</f>
        <v>43.425115200000022</v>
      </c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</row>
    <row r="5" spans="2:71" ht="15.75" thickBot="1" x14ac:dyDescent="0.3">
      <c r="B5" s="4">
        <v>0.375</v>
      </c>
      <c r="C5" s="5">
        <v>96</v>
      </c>
      <c r="D5" s="6">
        <v>240</v>
      </c>
      <c r="E5" s="1">
        <f>0.2836*(B5*C5*D5)</f>
        <v>2450.3040000000001</v>
      </c>
      <c r="F5" s="14">
        <v>37.619999999999997</v>
      </c>
      <c r="G5" s="41">
        <f>$E$3*$G$3</f>
        <v>7.23</v>
      </c>
      <c r="H5" s="84"/>
      <c r="I5" s="84"/>
      <c r="J5" s="84"/>
      <c r="K5" s="84"/>
      <c r="L5" s="84"/>
      <c r="M5" s="84"/>
      <c r="N5" s="84"/>
      <c r="O5" s="84" t="s">
        <v>21</v>
      </c>
      <c r="P5" s="84">
        <f>$P$4/$C$7</f>
        <v>7.2375192000000039</v>
      </c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</row>
    <row r="6" spans="2:71" x14ac:dyDescent="0.25">
      <c r="B6" s="73" t="s">
        <v>47</v>
      </c>
      <c r="C6" s="15">
        <v>4</v>
      </c>
      <c r="D6" s="67" t="s">
        <v>35</v>
      </c>
      <c r="E6" s="39">
        <f>$C$14*((($C$12/0.5)/$C$13)/(60*$C$15))</f>
        <v>4.7568181818181818</v>
      </c>
      <c r="F6" s="70" t="s">
        <v>36</v>
      </c>
      <c r="G6" s="16">
        <v>0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</row>
    <row r="7" spans="2:71" x14ac:dyDescent="0.25">
      <c r="B7" s="74" t="s">
        <v>6</v>
      </c>
      <c r="C7" s="17">
        <v>6</v>
      </c>
      <c r="D7" s="68" t="s">
        <v>34</v>
      </c>
      <c r="E7" s="40">
        <f>0.002*C12</f>
        <v>0.41860000000000003</v>
      </c>
      <c r="F7" s="71" t="s">
        <v>37</v>
      </c>
      <c r="G7" s="19">
        <v>0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</row>
    <row r="8" spans="2:71" x14ac:dyDescent="0.25">
      <c r="B8" s="74" t="s">
        <v>8</v>
      </c>
      <c r="C8" s="7">
        <v>308.27999999999997</v>
      </c>
      <c r="D8" s="68" t="s">
        <v>46</v>
      </c>
      <c r="E8" s="18">
        <f>E2*C9/100</f>
        <v>19.398240000000001</v>
      </c>
      <c r="F8" s="71" t="s">
        <v>40</v>
      </c>
      <c r="G8" s="19">
        <v>0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</row>
    <row r="9" spans="2:71" ht="15.75" thickBot="1" x14ac:dyDescent="0.3">
      <c r="B9" s="74" t="s">
        <v>7</v>
      </c>
      <c r="C9" s="42">
        <f>$E$5/$C$7</f>
        <v>408.38400000000001</v>
      </c>
      <c r="D9" s="68" t="s">
        <v>38</v>
      </c>
      <c r="E9" s="18">
        <v>0</v>
      </c>
      <c r="F9" s="71" t="s">
        <v>41</v>
      </c>
      <c r="G9" s="19">
        <v>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</row>
    <row r="10" spans="2:71" ht="15.75" thickBot="1" x14ac:dyDescent="0.3">
      <c r="B10" s="75" t="s">
        <v>44</v>
      </c>
      <c r="C10" s="43">
        <f>C9*C6</f>
        <v>1633.5360000000001</v>
      </c>
      <c r="D10" s="69" t="s">
        <v>39</v>
      </c>
      <c r="E10" s="20">
        <v>0</v>
      </c>
      <c r="F10" s="72" t="s">
        <v>42</v>
      </c>
      <c r="G10" s="21">
        <v>0</v>
      </c>
      <c r="H10" s="84"/>
      <c r="I10" s="33" t="s">
        <v>43</v>
      </c>
      <c r="J10" s="34">
        <f>((C22-C18)/C18)</f>
        <v>0.20808002346313037</v>
      </c>
      <c r="K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</row>
    <row r="11" spans="2:71" ht="15.75" thickBot="1" x14ac:dyDescent="0.3">
      <c r="B11" s="74" t="s">
        <v>10</v>
      </c>
      <c r="C11" s="42">
        <f>C9-C8</f>
        <v>100.10400000000004</v>
      </c>
      <c r="D11" s="84"/>
      <c r="E11" s="84"/>
      <c r="F11" s="84"/>
      <c r="G11" s="84"/>
      <c r="H11" s="84"/>
      <c r="I11" s="84"/>
      <c r="J11" s="84"/>
      <c r="K11" s="83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</row>
    <row r="12" spans="2:71" x14ac:dyDescent="0.25">
      <c r="B12" s="74" t="s">
        <v>16</v>
      </c>
      <c r="C12" s="7">
        <v>209.3</v>
      </c>
      <c r="D12" s="84"/>
      <c r="E12" s="22">
        <f>$E$5</f>
        <v>2450.3040000000001</v>
      </c>
      <c r="F12" s="23" t="s">
        <v>23</v>
      </c>
      <c r="G12" s="24">
        <f>$C$7*$C$8</f>
        <v>1849.6799999999998</v>
      </c>
      <c r="H12" s="23" t="s">
        <v>29</v>
      </c>
      <c r="I12" s="44">
        <f>$P$2</f>
        <v>600.62400000000025</v>
      </c>
      <c r="J12" s="45" t="s">
        <v>24</v>
      </c>
      <c r="K12" s="83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</row>
    <row r="13" spans="2:71" x14ac:dyDescent="0.25">
      <c r="B13" s="74" t="s">
        <v>33</v>
      </c>
      <c r="C13" s="8">
        <v>110</v>
      </c>
      <c r="D13" s="84"/>
      <c r="E13" s="25">
        <f>I12</f>
        <v>600.62400000000025</v>
      </c>
      <c r="F13" s="26" t="s">
        <v>25</v>
      </c>
      <c r="G13" s="27">
        <f>$G$5</f>
        <v>7.23</v>
      </c>
      <c r="H13" s="28" t="s">
        <v>30</v>
      </c>
      <c r="I13" s="46">
        <f>($E$13*$G$13)/100</f>
        <v>43.425115200000022</v>
      </c>
      <c r="J13" s="47" t="s">
        <v>26</v>
      </c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</row>
    <row r="14" spans="2:71" ht="15.75" thickBot="1" x14ac:dyDescent="0.3">
      <c r="B14" s="74" t="s">
        <v>32</v>
      </c>
      <c r="C14" s="42">
        <v>75</v>
      </c>
      <c r="D14" s="84"/>
      <c r="E14" s="29">
        <f>I13</f>
        <v>43.425115200000022</v>
      </c>
      <c r="F14" s="30" t="s">
        <v>27</v>
      </c>
      <c r="G14" s="31">
        <f>$E$5</f>
        <v>2450.3040000000001</v>
      </c>
      <c r="H14" s="32" t="s">
        <v>31</v>
      </c>
      <c r="I14" s="48">
        <f>($E$14/$G$14)*100</f>
        <v>1.7722337799717922</v>
      </c>
      <c r="J14" s="49" t="s">
        <v>28</v>
      </c>
      <c r="K14" s="83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</row>
    <row r="15" spans="2:71" ht="15.75" thickBot="1" x14ac:dyDescent="0.3">
      <c r="B15" s="76" t="s">
        <v>17</v>
      </c>
      <c r="C15" s="9">
        <v>1</v>
      </c>
      <c r="D15" s="84"/>
      <c r="E15" s="84"/>
      <c r="F15" s="84"/>
      <c r="G15" s="84"/>
      <c r="H15" s="84"/>
      <c r="I15" s="84"/>
      <c r="J15" s="84"/>
      <c r="K15" s="83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</row>
    <row r="16" spans="2:71" ht="15.75" thickBot="1" x14ac:dyDescent="0.3">
      <c r="B16" s="85"/>
      <c r="C16" s="86"/>
      <c r="D16" s="84"/>
      <c r="E16" s="84"/>
      <c r="F16" s="53">
        <f>C6</f>
        <v>4</v>
      </c>
      <c r="G16" s="54" t="s">
        <v>48</v>
      </c>
      <c r="H16" s="54">
        <f>C21</f>
        <v>185.60223977599998</v>
      </c>
      <c r="I16" s="55">
        <f>H16*F16</f>
        <v>742.4089591039999</v>
      </c>
      <c r="J16" s="84"/>
      <c r="K16" s="83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</row>
    <row r="17" spans="2:71" x14ac:dyDescent="0.25">
      <c r="B17" s="88" t="s">
        <v>12</v>
      </c>
      <c r="C17" s="35">
        <f>$C$9*($F$5/100)</f>
        <v>153.63406079999999</v>
      </c>
      <c r="D17" s="36" t="s">
        <v>26</v>
      </c>
      <c r="E17" s="84"/>
      <c r="F17" s="56">
        <f>C10</f>
        <v>1633.5360000000001</v>
      </c>
      <c r="G17" s="50" t="s">
        <v>24</v>
      </c>
      <c r="H17" s="50"/>
      <c r="I17" s="57"/>
      <c r="J17" s="84"/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</row>
    <row r="18" spans="2:71" ht="15.75" thickBot="1" x14ac:dyDescent="0.3">
      <c r="B18" s="89"/>
      <c r="C18" s="37">
        <f>(C17/C9)*100</f>
        <v>37.619999999999997</v>
      </c>
      <c r="D18" s="38" t="s">
        <v>28</v>
      </c>
      <c r="E18" s="84"/>
      <c r="F18" s="56">
        <f>C6</f>
        <v>4</v>
      </c>
      <c r="G18" s="50" t="s">
        <v>48</v>
      </c>
      <c r="H18" s="50">
        <f>E6</f>
        <v>4.7568181818181818</v>
      </c>
      <c r="I18" s="57">
        <f>H18*F18</f>
        <v>19.027272727272727</v>
      </c>
      <c r="J18" s="84"/>
      <c r="K18" s="83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</row>
    <row r="19" spans="2:71" x14ac:dyDescent="0.25">
      <c r="B19" s="88" t="s">
        <v>11</v>
      </c>
      <c r="C19" s="35">
        <f>$C$17*(1+C3)+C3*SUM(E6,E7,E8,E9,E10,G6,G7,G8,G9,G10)</f>
        <v>192.83975897599998</v>
      </c>
      <c r="D19" s="36" t="s">
        <v>26</v>
      </c>
      <c r="E19" s="84"/>
      <c r="F19" s="56">
        <f>C6</f>
        <v>4</v>
      </c>
      <c r="G19" s="50" t="s">
        <v>48</v>
      </c>
      <c r="H19" s="50">
        <f>E7</f>
        <v>0.41860000000000003</v>
      </c>
      <c r="I19" s="57">
        <f>H19*F19</f>
        <v>1.6744000000000001</v>
      </c>
      <c r="J19" s="84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</row>
    <row r="20" spans="2:71" ht="15.75" thickBot="1" x14ac:dyDescent="0.3">
      <c r="B20" s="89"/>
      <c r="C20" s="37">
        <f>(C19/C9)*100</f>
        <v>47.220204262654754</v>
      </c>
      <c r="D20" s="38" t="s">
        <v>28</v>
      </c>
      <c r="E20" s="84"/>
      <c r="F20" s="58">
        <f>C6</f>
        <v>4</v>
      </c>
      <c r="G20" s="59" t="s">
        <v>48</v>
      </c>
      <c r="H20" s="59">
        <f>E8</f>
        <v>19.398240000000001</v>
      </c>
      <c r="I20" s="60">
        <f>H20*F20</f>
        <v>77.592960000000005</v>
      </c>
      <c r="J20" s="84"/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</row>
    <row r="21" spans="2:71" ht="15.75" thickBot="1" x14ac:dyDescent="0.3">
      <c r="B21" s="88" t="s">
        <v>22</v>
      </c>
      <c r="C21" s="35">
        <f>C19-P5</f>
        <v>185.60223977599998</v>
      </c>
      <c r="D21" s="36" t="s">
        <v>26</v>
      </c>
      <c r="E21" s="84"/>
      <c r="F21" s="87"/>
      <c r="G21" s="87"/>
      <c r="H21" s="51">
        <f>SUM(H16:H20)</f>
        <v>210.17589795781817</v>
      </c>
      <c r="I21" s="52">
        <f>SUM(I16:I20)</f>
        <v>840.70359183127266</v>
      </c>
      <c r="J21" s="84"/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</row>
    <row r="22" spans="2:71" ht="15.75" thickBot="1" x14ac:dyDescent="0.3">
      <c r="B22" s="89"/>
      <c r="C22" s="37">
        <f>(C21/C9)*100</f>
        <v>45.447970482682962</v>
      </c>
      <c r="D22" s="38" t="s">
        <v>28</v>
      </c>
      <c r="E22" s="84"/>
      <c r="F22" s="84"/>
      <c r="G22" s="84"/>
      <c r="H22" s="84"/>
      <c r="I22" s="84"/>
      <c r="J22" s="84"/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</row>
    <row r="23" spans="2:71" x14ac:dyDescent="0.25">
      <c r="B23" s="84"/>
      <c r="C23" s="83"/>
      <c r="D23" s="84"/>
      <c r="E23" s="84"/>
      <c r="F23" s="84"/>
      <c r="G23" s="84"/>
      <c r="H23" s="84"/>
      <c r="I23" s="84"/>
      <c r="J23" s="84"/>
      <c r="K23" s="83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</row>
    <row r="24" spans="2:71" x14ac:dyDescent="0.25">
      <c r="B24" s="84"/>
      <c r="C24" s="83"/>
      <c r="D24" s="84"/>
      <c r="E24" s="84"/>
      <c r="F24" s="84"/>
      <c r="G24" s="84"/>
      <c r="H24" s="84"/>
      <c r="I24" s="84"/>
      <c r="J24" s="84"/>
      <c r="K24" s="83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</row>
    <row r="25" spans="2:71" x14ac:dyDescent="0.25">
      <c r="B25" s="84"/>
      <c r="C25" s="83"/>
      <c r="D25" s="84"/>
      <c r="E25" s="84"/>
      <c r="F25" s="84"/>
      <c r="G25" s="84"/>
      <c r="H25" s="84"/>
      <c r="I25" s="84"/>
      <c r="J25" s="84"/>
      <c r="K25" s="83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</row>
    <row r="26" spans="2:71" x14ac:dyDescent="0.25">
      <c r="B26" s="84"/>
      <c r="C26" s="83"/>
      <c r="D26" s="84"/>
      <c r="E26" s="84"/>
      <c r="F26" s="84"/>
      <c r="G26" s="84"/>
      <c r="H26" s="84"/>
      <c r="I26" s="84"/>
      <c r="J26" s="84"/>
      <c r="K26" s="83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</row>
    <row r="27" spans="2:71" s="84" customFormat="1" x14ac:dyDescent="0.25">
      <c r="C27" s="83"/>
      <c r="K27" s="83"/>
    </row>
    <row r="28" spans="2:71" s="84" customFormat="1" x14ac:dyDescent="0.25">
      <c r="C28" s="83"/>
      <c r="K28" s="83"/>
    </row>
    <row r="29" spans="2:71" s="84" customFormat="1" x14ac:dyDescent="0.25">
      <c r="C29" s="83"/>
      <c r="K29" s="83"/>
    </row>
    <row r="30" spans="2:71" s="84" customFormat="1" x14ac:dyDescent="0.25">
      <c r="C30" s="83"/>
      <c r="K30" s="83"/>
    </row>
    <row r="31" spans="2:71" s="84" customFormat="1" x14ac:dyDescent="0.25">
      <c r="C31" s="83"/>
      <c r="K31" s="83"/>
    </row>
    <row r="32" spans="2:71" s="84" customFormat="1" x14ac:dyDescent="0.25">
      <c r="C32" s="83"/>
      <c r="K32" s="83"/>
    </row>
    <row r="33" spans="3:11" s="84" customFormat="1" x14ac:dyDescent="0.25">
      <c r="C33" s="83"/>
      <c r="K33" s="83"/>
    </row>
    <row r="34" spans="3:11" s="84" customFormat="1" x14ac:dyDescent="0.25">
      <c r="C34" s="83"/>
      <c r="K34" s="83"/>
    </row>
    <row r="35" spans="3:11" s="84" customFormat="1" x14ac:dyDescent="0.25">
      <c r="C35" s="83"/>
      <c r="K35" s="83"/>
    </row>
    <row r="36" spans="3:11" s="84" customFormat="1" x14ac:dyDescent="0.25">
      <c r="C36" s="83"/>
      <c r="K36" s="83"/>
    </row>
    <row r="37" spans="3:11" s="84" customFormat="1" x14ac:dyDescent="0.25">
      <c r="C37" s="83"/>
      <c r="K37" s="83"/>
    </row>
    <row r="38" spans="3:11" s="84" customFormat="1" x14ac:dyDescent="0.25">
      <c r="C38" s="83"/>
      <c r="K38" s="83"/>
    </row>
    <row r="39" spans="3:11" s="84" customFormat="1" x14ac:dyDescent="0.25">
      <c r="C39" s="83"/>
      <c r="K39" s="83"/>
    </row>
    <row r="40" spans="3:11" s="84" customFormat="1" x14ac:dyDescent="0.25">
      <c r="C40" s="83"/>
      <c r="K40" s="83"/>
    </row>
    <row r="41" spans="3:11" s="84" customFormat="1" x14ac:dyDescent="0.25">
      <c r="C41" s="83"/>
      <c r="K41" s="83"/>
    </row>
    <row r="42" spans="3:11" s="84" customFormat="1" x14ac:dyDescent="0.25">
      <c r="C42" s="83"/>
      <c r="K42" s="83"/>
    </row>
    <row r="43" spans="3:11" s="84" customFormat="1" x14ac:dyDescent="0.25">
      <c r="C43" s="83"/>
      <c r="K43" s="83"/>
    </row>
    <row r="44" spans="3:11" s="84" customFormat="1" x14ac:dyDescent="0.25">
      <c r="C44" s="83"/>
      <c r="K44" s="83"/>
    </row>
    <row r="45" spans="3:11" s="84" customFormat="1" x14ac:dyDescent="0.25">
      <c r="C45" s="83"/>
      <c r="K45" s="83"/>
    </row>
    <row r="46" spans="3:11" s="84" customFormat="1" x14ac:dyDescent="0.25">
      <c r="C46" s="83"/>
      <c r="K46" s="83"/>
    </row>
    <row r="47" spans="3:11" s="84" customFormat="1" x14ac:dyDescent="0.25">
      <c r="C47" s="83"/>
      <c r="K47" s="83"/>
    </row>
    <row r="48" spans="3:11" s="84" customFormat="1" x14ac:dyDescent="0.25">
      <c r="C48" s="83"/>
      <c r="K48" s="83"/>
    </row>
    <row r="49" spans="3:11" s="84" customFormat="1" x14ac:dyDescent="0.25">
      <c r="C49" s="83"/>
      <c r="K49" s="83"/>
    </row>
    <row r="50" spans="3:11" s="84" customFormat="1" x14ac:dyDescent="0.25">
      <c r="C50" s="83"/>
      <c r="K50" s="83"/>
    </row>
    <row r="51" spans="3:11" s="84" customFormat="1" x14ac:dyDescent="0.25">
      <c r="C51" s="83"/>
      <c r="K51" s="83"/>
    </row>
    <row r="52" spans="3:11" s="84" customFormat="1" x14ac:dyDescent="0.25">
      <c r="C52" s="83"/>
      <c r="K52" s="83"/>
    </row>
    <row r="53" spans="3:11" s="84" customFormat="1" x14ac:dyDescent="0.25">
      <c r="C53" s="83"/>
      <c r="K53" s="83"/>
    </row>
    <row r="54" spans="3:11" s="84" customFormat="1" x14ac:dyDescent="0.25">
      <c r="C54" s="83"/>
      <c r="K54" s="83"/>
    </row>
    <row r="55" spans="3:11" s="84" customFormat="1" x14ac:dyDescent="0.25">
      <c r="C55" s="83"/>
      <c r="K55" s="83"/>
    </row>
    <row r="56" spans="3:11" s="84" customFormat="1" x14ac:dyDescent="0.25">
      <c r="C56" s="83"/>
      <c r="K56" s="83"/>
    </row>
    <row r="57" spans="3:11" s="84" customFormat="1" x14ac:dyDescent="0.25">
      <c r="C57" s="83"/>
      <c r="K57" s="83"/>
    </row>
    <row r="58" spans="3:11" s="84" customFormat="1" x14ac:dyDescent="0.25">
      <c r="C58" s="83"/>
      <c r="K58" s="83"/>
    </row>
    <row r="59" spans="3:11" s="84" customFormat="1" x14ac:dyDescent="0.25">
      <c r="C59" s="83"/>
      <c r="K59" s="83"/>
    </row>
    <row r="60" spans="3:11" s="84" customFormat="1" x14ac:dyDescent="0.25">
      <c r="C60" s="83"/>
      <c r="K60" s="83"/>
    </row>
    <row r="61" spans="3:11" s="84" customFormat="1" x14ac:dyDescent="0.25">
      <c r="C61" s="83"/>
      <c r="K61" s="83"/>
    </row>
    <row r="62" spans="3:11" s="84" customFormat="1" x14ac:dyDescent="0.25">
      <c r="C62" s="83"/>
      <c r="K62" s="83"/>
    </row>
    <row r="63" spans="3:11" s="84" customFormat="1" x14ac:dyDescent="0.25">
      <c r="C63" s="83"/>
      <c r="K63" s="83"/>
    </row>
    <row r="64" spans="3:11" s="84" customFormat="1" x14ac:dyDescent="0.25">
      <c r="C64" s="83"/>
      <c r="K64" s="83"/>
    </row>
    <row r="65" spans="3:11" s="84" customFormat="1" x14ac:dyDescent="0.25">
      <c r="C65" s="83"/>
      <c r="K65" s="83"/>
    </row>
    <row r="66" spans="3:11" s="84" customFormat="1" x14ac:dyDescent="0.25">
      <c r="C66" s="83"/>
      <c r="K66" s="83"/>
    </row>
    <row r="67" spans="3:11" s="84" customFormat="1" x14ac:dyDescent="0.25">
      <c r="C67" s="83"/>
      <c r="K67" s="83"/>
    </row>
    <row r="68" spans="3:11" s="84" customFormat="1" x14ac:dyDescent="0.25">
      <c r="C68" s="83"/>
      <c r="K68" s="83"/>
    </row>
    <row r="69" spans="3:11" s="84" customFormat="1" x14ac:dyDescent="0.25">
      <c r="C69" s="83"/>
      <c r="K69" s="83"/>
    </row>
    <row r="70" spans="3:11" s="84" customFormat="1" x14ac:dyDescent="0.25">
      <c r="C70" s="83"/>
      <c r="K70" s="83"/>
    </row>
    <row r="71" spans="3:11" s="84" customFormat="1" x14ac:dyDescent="0.25">
      <c r="C71" s="83"/>
      <c r="K71" s="83"/>
    </row>
    <row r="72" spans="3:11" s="84" customFormat="1" x14ac:dyDescent="0.25">
      <c r="C72" s="83"/>
      <c r="K72" s="83"/>
    </row>
    <row r="73" spans="3:11" s="84" customFormat="1" x14ac:dyDescent="0.25">
      <c r="C73" s="83"/>
      <c r="K73" s="83"/>
    </row>
    <row r="74" spans="3:11" s="84" customFormat="1" x14ac:dyDescent="0.25">
      <c r="C74" s="83"/>
      <c r="K74" s="83"/>
    </row>
    <row r="75" spans="3:11" s="84" customFormat="1" x14ac:dyDescent="0.25">
      <c r="C75" s="83"/>
      <c r="K75" s="83"/>
    </row>
    <row r="76" spans="3:11" s="84" customFormat="1" x14ac:dyDescent="0.25">
      <c r="C76" s="83"/>
      <c r="K76" s="83"/>
    </row>
    <row r="77" spans="3:11" s="84" customFormat="1" x14ac:dyDescent="0.25">
      <c r="C77" s="83"/>
      <c r="K77" s="83"/>
    </row>
    <row r="78" spans="3:11" s="84" customFormat="1" x14ac:dyDescent="0.25">
      <c r="C78" s="83"/>
      <c r="K78" s="83"/>
    </row>
    <row r="79" spans="3:11" s="84" customFormat="1" x14ac:dyDescent="0.25">
      <c r="C79" s="83"/>
      <c r="K79" s="83"/>
    </row>
    <row r="80" spans="3:11" s="84" customFormat="1" x14ac:dyDescent="0.25">
      <c r="C80" s="83"/>
      <c r="K80" s="83"/>
    </row>
    <row r="81" spans="3:11" s="84" customFormat="1" x14ac:dyDescent="0.25">
      <c r="C81" s="83"/>
      <c r="K81" s="83"/>
    </row>
    <row r="82" spans="3:11" s="84" customFormat="1" x14ac:dyDescent="0.25">
      <c r="C82" s="83"/>
      <c r="K82" s="83"/>
    </row>
    <row r="83" spans="3:11" s="84" customFormat="1" x14ac:dyDescent="0.25">
      <c r="C83" s="83"/>
      <c r="K83" s="83"/>
    </row>
    <row r="84" spans="3:11" s="84" customFormat="1" x14ac:dyDescent="0.25">
      <c r="C84" s="83"/>
      <c r="K84" s="83"/>
    </row>
    <row r="85" spans="3:11" s="84" customFormat="1" x14ac:dyDescent="0.25">
      <c r="C85" s="83"/>
      <c r="K85" s="83"/>
    </row>
    <row r="86" spans="3:11" s="84" customFormat="1" x14ac:dyDescent="0.25">
      <c r="C86" s="83"/>
      <c r="K86" s="83"/>
    </row>
    <row r="87" spans="3:11" s="84" customFormat="1" x14ac:dyDescent="0.25">
      <c r="C87" s="83"/>
      <c r="K87" s="83"/>
    </row>
    <row r="88" spans="3:11" s="84" customFormat="1" x14ac:dyDescent="0.25">
      <c r="C88" s="83"/>
      <c r="K88" s="83"/>
    </row>
    <row r="89" spans="3:11" s="84" customFormat="1" x14ac:dyDescent="0.25">
      <c r="C89" s="83"/>
      <c r="K89" s="83"/>
    </row>
    <row r="90" spans="3:11" s="84" customFormat="1" x14ac:dyDescent="0.25">
      <c r="C90" s="83"/>
      <c r="K90" s="83"/>
    </row>
    <row r="91" spans="3:11" s="84" customFormat="1" x14ac:dyDescent="0.25">
      <c r="C91" s="83"/>
      <c r="K91" s="83"/>
    </row>
    <row r="92" spans="3:11" s="84" customFormat="1" x14ac:dyDescent="0.25">
      <c r="C92" s="83"/>
      <c r="K92" s="83"/>
    </row>
    <row r="93" spans="3:11" s="84" customFormat="1" x14ac:dyDescent="0.25">
      <c r="C93" s="83"/>
      <c r="K93" s="83"/>
    </row>
    <row r="94" spans="3:11" s="84" customFormat="1" x14ac:dyDescent="0.25">
      <c r="C94" s="83"/>
      <c r="K94" s="83"/>
    </row>
    <row r="95" spans="3:11" s="84" customFormat="1" x14ac:dyDescent="0.25">
      <c r="C95" s="83"/>
      <c r="K95" s="83"/>
    </row>
    <row r="96" spans="3:11" s="84" customFormat="1" x14ac:dyDescent="0.25">
      <c r="C96" s="83"/>
      <c r="K96" s="83"/>
    </row>
    <row r="97" spans="3:71" s="84" customFormat="1" x14ac:dyDescent="0.25">
      <c r="C97" s="83"/>
      <c r="K97" s="83"/>
    </row>
    <row r="98" spans="3:71" s="84" customFormat="1" x14ac:dyDescent="0.25">
      <c r="C98" s="83"/>
      <c r="K98" s="83"/>
    </row>
    <row r="99" spans="3:71" s="84" customFormat="1" x14ac:dyDescent="0.25">
      <c r="C99" s="83"/>
      <c r="K99" s="83"/>
    </row>
    <row r="100" spans="3:71" s="84" customFormat="1" x14ac:dyDescent="0.25">
      <c r="C100" s="83"/>
      <c r="K100" s="83"/>
    </row>
    <row r="101" spans="3:71" s="84" customFormat="1" x14ac:dyDescent="0.25">
      <c r="C101" s="83"/>
      <c r="K101" s="83"/>
    </row>
    <row r="102" spans="3:71" s="84" customFormat="1" x14ac:dyDescent="0.25">
      <c r="C102" s="83"/>
      <c r="K102" s="83"/>
    </row>
    <row r="103" spans="3:71" s="84" customFormat="1" x14ac:dyDescent="0.25">
      <c r="C103" s="83"/>
      <c r="K103" s="83"/>
    </row>
    <row r="104" spans="3:71" s="84" customFormat="1" x14ac:dyDescent="0.25">
      <c r="C104" s="83"/>
      <c r="K104" s="83"/>
    </row>
    <row r="105" spans="3:71" s="84" customFormat="1" x14ac:dyDescent="0.25">
      <c r="C105" s="83"/>
      <c r="K105" s="83"/>
    </row>
    <row r="106" spans="3:71" s="84" customFormat="1" x14ac:dyDescent="0.25">
      <c r="C106" s="83"/>
      <c r="K106" s="83"/>
    </row>
    <row r="107" spans="3:71" s="84" customFormat="1" x14ac:dyDescent="0.25">
      <c r="C107" s="83"/>
      <c r="K107" s="83"/>
    </row>
    <row r="108" spans="3:71" s="84" customFormat="1" x14ac:dyDescent="0.25">
      <c r="C108" s="83"/>
      <c r="K108" s="83"/>
    </row>
    <row r="109" spans="3:71" s="84" customFormat="1" x14ac:dyDescent="0.25">
      <c r="C109" s="83"/>
      <c r="K109" s="83"/>
    </row>
    <row r="110" spans="3:71" s="84" customFormat="1" x14ac:dyDescent="0.25">
      <c r="C110" s="83"/>
      <c r="K110" s="83"/>
    </row>
    <row r="111" spans="3:71" s="84" customFormat="1" x14ac:dyDescent="0.25">
      <c r="C111" s="83"/>
      <c r="K111" s="83"/>
    </row>
    <row r="112" spans="3:71" x14ac:dyDescent="0.25">
      <c r="K112" s="83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</row>
    <row r="113" spans="11:71" x14ac:dyDescent="0.25">
      <c r="K113" s="83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</row>
    <row r="114" spans="11:71" x14ac:dyDescent="0.25">
      <c r="K114" s="83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</row>
    <row r="115" spans="11:71" x14ac:dyDescent="0.25">
      <c r="K115" s="83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</row>
    <row r="116" spans="11:71" x14ac:dyDescent="0.25">
      <c r="K116" s="83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</row>
    <row r="117" spans="11:71" x14ac:dyDescent="0.25">
      <c r="K117" s="83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</row>
  </sheetData>
  <sheetProtection sheet="1" objects="1" scenarios="1" selectLockedCells="1"/>
  <mergeCells count="3">
    <mergeCell ref="B17:B18"/>
    <mergeCell ref="B19:B20"/>
    <mergeCell ref="B21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edgar_colin</dc:creator>
  <cp:lastModifiedBy>edgar_colin</cp:lastModifiedBy>
  <dcterms:created xsi:type="dcterms:W3CDTF">2014-01-11T16:45:51Z</dcterms:created>
  <dcterms:modified xsi:type="dcterms:W3CDTF">2014-01-17T15:53:26Z</dcterms:modified>
</cp:coreProperties>
</file>