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ina\Documents\College\Cornell Summer Internship\"/>
    </mc:Choice>
  </mc:AlternateContent>
  <bookViews>
    <workbookView xWindow="0" yWindow="0" windowWidth="20490" windowHeight="7755" activeTab="2"/>
  </bookViews>
  <sheets>
    <sheet name="Sheet2" sheetId="2" r:id="rId1"/>
    <sheet name="Sheet3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3" i="1"/>
  <c r="I74" i="1" l="1"/>
  <c r="K74" i="1" s="1"/>
  <c r="I75" i="1"/>
  <c r="I73" i="1"/>
  <c r="K103" i="1"/>
  <c r="K105" i="1"/>
  <c r="K106" i="1"/>
  <c r="K107" i="1"/>
  <c r="K108" i="1"/>
  <c r="K110" i="1"/>
  <c r="K111" i="1"/>
  <c r="K112" i="1"/>
  <c r="K113" i="1"/>
  <c r="K114" i="1"/>
  <c r="K115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2" i="1"/>
  <c r="K133" i="1"/>
  <c r="K134" i="1"/>
  <c r="K136" i="1"/>
  <c r="K137" i="1"/>
  <c r="K138" i="1"/>
  <c r="K140" i="1"/>
  <c r="K142" i="1"/>
  <c r="K144" i="1"/>
  <c r="K145" i="1"/>
  <c r="K146" i="1"/>
  <c r="K148" i="1"/>
  <c r="K149" i="1"/>
  <c r="K150" i="1"/>
  <c r="K152" i="1"/>
  <c r="K153" i="1"/>
  <c r="K158" i="1"/>
  <c r="K159" i="1"/>
  <c r="K160" i="1"/>
  <c r="K100" i="1"/>
  <c r="K10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5" i="1"/>
  <c r="K76" i="1"/>
  <c r="K78" i="1"/>
  <c r="K79" i="1"/>
  <c r="K84" i="1"/>
  <c r="K85" i="1"/>
  <c r="K87" i="1"/>
  <c r="K89" i="1"/>
  <c r="K91" i="1"/>
  <c r="K92" i="1"/>
  <c r="K93" i="1"/>
  <c r="K94" i="1"/>
  <c r="K95" i="1"/>
  <c r="K96" i="1"/>
  <c r="K97" i="1"/>
  <c r="K98" i="1"/>
  <c r="K21" i="1"/>
  <c r="K16" i="1"/>
  <c r="K17" i="1"/>
  <c r="K19" i="1"/>
  <c r="K20" i="1"/>
  <c r="K15" i="1"/>
  <c r="K10" i="1"/>
  <c r="K11" i="1"/>
  <c r="K13" i="1"/>
  <c r="K14" i="1"/>
  <c r="K8" i="1"/>
  <c r="K5" i="1"/>
  <c r="K7" i="1"/>
  <c r="I118" i="1"/>
  <c r="I116" i="1"/>
  <c r="K116" i="1" s="1"/>
  <c r="I90" i="1"/>
  <c r="I32" i="1"/>
  <c r="K32" i="1" s="1"/>
  <c r="I18" i="1"/>
  <c r="K18" i="1" s="1"/>
  <c r="I99" i="1"/>
  <c r="K99" i="1" s="1"/>
  <c r="I21" i="1"/>
  <c r="I9" i="1"/>
  <c r="K9" i="1" s="1"/>
  <c r="I8" i="1"/>
  <c r="I6" i="1"/>
  <c r="K6" i="1" s="1"/>
  <c r="K3" i="1"/>
  <c r="K4" i="1"/>
  <c r="F108" i="1"/>
  <c r="M108" i="1"/>
  <c r="F122" i="1"/>
  <c r="F128" i="1"/>
  <c r="K128" i="1" s="1"/>
  <c r="F157" i="1"/>
  <c r="K157" i="1" s="1"/>
  <c r="F156" i="1"/>
  <c r="K156" i="1" s="1"/>
  <c r="F155" i="1"/>
  <c r="K155" i="1" s="1"/>
  <c r="F154" i="1"/>
  <c r="M154" i="1" s="1"/>
  <c r="F152" i="1"/>
  <c r="F151" i="1"/>
  <c r="M151" i="1" s="1"/>
  <c r="F150" i="1"/>
  <c r="F147" i="1"/>
  <c r="K147" i="1" s="1"/>
  <c r="F146" i="1"/>
  <c r="F143" i="1"/>
  <c r="K143" i="1" s="1"/>
  <c r="F142" i="1"/>
  <c r="F141" i="1"/>
  <c r="K141" i="1" s="1"/>
  <c r="F139" i="1"/>
  <c r="M139" i="1" s="1"/>
  <c r="F135" i="1"/>
  <c r="K135" i="1" s="1"/>
  <c r="F131" i="1"/>
  <c r="K131" i="1" s="1"/>
  <c r="F130" i="1"/>
  <c r="M130" i="1" s="1"/>
  <c r="F100" i="1"/>
  <c r="F77" i="1"/>
  <c r="M77" i="1" s="1"/>
  <c r="M78" i="1"/>
  <c r="M79" i="1"/>
  <c r="M84" i="1"/>
  <c r="M85" i="1"/>
  <c r="M87" i="1"/>
  <c r="M89" i="1"/>
  <c r="F90" i="1"/>
  <c r="M90" i="1" s="1"/>
  <c r="F88" i="1"/>
  <c r="M88" i="1" s="1"/>
  <c r="F86" i="1"/>
  <c r="M86" i="1" s="1"/>
  <c r="F83" i="1"/>
  <c r="K83" i="1" s="1"/>
  <c r="F82" i="1"/>
  <c r="M82" i="1" s="1"/>
  <c r="F81" i="1"/>
  <c r="K81" i="1" s="1"/>
  <c r="F80" i="1"/>
  <c r="M80" i="1" s="1"/>
  <c r="M73" i="1"/>
  <c r="M74" i="1"/>
  <c r="F67" i="1"/>
  <c r="K67" i="1" s="1"/>
  <c r="F110" i="1"/>
  <c r="M110" i="1"/>
  <c r="F109" i="1"/>
  <c r="K109" i="1" s="1"/>
  <c r="F104" i="1"/>
  <c r="K104" i="1" s="1"/>
  <c r="M105" i="1"/>
  <c r="F54" i="1"/>
  <c r="M54" i="1" s="1"/>
  <c r="F36" i="1"/>
  <c r="M36" i="1" s="1"/>
  <c r="F12" i="1"/>
  <c r="M12" i="1" s="1"/>
  <c r="F11" i="1"/>
  <c r="F102" i="1"/>
  <c r="M102" i="1" s="1"/>
  <c r="M65" i="1"/>
  <c r="M64" i="1"/>
  <c r="M63" i="1"/>
  <c r="M68" i="1"/>
  <c r="M55" i="1"/>
  <c r="M24" i="1"/>
  <c r="M14" i="1"/>
  <c r="M9" i="1"/>
  <c r="M30" i="1"/>
  <c r="M29" i="1"/>
  <c r="M4" i="1"/>
  <c r="M75" i="1"/>
  <c r="M62" i="1"/>
  <c r="M96" i="1"/>
  <c r="M94" i="1"/>
  <c r="M98" i="1"/>
  <c r="M118" i="1"/>
  <c r="M116" i="1"/>
  <c r="M18" i="1"/>
  <c r="M32" i="1"/>
  <c r="M97" i="1"/>
  <c r="M95" i="1"/>
  <c r="M93" i="1"/>
  <c r="M7" i="1"/>
  <c r="M8" i="1"/>
  <c r="M99" i="1"/>
  <c r="M58" i="1"/>
  <c r="M57" i="1"/>
  <c r="M19" i="1"/>
  <c r="M129" i="1"/>
  <c r="M115" i="1"/>
  <c r="M3" i="1"/>
  <c r="M5" i="1"/>
  <c r="M125" i="1"/>
  <c r="M119" i="1"/>
  <c r="M128" i="1"/>
  <c r="M126" i="1"/>
  <c r="M120" i="1"/>
  <c r="M127" i="1"/>
  <c r="M121" i="1"/>
  <c r="M123" i="1"/>
  <c r="M122" i="1"/>
  <c r="M124" i="1"/>
  <c r="M22" i="1"/>
  <c r="M72" i="1"/>
  <c r="M69" i="1"/>
  <c r="M91" i="1"/>
  <c r="M16" i="1"/>
  <c r="M109" i="1"/>
  <c r="M10" i="1"/>
  <c r="M107" i="1"/>
  <c r="M106" i="1"/>
  <c r="M26" i="1"/>
  <c r="M27" i="1"/>
  <c r="M25" i="1"/>
  <c r="M23" i="1"/>
  <c r="M66" i="1"/>
  <c r="M11" i="1"/>
  <c r="M137" i="1"/>
  <c r="M144" i="1"/>
  <c r="M145" i="1"/>
  <c r="M160" i="1"/>
  <c r="M138" i="1"/>
  <c r="M158" i="1"/>
  <c r="M136" i="1"/>
  <c r="M133" i="1"/>
  <c r="M132" i="1"/>
  <c r="M156" i="1"/>
  <c r="M134" i="1"/>
  <c r="M159" i="1"/>
  <c r="M150" i="1"/>
  <c r="M131" i="1"/>
  <c r="M157" i="1"/>
  <c r="M142" i="1"/>
  <c r="M149" i="1"/>
  <c r="M155" i="1"/>
  <c r="M146" i="1"/>
  <c r="M141" i="1"/>
  <c r="M148" i="1"/>
  <c r="M153" i="1"/>
  <c r="M152" i="1"/>
  <c r="M140" i="1"/>
  <c r="M40" i="1"/>
  <c r="M37" i="1"/>
  <c r="M44" i="1"/>
  <c r="M53" i="1"/>
  <c r="M47" i="1"/>
  <c r="M46" i="1"/>
  <c r="M56" i="1"/>
  <c r="M48" i="1"/>
  <c r="M49" i="1"/>
  <c r="M41" i="1"/>
  <c r="M39" i="1"/>
  <c r="M38" i="1"/>
  <c r="M42" i="1"/>
  <c r="M50" i="1"/>
  <c r="M43" i="1"/>
  <c r="M52" i="1"/>
  <c r="M45" i="1"/>
  <c r="M51" i="1"/>
  <c r="M34" i="1"/>
  <c r="M35" i="1"/>
  <c r="M101" i="1"/>
  <c r="M104" i="1"/>
  <c r="M103" i="1"/>
  <c r="M70" i="1"/>
  <c r="M60" i="1"/>
  <c r="M71" i="1"/>
  <c r="M31" i="1"/>
  <c r="M33" i="1"/>
  <c r="M6" i="1"/>
  <c r="M15" i="1"/>
  <c r="M61" i="1"/>
  <c r="M21" i="1"/>
  <c r="M13" i="1"/>
  <c r="M113" i="1"/>
  <c r="M112" i="1"/>
  <c r="M114" i="1"/>
  <c r="M20" i="1"/>
  <c r="M59" i="1"/>
  <c r="M17" i="1"/>
  <c r="M111" i="1"/>
  <c r="M117" i="1"/>
  <c r="M76" i="1"/>
  <c r="M92" i="1"/>
  <c r="M28" i="1"/>
  <c r="K77" i="1" l="1"/>
  <c r="K54" i="1"/>
  <c r="K154" i="1"/>
  <c r="K130" i="1"/>
  <c r="K102" i="1"/>
  <c r="M147" i="1"/>
  <c r="M135" i="1"/>
  <c r="M143" i="1"/>
  <c r="K12" i="1"/>
  <c r="K90" i="1"/>
  <c r="K88" i="1"/>
  <c r="K86" i="1"/>
  <c r="K82" i="1"/>
  <c r="K80" i="1"/>
  <c r="K151" i="1"/>
  <c r="K139" i="1"/>
  <c r="M67" i="1"/>
  <c r="M83" i="1"/>
  <c r="M81" i="1"/>
</calcChain>
</file>

<file path=xl/sharedStrings.xml><?xml version="1.0" encoding="utf-8"?>
<sst xmlns="http://schemas.openxmlformats.org/spreadsheetml/2006/main" count="524" uniqueCount="216">
  <si>
    <t>Rice Crispies</t>
  </si>
  <si>
    <t>Cocoa Crispies</t>
  </si>
  <si>
    <t>Mini Wheats</t>
  </si>
  <si>
    <t>Froot Loops</t>
  </si>
  <si>
    <t>Corn Flakes</t>
  </si>
  <si>
    <t>Honey Nut Cheerios</t>
  </si>
  <si>
    <t>Cinnamon Toast Crunch</t>
  </si>
  <si>
    <t>Raisin Bran</t>
  </si>
  <si>
    <t>Apple Jacks</t>
  </si>
  <si>
    <t>Frosted Flakes</t>
  </si>
  <si>
    <t>Berry Kix</t>
  </si>
  <si>
    <t>Honey Smacks</t>
  </si>
  <si>
    <t>Lucky Charms</t>
  </si>
  <si>
    <t>Kellogg’s Smart Start</t>
  </si>
  <si>
    <t>Honey Nut Cheerios Medley Crunch</t>
  </si>
  <si>
    <t>Kellogg’s Crispix</t>
  </si>
  <si>
    <t>Mini Wheats Little Bites Chocolate</t>
  </si>
  <si>
    <t>Mini Wheats Blueberry</t>
  </si>
  <si>
    <t>Mini Wheats Straweberry</t>
  </si>
  <si>
    <t>Cap’n Crunch</t>
  </si>
  <si>
    <t>Honey Graham Oh’s</t>
  </si>
  <si>
    <t>Hershey Cookies’n Crème</t>
  </si>
  <si>
    <t>Chocolate Toast Crunch</t>
  </si>
  <si>
    <t>CEREAL</t>
  </si>
  <si>
    <t>DIAMETER</t>
  </si>
  <si>
    <t>SMALL BOWL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</si>
  <si>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</si>
  <si>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</si>
  <si>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</si>
  <si>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</si>
  <si>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</si>
  <si>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</si>
  <si>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</si>
  <si>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</si>
  <si>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</si>
  <si>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</si>
  <si>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</si>
  <si>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</si>
  <si>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</si>
  <si>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</si>
  <si>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</si>
  <si>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</si>
  <si>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</si>
  <si>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</si>
  <si>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</si>
  <si>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</si>
  <si>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</si>
  <si>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</si>
  <si>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</si>
  <si>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</si>
  <si>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</si>
  <si>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</si>
  <si>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DIAMETER</t>
  </si>
  <si>
    <t>Residuals</t>
  </si>
  <si>
    <t>Cereal in g</t>
  </si>
  <si>
    <t>Total calories</t>
  </si>
  <si>
    <t>Serving Size</t>
  </si>
  <si>
    <t>Skim Milk in g</t>
  </si>
  <si>
    <t>ESTIMATED</t>
  </si>
  <si>
    <t>Milk multiplier</t>
  </si>
  <si>
    <t>Wegmans Cinnamon Squares</t>
  </si>
  <si>
    <t>Wegmans Graham Squares</t>
  </si>
  <si>
    <t>Wegmans Rice Squares</t>
  </si>
  <si>
    <t>Wegmans Cinnamon Oat Crisps</t>
  </si>
  <si>
    <t>Wegmans Bite Size Shredded Wheat</t>
  </si>
  <si>
    <t>Wegmans Bite Size Frosted Shredded Wheat</t>
  </si>
  <si>
    <t>Wegmans Cornflakes</t>
  </si>
  <si>
    <t>Wegmans Peanut Butter  Corn Crunch</t>
  </si>
  <si>
    <t>Wegmans Blueberry Muffin Squares</t>
  </si>
  <si>
    <t>Wegmans Wheat Puffs</t>
  </si>
  <si>
    <t>Wegmans Apple Snaps</t>
  </si>
  <si>
    <t>Wegmans Multigrain Toasted Cereal</t>
  </si>
  <si>
    <t>Wegmans Berry Corn Crunch</t>
  </si>
  <si>
    <t>Wegmans Corn Squares</t>
  </si>
  <si>
    <t>Wegmans Wheat Squares</t>
  </si>
  <si>
    <t>Wegmans Honey Nut Squares</t>
  </si>
  <si>
    <t>Wegmans Raisin Bran</t>
  </si>
  <si>
    <t>Wegmans Fruity Rice Crisps</t>
  </si>
  <si>
    <t>Wegmans Fruit and Frosted O's</t>
  </si>
  <si>
    <t>Wegmans Mixed Berry Toasted Oats</t>
  </si>
  <si>
    <t>Wegmans Oven Toasted Rice Cereal</t>
  </si>
  <si>
    <t>Wegmans Honey Wheels</t>
  </si>
  <si>
    <t>Wegmans Frosted Flakes</t>
  </si>
  <si>
    <t>Wegmans Chocolaty Rice Crisps</t>
  </si>
  <si>
    <t>COMMENTS</t>
  </si>
  <si>
    <t>Cheerios</t>
  </si>
  <si>
    <t>Crispies</t>
  </si>
  <si>
    <t>Flakes</t>
  </si>
  <si>
    <t>Balls</t>
  </si>
  <si>
    <t>Puffs</t>
  </si>
  <si>
    <t>Squares</t>
  </si>
  <si>
    <t>Thingys</t>
  </si>
  <si>
    <t>BOWL SIZE</t>
  </si>
  <si>
    <t>Chocolate Lucky Charms</t>
  </si>
  <si>
    <t>Cookie Crisps</t>
  </si>
  <si>
    <t>Total Whole Grain</t>
  </si>
  <si>
    <t>Raisin Nut Bran</t>
  </si>
  <si>
    <t>Basic 4</t>
  </si>
  <si>
    <t>Special K Chocolate Almond</t>
  </si>
  <si>
    <t>Special K Chocolate Strawberry</t>
  </si>
  <si>
    <t>Special K Red Berries</t>
  </si>
  <si>
    <t>Special K Original</t>
  </si>
  <si>
    <t>Special K Chocolatey Delight</t>
  </si>
  <si>
    <t>Special K Fruit and Yogurt</t>
  </si>
  <si>
    <t>Special K Cinnamon Pecan</t>
  </si>
  <si>
    <t>Special K Multigrain</t>
  </si>
  <si>
    <t>Raisin Bran Crunch</t>
  </si>
  <si>
    <t>Raisin Bran Cinnamon Almond</t>
  </si>
  <si>
    <t>Raisin Bran Omega-3</t>
  </si>
  <si>
    <t>Cracklin Oat Bran</t>
  </si>
  <si>
    <t>Rice Crispies Multigrain Shapes</t>
  </si>
  <si>
    <t>All Bran</t>
  </si>
  <si>
    <t>Kellogg's Corn Flakes</t>
  </si>
  <si>
    <t>Kellogg"s Crunchy Nut</t>
  </si>
  <si>
    <t>Mini Wheat Crunch</t>
  </si>
  <si>
    <t>Krave Chocolate</t>
  </si>
  <si>
    <t>Krave Double Chocolate</t>
  </si>
  <si>
    <t>Cinnamon Jacks</t>
  </si>
  <si>
    <t>Frosties Choco Zucaritas</t>
  </si>
  <si>
    <t>Cap'n Crunch Berries</t>
  </si>
  <si>
    <t>Quaker Oatmeal Squares Cinnamon</t>
  </si>
  <si>
    <t>Quaker Oatmeal Squares Brown Sugar</t>
  </si>
  <si>
    <t>Oops all Berries</t>
  </si>
  <si>
    <t>Post Raisin Bran</t>
  </si>
  <si>
    <t>Post Golden Crisp</t>
  </si>
  <si>
    <t>Fiber One Original</t>
  </si>
  <si>
    <t>Fiber One Raisin Bran Clusters</t>
  </si>
  <si>
    <t>Fiber One Nutty Clusters</t>
  </si>
  <si>
    <t>Fiber One Chocolate</t>
  </si>
  <si>
    <t>Special K Protein</t>
  </si>
  <si>
    <t>Post Blueberry Morning</t>
  </si>
  <si>
    <t>ADULTS/KIDS</t>
  </si>
  <si>
    <t>A</t>
  </si>
  <si>
    <t>C</t>
  </si>
  <si>
    <t>Wegmans Marshmallow Treasures</t>
  </si>
  <si>
    <t>Wegmans Organic Honey Puffed Wheat</t>
  </si>
  <si>
    <t>Wegmans Organic Frosted Flakes</t>
  </si>
  <si>
    <t>Wegmans Organic Toasted Oats</t>
  </si>
  <si>
    <t>Wegmans Fiber Essentials</t>
  </si>
  <si>
    <t>Wegmans Maple Pecan Crunch</t>
  </si>
  <si>
    <t>Great Value Crunchy Honey Oats</t>
  </si>
  <si>
    <t>Great Value Cocoa Cool</t>
  </si>
  <si>
    <t>Great Value Fruity Puffs</t>
  </si>
  <si>
    <t>Great Value Toasted Rice</t>
  </si>
  <si>
    <t>Great Value Toasted Corn</t>
  </si>
  <si>
    <t>Great Value Multigrain Flakes</t>
  </si>
  <si>
    <t>Great Value Honey Nut Spins</t>
  </si>
  <si>
    <t>Great Value Toasted Wholegrain Oat</t>
  </si>
  <si>
    <t>Great Value Raisin Bran</t>
  </si>
  <si>
    <t>Great Value Raisin Bran Extra Raisin</t>
  </si>
  <si>
    <t>Great Value Crisp Rice</t>
  </si>
  <si>
    <t>Great Value Corn Flakes</t>
  </si>
  <si>
    <t>Great Value Frosted Shredded Wheat</t>
  </si>
  <si>
    <t>Great Value Shredded Wheat</t>
  </si>
  <si>
    <t>Great Value Fruit Spins</t>
  </si>
  <si>
    <t>Great Value Sugar Frosted Flakes</t>
  </si>
  <si>
    <t>Great Value Honey Crunch</t>
  </si>
  <si>
    <t>Sticks</t>
  </si>
  <si>
    <t>Post Good Morenings Waffle Crunch</t>
  </si>
  <si>
    <t>Smacks</t>
  </si>
  <si>
    <t>Wegmans Oat &amp; Honey</t>
  </si>
  <si>
    <t>Cal/g</t>
  </si>
  <si>
    <t>Kashi Heart to Heart Honey Toasted</t>
  </si>
  <si>
    <t>Rings</t>
  </si>
  <si>
    <t>Kashi Heart to Heart Blueberry Clusters</t>
  </si>
  <si>
    <t>Cinnabon</t>
  </si>
  <si>
    <t>Kashi Cinnamon Harvest</t>
  </si>
  <si>
    <t>Kashi Berry Fruitful</t>
  </si>
  <si>
    <t>Kashi Island Vanilla</t>
  </si>
  <si>
    <t>Cascadian Farm Cinnamon</t>
  </si>
  <si>
    <t>Cascadian Farm Graham Crunch</t>
  </si>
  <si>
    <t>Special K Vanilla Almond</t>
  </si>
  <si>
    <t>Great Value Strawberry Awake</t>
  </si>
  <si>
    <t>Great Value Crunchy Raisin Bran</t>
  </si>
  <si>
    <t>Great Value Cinnamon Crunch</t>
  </si>
  <si>
    <t>Frosted Rice Krispies</t>
  </si>
  <si>
    <t>Rice Krispie Treats</t>
  </si>
  <si>
    <t>Mini Wheats Touch of Fruit</t>
  </si>
  <si>
    <t>Mini Wheats Chocolate</t>
  </si>
  <si>
    <t>Mini Wheats Maple Brown Sugar</t>
  </si>
  <si>
    <t>Jif</t>
  </si>
  <si>
    <t>Krave S'mores</t>
  </si>
  <si>
    <t>Great Value Apple Blast</t>
  </si>
  <si>
    <t>Corn Pops</t>
  </si>
  <si>
    <t>Froot Loops Marshmallow</t>
  </si>
  <si>
    <t>Froot Loops Treasures</t>
  </si>
  <si>
    <t>Cap'n Crunch Sprinkled Donut Crunch</t>
  </si>
  <si>
    <t>Great Value Berry Crunch</t>
  </si>
  <si>
    <t>Life Cinnamon</t>
  </si>
  <si>
    <t>Post Alpha Bits</t>
  </si>
  <si>
    <t>Post Fruity Pebbles</t>
  </si>
  <si>
    <t>Post Cocoa Pebbles</t>
  </si>
  <si>
    <t>Fiber One Honey Clusters</t>
  </si>
  <si>
    <t>Estimate</t>
  </si>
  <si>
    <t>Great Value Toasted Wheat Squares</t>
  </si>
  <si>
    <t>Cap'n Crunch Peanut Butter</t>
  </si>
  <si>
    <t>Market Pantry Toasted Oats</t>
  </si>
  <si>
    <t>Market Pantry Honey Nut Toasted Oats</t>
  </si>
  <si>
    <t>Life Original</t>
  </si>
  <si>
    <t>Market Pantry Cinnamon Oat Bites</t>
  </si>
  <si>
    <t>Market Pantry Corn Flakes</t>
  </si>
  <si>
    <t>Market Pantry Frosted Shredded Wheat</t>
  </si>
  <si>
    <t>Market Pantry Frosted Shredded Wheat Strawberry</t>
  </si>
  <si>
    <t>Market Pantry Toasted Rice Cereal</t>
  </si>
  <si>
    <t>Market Pantry Honey Oat Mixers</t>
  </si>
  <si>
    <t>Market Pantry Honey Oat Mixers with Almonds</t>
  </si>
  <si>
    <t>Market Pantry Sugar Frosted Flakes</t>
  </si>
  <si>
    <t>Market Pantry Frosted Bites with Marshmallows</t>
  </si>
  <si>
    <t>Market Pantry Toasted Cinnamon Squares</t>
  </si>
  <si>
    <t>Peanut Butter Toast Crunch</t>
  </si>
  <si>
    <t>Quaker Corn Bran Crunch</t>
  </si>
  <si>
    <t>Kashi Heart to Heart Warm Cinnamon</t>
  </si>
  <si>
    <t>CC</t>
  </si>
  <si>
    <t>Calories Cereal</t>
  </si>
  <si>
    <t xml:space="preserve">Total Calories </t>
  </si>
  <si>
    <t>ADVERTISED AS EXTRA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</si>
</sst>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4" borderId="3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4" xfId="0" applyBorder="1" applyAlignment="1">
      <alignment vertical="center" wrapText="1"/>
    </xf>
    <xf numFmtId="1" fontId="0" fillId="0" borderId="4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4" xfId="0" applyBorder="1"/>
    <xf numFmtId="1" fontId="0" fillId="3" borderId="4" xfId="0" applyNumberFormat="1" applyFill="1" applyBorder="1"/>
    <xf numFmtId="1" fontId="2" fillId="3" borderId="4" xfId="0" applyNumberFormat="1" applyFont="1" applyFill="1" applyBorder="1"/>
    <xf numFmtId="0" fontId="0" fillId="0" borderId="4" xfId="0" applyFill="1" applyBorder="1" applyAlignment="1">
      <alignment vertical="center" wrapText="1"/>
    </xf>
    <xf numFmtId="2" fontId="0" fillId="0" borderId="4" xfId="0" applyNumberFormat="1" applyBorder="1"/>
    <xf numFmtId="1" fontId="0" fillId="0" borderId="4" xfId="0" applyNumberFormat="1" applyFill="1" applyBorder="1" applyAlignment="1">
      <alignment vertical="center" wrapText="1"/>
    </xf>
    <xf numFmtId="2" fontId="0" fillId="0" borderId="4" xfId="0" applyNumberFormat="1" applyFill="1" applyBorder="1" applyAlignment="1">
      <alignment vertical="center" wrapText="1"/>
    </xf>
    <xf numFmtId="0" fontId="0" fillId="5" borderId="4" xfId="0" applyFill="1" applyBorder="1"/>
    <xf numFmtId="0" fontId="0" fillId="0" borderId="4" xfId="0" applyBorder="1" applyAlignment="1">
      <alignment vertical="center"/>
    </xf>
    <xf numFmtId="0" fontId="0" fillId="6" borderId="0" xfId="0" applyFill="1"/>
    <xf numFmtId="0" fontId="0" fillId="7" borderId="0" xfId="0" applyFill="1"/>
    <xf numFmtId="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BOWL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Sheet1!$G$3:$G$68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xVal>
          <c:yVal>
            <c:numRef>
              <c:f>Sheet3!$C$25:$C$50</c:f>
              <c:numCache>
                <c:formatCode>General</c:formatCode>
                <c:ptCount val="26"/>
                <c:pt idx="0">
                  <c:v>0.47777777777777874</c:v>
                </c:pt>
                <c:pt idx="1">
                  <c:v>-0.72222222222222143</c:v>
                </c:pt>
                <c:pt idx="2">
                  <c:v>-0.72222222222222143</c:v>
                </c:pt>
                <c:pt idx="3">
                  <c:v>0.41250000000000053</c:v>
                </c:pt>
                <c:pt idx="4">
                  <c:v>-2.2222222222221255E-2</c:v>
                </c:pt>
                <c:pt idx="5">
                  <c:v>0.47777777777777874</c:v>
                </c:pt>
                <c:pt idx="6">
                  <c:v>-0.52222222222222126</c:v>
                </c:pt>
                <c:pt idx="7">
                  <c:v>0.97777777777777874</c:v>
                </c:pt>
                <c:pt idx="8">
                  <c:v>0.21250000000000036</c:v>
                </c:pt>
                <c:pt idx="9">
                  <c:v>0.47777777777777874</c:v>
                </c:pt>
                <c:pt idx="10">
                  <c:v>-2.2222222222221255E-2</c:v>
                </c:pt>
                <c:pt idx="11">
                  <c:v>7.777777777777839E-2</c:v>
                </c:pt>
                <c:pt idx="12">
                  <c:v>-0.1222222222222209</c:v>
                </c:pt>
                <c:pt idx="13">
                  <c:v>0.47777777777777874</c:v>
                </c:pt>
                <c:pt idx="14">
                  <c:v>-0.52222222222222126</c:v>
                </c:pt>
                <c:pt idx="15">
                  <c:v>-2.2222222222221255E-2</c:v>
                </c:pt>
                <c:pt idx="16">
                  <c:v>-0.72222222222222143</c:v>
                </c:pt>
                <c:pt idx="17">
                  <c:v>0.47777777777777874</c:v>
                </c:pt>
                <c:pt idx="18">
                  <c:v>-0.28749999999999964</c:v>
                </c:pt>
                <c:pt idx="19">
                  <c:v>-0.28749999999999964</c:v>
                </c:pt>
                <c:pt idx="20">
                  <c:v>-2.2222222222221255E-2</c:v>
                </c:pt>
                <c:pt idx="21">
                  <c:v>-2.2222222222221255E-2</c:v>
                </c:pt>
                <c:pt idx="22">
                  <c:v>0.21250000000000036</c:v>
                </c:pt>
                <c:pt idx="23">
                  <c:v>0.21250000000000036</c:v>
                </c:pt>
                <c:pt idx="24">
                  <c:v>-0.18749999999999956</c:v>
                </c:pt>
                <c:pt idx="25">
                  <c:v>-0.28749999999999964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93400"/>
        <c:axId val="194093008"/>
      </c:scatterChart>
      <c:valAx>
        <c:axId val="19409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 BOWL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093008"/>
        <c:crosses val="autoZero"/>
        <c:crossBetween val="midCat"/>
      </c:valAx>
      <c:valAx>
        <c:axId val="19409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093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9" sqref="D9"/>
    </sheetView>
  </sheetViews>
  <sheetFormatPr defaultRowHeight="15" x14ac:dyDescent="0.25"/>
  <sheetData>
    <row r="1" spans="1:3" x14ac:dyDescent="0.25">
      <c r="A1" s="3"/>
      <c r="B1" s="3" t="s">
        <v>24</v>
      </c>
      <c r="C1" s="3" t="s">
        <v>25</v>
      </c>
    </row>
    <row r="2" spans="1:3" x14ac:dyDescent="0.25">
      <c r="A2" s="1" t="s">
        <v>24</v>
      </c>
      <c r="B2" s="1">
        <v>1</v>
      </c>
      <c r="C2" s="1"/>
    </row>
    <row r="3" spans="1:3" ht="15.75" thickBot="1" x14ac:dyDescent="0.3">
      <c r="A3" s="2" t="s">
        <v>25</v>
      </c>
      <c r="B3" s="2">
        <v>-0.88072695122170064</v>
      </c>
      <c r="C3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I11" sqref="I11"/>
    </sheetView>
  </sheetViews>
  <sheetFormatPr defaultRowHeight="15" x14ac:dyDescent="0.25"/>
  <sheetData>
    <row r="1" spans="1:9" x14ac:dyDescent="0.25">
      <c r="A1" t="s">
        <v>26</v>
      </c>
    </row>
    <row r="2" spans="1:9" ht="15.75" thickBot="1" x14ac:dyDescent="0.3"/>
    <row r="3" spans="1:9" x14ac:dyDescent="0.25">
      <c r="A3" s="4" t="s">
        <v>27</v>
      </c>
      <c r="B3" s="4"/>
    </row>
    <row r="4" spans="1:9" x14ac:dyDescent="0.25">
      <c r="A4" s="1" t="s">
        <v>28</v>
      </c>
      <c r="B4" s="1">
        <v>0.88072695122170064</v>
      </c>
    </row>
    <row r="5" spans="1:9" x14ac:dyDescent="0.25">
      <c r="A5" s="1" t="s">
        <v>29</v>
      </c>
      <c r="B5" s="1">
        <v>0.77567996260827177</v>
      </c>
    </row>
    <row r="6" spans="1:9" x14ac:dyDescent="0.25">
      <c r="A6" s="1" t="s">
        <v>30</v>
      </c>
      <c r="B6" s="1">
        <v>0.76633329438361641</v>
      </c>
    </row>
    <row r="7" spans="1:9" x14ac:dyDescent="0.25">
      <c r="A7" s="1" t="s">
        <v>31</v>
      </c>
      <c r="B7" s="1">
        <v>0.44813786527841687</v>
      </c>
    </row>
    <row r="8" spans="1:9" ht="15.75" thickBot="1" x14ac:dyDescent="0.3">
      <c r="A8" s="2" t="s">
        <v>32</v>
      </c>
      <c r="B8" s="2">
        <v>26</v>
      </c>
    </row>
    <row r="10" spans="1:9" ht="15.75" thickBot="1" x14ac:dyDescent="0.3">
      <c r="A10" t="s">
        <v>33</v>
      </c>
    </row>
    <row r="11" spans="1:9" x14ac:dyDescent="0.25">
      <c r="A11" s="3"/>
      <c r="B11" s="3" t="s">
        <v>38</v>
      </c>
      <c r="C11" s="3" t="s">
        <v>39</v>
      </c>
      <c r="D11" s="3" t="s">
        <v>40</v>
      </c>
      <c r="E11" s="3" t="s">
        <v>41</v>
      </c>
      <c r="F11" s="3" t="s">
        <v>42</v>
      </c>
    </row>
    <row r="12" spans="1:9" x14ac:dyDescent="0.25">
      <c r="A12" s="1" t="s">
        <v>34</v>
      </c>
      <c r="B12" s="1">
        <v>1</v>
      </c>
      <c r="C12" s="1">
        <v>16.666677350427349</v>
      </c>
      <c r="D12" s="1">
        <v>16.666677350427349</v>
      </c>
      <c r="E12" s="1">
        <v>82.989996431255022</v>
      </c>
      <c r="F12" s="1">
        <v>2.9388284578754201E-9</v>
      </c>
    </row>
    <row r="13" spans="1:9" x14ac:dyDescent="0.25">
      <c r="A13" s="1" t="s">
        <v>35</v>
      </c>
      <c r="B13" s="1">
        <v>24</v>
      </c>
      <c r="C13" s="1">
        <v>4.8198611111111163</v>
      </c>
      <c r="D13" s="1">
        <v>0.20082754629629651</v>
      </c>
      <c r="E13" s="1"/>
      <c r="F13" s="1"/>
    </row>
    <row r="14" spans="1:9" ht="15.75" thickBot="1" x14ac:dyDescent="0.3">
      <c r="A14" s="2" t="s">
        <v>36</v>
      </c>
      <c r="B14" s="2">
        <v>25</v>
      </c>
      <c r="C14" s="2">
        <v>21.486538461538466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43</v>
      </c>
      <c r="C16" s="3" t="s">
        <v>31</v>
      </c>
      <c r="D16" s="3" t="s">
        <v>44</v>
      </c>
      <c r="E16" s="3" t="s">
        <v>45</v>
      </c>
      <c r="F16" s="3" t="s">
        <v>46</v>
      </c>
      <c r="G16" s="3" t="s">
        <v>47</v>
      </c>
      <c r="H16" s="3" t="s">
        <v>48</v>
      </c>
      <c r="I16" s="3" t="s">
        <v>49</v>
      </c>
    </row>
    <row r="17" spans="1:9" x14ac:dyDescent="0.25">
      <c r="A17" s="1" t="s">
        <v>37</v>
      </c>
      <c r="B17" s="1">
        <v>5.5222222222222213</v>
      </c>
      <c r="C17" s="1">
        <v>0.10562710781494403</v>
      </c>
      <c r="D17" s="1">
        <v>52.28035053176891</v>
      </c>
      <c r="E17" s="1">
        <v>3.06135082915726E-26</v>
      </c>
      <c r="F17" s="1">
        <v>5.3042185863340299</v>
      </c>
      <c r="G17" s="1">
        <v>5.7402258581104126</v>
      </c>
      <c r="H17" s="1">
        <v>5.3042185863340299</v>
      </c>
      <c r="I17" s="1">
        <v>5.7402258581104126</v>
      </c>
    </row>
    <row r="18" spans="1:9" ht="15.75" thickBot="1" x14ac:dyDescent="0.3">
      <c r="A18" s="2" t="s">
        <v>25</v>
      </c>
      <c r="B18" s="2">
        <v>-1.7347222222222216</v>
      </c>
      <c r="C18" s="2">
        <v>0.19042197665287183</v>
      </c>
      <c r="D18" s="2">
        <v>-9.1098845454404618</v>
      </c>
      <c r="E18" s="2">
        <v>2.9388284578754404E-9</v>
      </c>
      <c r="F18" s="2">
        <v>-2.127733865938449</v>
      </c>
      <c r="G18" s="2">
        <v>-1.341710578505994</v>
      </c>
      <c r="H18" s="2">
        <v>-2.127733865938449</v>
      </c>
      <c r="I18" s="2">
        <v>-1.341710578505994</v>
      </c>
    </row>
    <row r="22" spans="1:9" x14ac:dyDescent="0.25">
      <c r="A22" t="s">
        <v>50</v>
      </c>
    </row>
    <row r="23" spans="1:9" ht="15.75" thickBot="1" x14ac:dyDescent="0.3"/>
    <row r="24" spans="1:9" x14ac:dyDescent="0.25">
      <c r="A24" s="3" t="s">
        <v>51</v>
      </c>
      <c r="B24" s="3" t="s">
        <v>52</v>
      </c>
      <c r="C24" s="3" t="s">
        <v>53</v>
      </c>
    </row>
    <row r="25" spans="1:9" x14ac:dyDescent="0.25">
      <c r="A25" s="1">
        <v>1</v>
      </c>
      <c r="B25" s="1">
        <v>5.5222222222222213</v>
      </c>
      <c r="C25" s="1">
        <v>0.47777777777777874</v>
      </c>
    </row>
    <row r="26" spans="1:9" x14ac:dyDescent="0.25">
      <c r="A26" s="1">
        <v>2</v>
      </c>
      <c r="B26" s="1">
        <v>5.5222222222222213</v>
      </c>
      <c r="C26" s="1">
        <v>-0.72222222222222143</v>
      </c>
    </row>
    <row r="27" spans="1:9" x14ac:dyDescent="0.25">
      <c r="A27" s="1">
        <v>3</v>
      </c>
      <c r="B27" s="1">
        <v>5.5222222222222213</v>
      </c>
      <c r="C27" s="1">
        <v>-0.72222222222222143</v>
      </c>
    </row>
    <row r="28" spans="1:9" x14ac:dyDescent="0.25">
      <c r="A28" s="1">
        <v>4</v>
      </c>
      <c r="B28" s="1">
        <v>3.7874999999999996</v>
      </c>
      <c r="C28" s="1">
        <v>0.41250000000000053</v>
      </c>
    </row>
    <row r="29" spans="1:9" x14ac:dyDescent="0.25">
      <c r="A29" s="1">
        <v>5</v>
      </c>
      <c r="B29" s="1">
        <v>5.5222222222222213</v>
      </c>
      <c r="C29" s="1">
        <v>-2.2222222222221255E-2</v>
      </c>
    </row>
    <row r="30" spans="1:9" x14ac:dyDescent="0.25">
      <c r="A30" s="1">
        <v>6</v>
      </c>
      <c r="B30" s="1">
        <v>5.5222222222222213</v>
      </c>
      <c r="C30" s="1">
        <v>0.47777777777777874</v>
      </c>
    </row>
    <row r="31" spans="1:9" x14ac:dyDescent="0.25">
      <c r="A31" s="1">
        <v>7</v>
      </c>
      <c r="B31" s="1">
        <v>5.5222222222222213</v>
      </c>
      <c r="C31" s="1">
        <v>-0.52222222222222126</v>
      </c>
    </row>
    <row r="32" spans="1:9" x14ac:dyDescent="0.25">
      <c r="A32" s="1">
        <v>8</v>
      </c>
      <c r="B32" s="1">
        <v>5.5222222222222213</v>
      </c>
      <c r="C32" s="1">
        <v>0.97777777777777874</v>
      </c>
    </row>
    <row r="33" spans="1:3" x14ac:dyDescent="0.25">
      <c r="A33" s="1">
        <v>9</v>
      </c>
      <c r="B33" s="1">
        <v>3.7874999999999996</v>
      </c>
      <c r="C33" s="1">
        <v>0.21250000000000036</v>
      </c>
    </row>
    <row r="34" spans="1:3" x14ac:dyDescent="0.25">
      <c r="A34" s="1">
        <v>10</v>
      </c>
      <c r="B34" s="1">
        <v>5.5222222222222213</v>
      </c>
      <c r="C34" s="1">
        <v>0.47777777777777874</v>
      </c>
    </row>
    <row r="35" spans="1:3" x14ac:dyDescent="0.25">
      <c r="A35" s="1">
        <v>11</v>
      </c>
      <c r="B35" s="1">
        <v>5.5222222222222213</v>
      </c>
      <c r="C35" s="1">
        <v>-2.2222222222221255E-2</v>
      </c>
    </row>
    <row r="36" spans="1:3" x14ac:dyDescent="0.25">
      <c r="A36" s="1">
        <v>12</v>
      </c>
      <c r="B36" s="1">
        <v>5.5222222222222213</v>
      </c>
      <c r="C36" s="1">
        <v>7.777777777777839E-2</v>
      </c>
    </row>
    <row r="37" spans="1:3" x14ac:dyDescent="0.25">
      <c r="A37" s="1">
        <v>13</v>
      </c>
      <c r="B37" s="1">
        <v>5.5222222222222213</v>
      </c>
      <c r="C37" s="1">
        <v>-0.1222222222222209</v>
      </c>
    </row>
    <row r="38" spans="1:3" x14ac:dyDescent="0.25">
      <c r="A38" s="1">
        <v>14</v>
      </c>
      <c r="B38" s="1">
        <v>5.5222222222222213</v>
      </c>
      <c r="C38" s="1">
        <v>0.47777777777777874</v>
      </c>
    </row>
    <row r="39" spans="1:3" x14ac:dyDescent="0.25">
      <c r="A39" s="1">
        <v>15</v>
      </c>
      <c r="B39" s="1">
        <v>5.5222222222222213</v>
      </c>
      <c r="C39" s="1">
        <v>-0.52222222222222126</v>
      </c>
    </row>
    <row r="40" spans="1:3" x14ac:dyDescent="0.25">
      <c r="A40" s="1">
        <v>16</v>
      </c>
      <c r="B40" s="1">
        <v>5.5222222222222213</v>
      </c>
      <c r="C40" s="1">
        <v>-2.2222222222221255E-2</v>
      </c>
    </row>
    <row r="41" spans="1:3" x14ac:dyDescent="0.25">
      <c r="A41" s="1">
        <v>17</v>
      </c>
      <c r="B41" s="1">
        <v>5.5222222222222213</v>
      </c>
      <c r="C41" s="1">
        <v>-0.72222222222222143</v>
      </c>
    </row>
    <row r="42" spans="1:3" x14ac:dyDescent="0.25">
      <c r="A42" s="1">
        <v>18</v>
      </c>
      <c r="B42" s="1">
        <v>5.5222222222222213</v>
      </c>
      <c r="C42" s="1">
        <v>0.47777777777777874</v>
      </c>
    </row>
    <row r="43" spans="1:3" x14ac:dyDescent="0.25">
      <c r="A43" s="1">
        <v>19</v>
      </c>
      <c r="B43" s="1">
        <v>3.7874999999999996</v>
      </c>
      <c r="C43" s="1">
        <v>-0.28749999999999964</v>
      </c>
    </row>
    <row r="44" spans="1:3" x14ac:dyDescent="0.25">
      <c r="A44" s="1">
        <v>20</v>
      </c>
      <c r="B44" s="1">
        <v>3.7874999999999996</v>
      </c>
      <c r="C44" s="1">
        <v>-0.28749999999999964</v>
      </c>
    </row>
    <row r="45" spans="1:3" x14ac:dyDescent="0.25">
      <c r="A45" s="1">
        <v>21</v>
      </c>
      <c r="B45" s="1">
        <v>5.5222222222222213</v>
      </c>
      <c r="C45" s="1">
        <v>-2.2222222222221255E-2</v>
      </c>
    </row>
    <row r="46" spans="1:3" x14ac:dyDescent="0.25">
      <c r="A46" s="1">
        <v>22</v>
      </c>
      <c r="B46" s="1">
        <v>5.5222222222222213</v>
      </c>
      <c r="C46" s="1">
        <v>-2.2222222222221255E-2</v>
      </c>
    </row>
    <row r="47" spans="1:3" x14ac:dyDescent="0.25">
      <c r="A47" s="1">
        <v>23</v>
      </c>
      <c r="B47" s="1">
        <v>3.7874999999999996</v>
      </c>
      <c r="C47" s="1">
        <v>0.21250000000000036</v>
      </c>
    </row>
    <row r="48" spans="1:3" x14ac:dyDescent="0.25">
      <c r="A48" s="1">
        <v>24</v>
      </c>
      <c r="B48" s="1">
        <v>3.7874999999999996</v>
      </c>
      <c r="C48" s="1">
        <v>0.21250000000000036</v>
      </c>
    </row>
    <row r="49" spans="1:3" x14ac:dyDescent="0.25">
      <c r="A49" s="1">
        <v>25</v>
      </c>
      <c r="B49" s="1">
        <v>3.7874999999999996</v>
      </c>
      <c r="C49" s="1">
        <v>-0.18749999999999956</v>
      </c>
    </row>
    <row r="50" spans="1:3" ht="15.75" thickBot="1" x14ac:dyDescent="0.3">
      <c r="A50" s="2">
        <v>26</v>
      </c>
      <c r="B50" s="2">
        <v>3.7874999999999996</v>
      </c>
      <c r="C50" s="2">
        <v>-0.28749999999999964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abSelected="1" workbookViewId="0">
      <selection activeCell="E105" sqref="E105:E108"/>
    </sheetView>
  </sheetViews>
  <sheetFormatPr defaultRowHeight="15" x14ac:dyDescent="0.25"/>
  <cols>
    <col min="1" max="4" width="14.85546875" customWidth="1"/>
    <col min="6" max="6" width="11.5703125" bestFit="1" customWidth="1"/>
    <col min="7" max="7" width="12.85546875" customWidth="1"/>
    <col min="8" max="8" width="10.42578125" customWidth="1"/>
    <col min="9" max="9" width="12.85546875" customWidth="1"/>
    <col min="10" max="10" width="14.140625" customWidth="1"/>
    <col min="11" max="11" width="12.85546875" style="6" customWidth="1"/>
    <col min="12" max="12" width="11.5703125" customWidth="1"/>
    <col min="13" max="13" width="12.85546875" style="6" customWidth="1"/>
    <col min="14" max="14" width="9.140625" hidden="1" customWidth="1"/>
  </cols>
  <sheetData>
    <row r="1" spans="1:14" ht="15.75" thickBot="1" x14ac:dyDescent="0.3">
      <c r="E1" s="23" t="s">
        <v>59</v>
      </c>
      <c r="F1" s="23">
        <v>0.35</v>
      </c>
      <c r="H1" s="5"/>
      <c r="I1" s="5" t="s">
        <v>193</v>
      </c>
      <c r="J1" s="5"/>
      <c r="K1" s="5"/>
      <c r="L1" s="22" t="s">
        <v>56</v>
      </c>
      <c r="M1" s="22"/>
    </row>
    <row r="2" spans="1:14" ht="15.75" thickBot="1" x14ac:dyDescent="0.3">
      <c r="A2" s="8" t="s">
        <v>23</v>
      </c>
      <c r="B2" s="9" t="s">
        <v>215</v>
      </c>
      <c r="C2" s="9" t="s">
        <v>131</v>
      </c>
      <c r="D2" s="9" t="s">
        <v>84</v>
      </c>
      <c r="E2" s="9" t="s">
        <v>58</v>
      </c>
      <c r="F2" s="9" t="s">
        <v>161</v>
      </c>
      <c r="G2" s="9" t="s">
        <v>92</v>
      </c>
      <c r="H2" s="9" t="s">
        <v>54</v>
      </c>
      <c r="I2" s="9" t="s">
        <v>57</v>
      </c>
      <c r="J2" s="9" t="s">
        <v>213</v>
      </c>
      <c r="K2" s="9" t="s">
        <v>55</v>
      </c>
      <c r="L2" s="9" t="s">
        <v>54</v>
      </c>
      <c r="M2" s="9" t="s">
        <v>214</v>
      </c>
      <c r="N2" s="7"/>
    </row>
    <row r="3" spans="1:14" x14ac:dyDescent="0.25">
      <c r="A3" s="10" t="s">
        <v>111</v>
      </c>
      <c r="B3" s="10">
        <v>1</v>
      </c>
      <c r="C3" s="10" t="s">
        <v>132</v>
      </c>
      <c r="D3" s="10" t="s">
        <v>157</v>
      </c>
      <c r="E3" s="11">
        <v>0</v>
      </c>
      <c r="F3" s="12">
        <v>2.58</v>
      </c>
      <c r="G3" s="13">
        <v>0</v>
      </c>
      <c r="H3" s="13">
        <v>40</v>
      </c>
      <c r="I3" s="13">
        <v>145</v>
      </c>
      <c r="J3" s="24">
        <f>H3*F3</f>
        <v>103.2</v>
      </c>
      <c r="K3" s="14">
        <f t="shared" ref="K3:K34" si="0">$H3*$F3+$F$1*$I3</f>
        <v>153.94999999999999</v>
      </c>
      <c r="L3" s="13">
        <v>31</v>
      </c>
      <c r="M3" s="14">
        <f t="shared" ref="M3:M34" si="1">F3*L3+40</f>
        <v>119.98</v>
      </c>
    </row>
    <row r="4" spans="1:14" x14ac:dyDescent="0.25">
      <c r="A4" s="10" t="s">
        <v>8</v>
      </c>
      <c r="B4" s="10">
        <v>0</v>
      </c>
      <c r="C4" s="10" t="s">
        <v>133</v>
      </c>
      <c r="D4" s="10" t="s">
        <v>163</v>
      </c>
      <c r="E4" s="11">
        <v>1</v>
      </c>
      <c r="F4" s="12">
        <v>3.93</v>
      </c>
      <c r="G4" s="13">
        <v>1</v>
      </c>
      <c r="H4" s="13">
        <v>83</v>
      </c>
      <c r="I4" s="13">
        <v>708</v>
      </c>
      <c r="J4" s="24">
        <f t="shared" ref="J4:J67" si="2">H4*F4</f>
        <v>326.19</v>
      </c>
      <c r="K4" s="15">
        <f t="shared" si="0"/>
        <v>573.99</v>
      </c>
      <c r="L4" s="13">
        <v>28</v>
      </c>
      <c r="M4" s="14">
        <f t="shared" si="1"/>
        <v>150.04000000000002</v>
      </c>
    </row>
    <row r="5" spans="1:14" x14ac:dyDescent="0.25">
      <c r="A5" s="10" t="s">
        <v>97</v>
      </c>
      <c r="B5" s="10">
        <v>1</v>
      </c>
      <c r="C5" s="10" t="s">
        <v>132</v>
      </c>
      <c r="D5" s="10" t="s">
        <v>87</v>
      </c>
      <c r="E5" s="11">
        <v>1</v>
      </c>
      <c r="F5" s="12">
        <v>3.64</v>
      </c>
      <c r="G5" s="13">
        <v>1</v>
      </c>
      <c r="H5" s="13">
        <v>58</v>
      </c>
      <c r="I5" s="13">
        <v>502</v>
      </c>
      <c r="J5" s="24">
        <f t="shared" si="2"/>
        <v>211.12</v>
      </c>
      <c r="K5" s="14">
        <f t="shared" si="0"/>
        <v>386.82</v>
      </c>
      <c r="L5" s="13">
        <v>55</v>
      </c>
      <c r="M5" s="14">
        <f t="shared" si="1"/>
        <v>240.20000000000002</v>
      </c>
    </row>
    <row r="6" spans="1:14" x14ac:dyDescent="0.25">
      <c r="A6" s="10" t="s">
        <v>10</v>
      </c>
      <c r="B6" s="10">
        <v>0</v>
      </c>
      <c r="C6" s="10" t="s">
        <v>132</v>
      </c>
      <c r="D6" s="10" t="s">
        <v>88</v>
      </c>
      <c r="E6" s="11">
        <v>1</v>
      </c>
      <c r="F6" s="12">
        <v>3.64</v>
      </c>
      <c r="G6" s="13">
        <v>1</v>
      </c>
      <c r="H6" s="13">
        <v>64</v>
      </c>
      <c r="I6" s="13">
        <f>433-64</f>
        <v>369</v>
      </c>
      <c r="J6" s="24">
        <f t="shared" si="2"/>
        <v>232.96</v>
      </c>
      <c r="K6" s="15">
        <f t="shared" si="0"/>
        <v>362.11</v>
      </c>
      <c r="L6" s="13">
        <v>33</v>
      </c>
      <c r="M6" s="14">
        <f t="shared" si="1"/>
        <v>160.12</v>
      </c>
    </row>
    <row r="7" spans="1:14" x14ac:dyDescent="0.25">
      <c r="A7" s="10" t="s">
        <v>19</v>
      </c>
      <c r="B7" s="10">
        <v>0</v>
      </c>
      <c r="C7" s="10" t="s">
        <v>133</v>
      </c>
      <c r="D7" s="10" t="s">
        <v>212</v>
      </c>
      <c r="E7" s="11">
        <v>0</v>
      </c>
      <c r="F7" s="10">
        <v>4.07</v>
      </c>
      <c r="G7" s="13">
        <v>1</v>
      </c>
      <c r="H7" s="13">
        <v>58</v>
      </c>
      <c r="I7" s="13">
        <v>433</v>
      </c>
      <c r="J7" s="24">
        <f t="shared" si="2"/>
        <v>236.06</v>
      </c>
      <c r="K7" s="14">
        <f t="shared" si="0"/>
        <v>387.61</v>
      </c>
      <c r="L7" s="13">
        <v>27</v>
      </c>
      <c r="M7" s="14">
        <f t="shared" si="1"/>
        <v>149.89000000000001</v>
      </c>
    </row>
    <row r="8" spans="1:14" ht="30" x14ac:dyDescent="0.25">
      <c r="A8" s="10" t="s">
        <v>119</v>
      </c>
      <c r="B8" s="10">
        <v>0</v>
      </c>
      <c r="C8" s="10" t="s">
        <v>133</v>
      </c>
      <c r="D8" s="10" t="s">
        <v>88</v>
      </c>
      <c r="E8" s="11">
        <v>1</v>
      </c>
      <c r="F8" s="10">
        <v>4.2300000000000004</v>
      </c>
      <c r="G8" s="13">
        <v>1</v>
      </c>
      <c r="H8" s="13">
        <v>64</v>
      </c>
      <c r="I8" s="13">
        <f>433-64</f>
        <v>369</v>
      </c>
      <c r="J8" s="24">
        <f t="shared" si="2"/>
        <v>270.72000000000003</v>
      </c>
      <c r="K8" s="14">
        <f t="shared" si="0"/>
        <v>399.87</v>
      </c>
      <c r="L8" s="13">
        <v>26</v>
      </c>
      <c r="M8" s="14">
        <f t="shared" si="1"/>
        <v>149.98000000000002</v>
      </c>
    </row>
    <row r="9" spans="1:14" ht="30" x14ac:dyDescent="0.25">
      <c r="A9" s="10" t="s">
        <v>195</v>
      </c>
      <c r="B9" s="10">
        <v>0</v>
      </c>
      <c r="C9" s="10" t="s">
        <v>133</v>
      </c>
      <c r="D9" s="10" t="s">
        <v>88</v>
      </c>
      <c r="E9" s="11">
        <v>1</v>
      </c>
      <c r="F9" s="10">
        <v>4.07</v>
      </c>
      <c r="G9" s="13">
        <v>1</v>
      </c>
      <c r="H9" s="13">
        <v>64</v>
      </c>
      <c r="I9" s="13">
        <f>433-64</f>
        <v>369</v>
      </c>
      <c r="J9" s="24">
        <f t="shared" si="2"/>
        <v>260.48</v>
      </c>
      <c r="K9" s="15">
        <f t="shared" si="0"/>
        <v>389.63</v>
      </c>
      <c r="L9" s="13">
        <v>27</v>
      </c>
      <c r="M9" s="14">
        <f t="shared" si="1"/>
        <v>149.89000000000001</v>
      </c>
    </row>
    <row r="10" spans="1:14" ht="45" x14ac:dyDescent="0.25">
      <c r="A10" s="10" t="s">
        <v>186</v>
      </c>
      <c r="B10" s="10">
        <v>0</v>
      </c>
      <c r="C10" s="10" t="s">
        <v>133</v>
      </c>
      <c r="D10" s="10" t="s">
        <v>163</v>
      </c>
      <c r="E10" s="11">
        <v>1</v>
      </c>
      <c r="F10" s="12">
        <v>3.93</v>
      </c>
      <c r="G10" s="13">
        <v>0</v>
      </c>
      <c r="H10" s="13">
        <v>25</v>
      </c>
      <c r="I10" s="13">
        <v>157</v>
      </c>
      <c r="J10" s="24">
        <f t="shared" si="2"/>
        <v>98.25</v>
      </c>
      <c r="K10" s="14">
        <f t="shared" si="0"/>
        <v>153.19999999999999</v>
      </c>
      <c r="L10" s="13">
        <v>28</v>
      </c>
      <c r="M10" s="14">
        <f t="shared" si="1"/>
        <v>150.04000000000002</v>
      </c>
    </row>
    <row r="11" spans="1:14" ht="30" x14ac:dyDescent="0.25">
      <c r="A11" s="10" t="s">
        <v>169</v>
      </c>
      <c r="B11" s="10">
        <v>1</v>
      </c>
      <c r="C11" s="10" t="s">
        <v>132</v>
      </c>
      <c r="D11" s="10" t="s">
        <v>90</v>
      </c>
      <c r="E11" s="11">
        <v>1</v>
      </c>
      <c r="F11" s="12">
        <f>110/27</f>
        <v>4.0740740740740744</v>
      </c>
      <c r="G11" s="13">
        <v>0</v>
      </c>
      <c r="H11" s="13">
        <v>46</v>
      </c>
      <c r="I11" s="13">
        <v>171</v>
      </c>
      <c r="J11" s="24">
        <f t="shared" si="2"/>
        <v>187.40740740740742</v>
      </c>
      <c r="K11" s="15">
        <f t="shared" si="0"/>
        <v>247.25740740740741</v>
      </c>
      <c r="L11" s="13">
        <v>27</v>
      </c>
      <c r="M11" s="14">
        <f t="shared" si="1"/>
        <v>150</v>
      </c>
    </row>
    <row r="12" spans="1:14" ht="30" x14ac:dyDescent="0.25">
      <c r="A12" s="10" t="s">
        <v>170</v>
      </c>
      <c r="B12" s="10">
        <v>1</v>
      </c>
      <c r="C12" s="10" t="s">
        <v>132</v>
      </c>
      <c r="D12" s="10" t="s">
        <v>90</v>
      </c>
      <c r="E12" s="11">
        <v>1</v>
      </c>
      <c r="F12" s="12">
        <f>110/28</f>
        <v>3.9285714285714284</v>
      </c>
      <c r="G12" s="13">
        <v>0</v>
      </c>
      <c r="H12" s="13">
        <v>46</v>
      </c>
      <c r="I12" s="13">
        <v>171</v>
      </c>
      <c r="J12" s="24">
        <f t="shared" si="2"/>
        <v>180.71428571428569</v>
      </c>
      <c r="K12" s="14">
        <f t="shared" si="0"/>
        <v>240.56428571428569</v>
      </c>
      <c r="L12" s="13">
        <v>28</v>
      </c>
      <c r="M12" s="14">
        <f t="shared" si="1"/>
        <v>150</v>
      </c>
    </row>
    <row r="13" spans="1:14" ht="30" x14ac:dyDescent="0.25">
      <c r="A13" s="10" t="s">
        <v>93</v>
      </c>
      <c r="B13" s="10">
        <v>0</v>
      </c>
      <c r="C13" s="10" t="s">
        <v>133</v>
      </c>
      <c r="D13" s="10" t="s">
        <v>91</v>
      </c>
      <c r="E13" s="10">
        <v>1</v>
      </c>
      <c r="F13" s="10">
        <v>3.92</v>
      </c>
      <c r="G13" s="13">
        <v>1</v>
      </c>
      <c r="H13" s="16">
        <v>60</v>
      </c>
      <c r="I13" s="16">
        <v>390</v>
      </c>
      <c r="J13" s="24">
        <f t="shared" si="2"/>
        <v>235.2</v>
      </c>
      <c r="K13" s="15">
        <f t="shared" si="0"/>
        <v>371.7</v>
      </c>
      <c r="L13" s="13">
        <v>28</v>
      </c>
      <c r="M13" s="14">
        <f t="shared" si="1"/>
        <v>149.76</v>
      </c>
    </row>
    <row r="14" spans="1:14" ht="30" x14ac:dyDescent="0.25">
      <c r="A14" s="10" t="s">
        <v>22</v>
      </c>
      <c r="B14" s="10">
        <v>0</v>
      </c>
      <c r="C14" s="10" t="s">
        <v>133</v>
      </c>
      <c r="D14" s="10" t="s">
        <v>90</v>
      </c>
      <c r="E14" s="11">
        <v>1</v>
      </c>
      <c r="F14" s="10">
        <v>4.2</v>
      </c>
      <c r="G14" s="13">
        <v>0</v>
      </c>
      <c r="H14" s="13">
        <v>46</v>
      </c>
      <c r="I14" s="13">
        <v>171</v>
      </c>
      <c r="J14" s="24">
        <f t="shared" si="2"/>
        <v>193.20000000000002</v>
      </c>
      <c r="K14" s="14">
        <f t="shared" si="0"/>
        <v>253.05</v>
      </c>
      <c r="L14" s="13">
        <v>31</v>
      </c>
      <c r="M14" s="14">
        <f t="shared" si="1"/>
        <v>170.20000000000002</v>
      </c>
    </row>
    <row r="15" spans="1:14" x14ac:dyDescent="0.25">
      <c r="A15" s="10" t="s">
        <v>165</v>
      </c>
      <c r="B15" s="10">
        <v>0</v>
      </c>
      <c r="C15" s="10" t="s">
        <v>132</v>
      </c>
      <c r="D15" s="10" t="s">
        <v>163</v>
      </c>
      <c r="E15" s="11">
        <v>1</v>
      </c>
      <c r="F15" s="12">
        <v>4</v>
      </c>
      <c r="G15" s="13">
        <v>0</v>
      </c>
      <c r="H15" s="13">
        <v>25</v>
      </c>
      <c r="I15" s="13">
        <v>157</v>
      </c>
      <c r="J15" s="24">
        <f t="shared" si="2"/>
        <v>100</v>
      </c>
      <c r="K15" s="14">
        <f t="shared" si="0"/>
        <v>154.94999999999999</v>
      </c>
      <c r="L15" s="13">
        <v>30</v>
      </c>
      <c r="M15" s="14">
        <f t="shared" si="1"/>
        <v>160</v>
      </c>
    </row>
    <row r="16" spans="1:14" ht="30" x14ac:dyDescent="0.25">
      <c r="A16" s="10" t="s">
        <v>117</v>
      </c>
      <c r="B16" s="10">
        <v>0</v>
      </c>
      <c r="C16" s="10" t="s">
        <v>133</v>
      </c>
      <c r="D16" s="10" t="s">
        <v>163</v>
      </c>
      <c r="E16" s="11">
        <v>1</v>
      </c>
      <c r="F16" s="12">
        <v>3.93</v>
      </c>
      <c r="G16" s="13">
        <v>1</v>
      </c>
      <c r="H16" s="13">
        <v>83</v>
      </c>
      <c r="I16" s="13">
        <v>708</v>
      </c>
      <c r="J16" s="24">
        <f t="shared" si="2"/>
        <v>326.19</v>
      </c>
      <c r="K16" s="14">
        <f t="shared" si="0"/>
        <v>573.99</v>
      </c>
      <c r="L16" s="13">
        <v>28</v>
      </c>
      <c r="M16" s="14">
        <f t="shared" si="1"/>
        <v>150.04000000000002</v>
      </c>
    </row>
    <row r="17" spans="1:13" ht="30" x14ac:dyDescent="0.25">
      <c r="A17" s="10" t="s">
        <v>6</v>
      </c>
      <c r="B17" s="10">
        <v>0</v>
      </c>
      <c r="C17" s="10" t="s">
        <v>133</v>
      </c>
      <c r="D17" s="10" t="s">
        <v>90</v>
      </c>
      <c r="E17" s="11">
        <v>1</v>
      </c>
      <c r="F17" s="10">
        <v>4.2</v>
      </c>
      <c r="G17" s="13">
        <v>0</v>
      </c>
      <c r="H17" s="13">
        <v>46</v>
      </c>
      <c r="I17" s="13">
        <v>171</v>
      </c>
      <c r="J17" s="24">
        <f t="shared" si="2"/>
        <v>193.20000000000002</v>
      </c>
      <c r="K17" s="15">
        <f t="shared" si="0"/>
        <v>253.05</v>
      </c>
      <c r="L17" s="13">
        <v>31</v>
      </c>
      <c r="M17" s="14">
        <f t="shared" si="1"/>
        <v>170.20000000000002</v>
      </c>
    </row>
    <row r="18" spans="1:13" x14ac:dyDescent="0.25">
      <c r="A18" s="10" t="s">
        <v>1</v>
      </c>
      <c r="B18" s="10">
        <v>0</v>
      </c>
      <c r="C18" s="10" t="s">
        <v>133</v>
      </c>
      <c r="D18" s="10" t="s">
        <v>86</v>
      </c>
      <c r="E18" s="11">
        <v>1</v>
      </c>
      <c r="F18" s="12">
        <v>3.87</v>
      </c>
      <c r="G18" s="13">
        <v>1</v>
      </c>
      <c r="H18" s="13">
        <v>65</v>
      </c>
      <c r="I18" s="13">
        <f>392-65</f>
        <v>327</v>
      </c>
      <c r="J18" s="24">
        <f t="shared" si="2"/>
        <v>251.55</v>
      </c>
      <c r="K18" s="14">
        <f t="shared" si="0"/>
        <v>366</v>
      </c>
      <c r="L18" s="13">
        <v>31</v>
      </c>
      <c r="M18" s="14">
        <f t="shared" si="1"/>
        <v>159.97</v>
      </c>
    </row>
    <row r="19" spans="1:13" x14ac:dyDescent="0.25">
      <c r="A19" s="10" t="s">
        <v>94</v>
      </c>
      <c r="B19" s="10">
        <v>0</v>
      </c>
      <c r="C19" s="10" t="s">
        <v>133</v>
      </c>
      <c r="D19" s="10" t="s">
        <v>88</v>
      </c>
      <c r="E19" s="11">
        <v>1</v>
      </c>
      <c r="F19" s="12">
        <v>3.85</v>
      </c>
      <c r="G19" s="13">
        <v>0</v>
      </c>
      <c r="H19" s="13">
        <v>30</v>
      </c>
      <c r="I19" s="13">
        <v>136</v>
      </c>
      <c r="J19" s="24">
        <f t="shared" si="2"/>
        <v>115.5</v>
      </c>
      <c r="K19" s="15">
        <f t="shared" si="0"/>
        <v>163.1</v>
      </c>
      <c r="L19" s="13">
        <v>26</v>
      </c>
      <c r="M19" s="14">
        <f t="shared" si="1"/>
        <v>140.10000000000002</v>
      </c>
    </row>
    <row r="20" spans="1:13" x14ac:dyDescent="0.25">
      <c r="A20" s="10" t="s">
        <v>4</v>
      </c>
      <c r="B20" s="10">
        <v>0</v>
      </c>
      <c r="C20" s="10" t="s">
        <v>132</v>
      </c>
      <c r="D20" s="10" t="s">
        <v>87</v>
      </c>
      <c r="E20" s="10">
        <v>1</v>
      </c>
      <c r="F20" s="10">
        <v>3.76</v>
      </c>
      <c r="G20" s="13">
        <v>1</v>
      </c>
      <c r="H20" s="13">
        <v>58</v>
      </c>
      <c r="I20" s="13">
        <v>502</v>
      </c>
      <c r="J20" s="24">
        <f t="shared" si="2"/>
        <v>218.07999999999998</v>
      </c>
      <c r="K20" s="14">
        <f t="shared" si="0"/>
        <v>393.78</v>
      </c>
      <c r="L20" s="13"/>
      <c r="M20" s="14">
        <f t="shared" si="1"/>
        <v>40</v>
      </c>
    </row>
    <row r="21" spans="1:13" x14ac:dyDescent="0.25">
      <c r="A21" s="10" t="s">
        <v>183</v>
      </c>
      <c r="B21" s="10">
        <v>0</v>
      </c>
      <c r="C21" s="10" t="s">
        <v>132</v>
      </c>
      <c r="D21" s="10" t="s">
        <v>88</v>
      </c>
      <c r="E21" s="10">
        <v>1</v>
      </c>
      <c r="F21" s="10">
        <v>4</v>
      </c>
      <c r="G21" s="13">
        <v>1</v>
      </c>
      <c r="H21" s="13">
        <v>64</v>
      </c>
      <c r="I21" s="13">
        <f>433-64</f>
        <v>369</v>
      </c>
      <c r="J21" s="24">
        <f t="shared" si="2"/>
        <v>256</v>
      </c>
      <c r="K21" s="14">
        <f t="shared" si="0"/>
        <v>385.15</v>
      </c>
      <c r="L21" s="13">
        <v>30</v>
      </c>
      <c r="M21" s="14">
        <f t="shared" si="1"/>
        <v>160</v>
      </c>
    </row>
    <row r="22" spans="1:13" ht="30" x14ac:dyDescent="0.25">
      <c r="A22" s="10" t="s">
        <v>109</v>
      </c>
      <c r="B22" s="10">
        <v>0</v>
      </c>
      <c r="C22" s="10" t="s">
        <v>132</v>
      </c>
      <c r="D22" s="10" t="s">
        <v>157</v>
      </c>
      <c r="E22" s="11">
        <v>1</v>
      </c>
      <c r="F22" s="12">
        <v>4.08</v>
      </c>
      <c r="G22" s="13">
        <v>0</v>
      </c>
      <c r="H22" s="13">
        <v>46</v>
      </c>
      <c r="I22" s="13">
        <v>145</v>
      </c>
      <c r="J22" s="24">
        <f t="shared" si="2"/>
        <v>187.68</v>
      </c>
      <c r="K22" s="14">
        <f t="shared" si="0"/>
        <v>238.43</v>
      </c>
      <c r="L22" s="13">
        <v>49</v>
      </c>
      <c r="M22" s="14">
        <f t="shared" si="1"/>
        <v>239.92000000000002</v>
      </c>
    </row>
    <row r="23" spans="1:13" ht="30" x14ac:dyDescent="0.25">
      <c r="A23" s="10" t="s">
        <v>128</v>
      </c>
      <c r="B23" s="10">
        <v>1</v>
      </c>
      <c r="C23" s="10" t="s">
        <v>132</v>
      </c>
      <c r="D23" s="10" t="s">
        <v>90</v>
      </c>
      <c r="E23" s="11">
        <v>1</v>
      </c>
      <c r="F23" s="12">
        <v>2.66</v>
      </c>
      <c r="G23" s="13">
        <v>0</v>
      </c>
      <c r="H23" s="13">
        <v>46</v>
      </c>
      <c r="I23" s="13">
        <v>171</v>
      </c>
      <c r="J23" s="24">
        <f t="shared" si="2"/>
        <v>122.36000000000001</v>
      </c>
      <c r="K23" s="15">
        <f t="shared" si="0"/>
        <v>182.21</v>
      </c>
      <c r="L23" s="13">
        <v>30</v>
      </c>
      <c r="M23" s="14">
        <f t="shared" si="1"/>
        <v>119.80000000000001</v>
      </c>
    </row>
    <row r="24" spans="1:13" ht="30" x14ac:dyDescent="0.25">
      <c r="A24" s="10" t="s">
        <v>192</v>
      </c>
      <c r="B24" s="10">
        <v>1</v>
      </c>
      <c r="C24" s="10" t="s">
        <v>132</v>
      </c>
      <c r="D24" s="10" t="s">
        <v>87</v>
      </c>
      <c r="E24" s="11">
        <v>1</v>
      </c>
      <c r="F24" s="12">
        <v>3.27</v>
      </c>
      <c r="G24" s="13">
        <v>0</v>
      </c>
      <c r="H24" s="13">
        <v>25</v>
      </c>
      <c r="I24" s="13">
        <v>157</v>
      </c>
      <c r="J24" s="24">
        <f t="shared" si="2"/>
        <v>81.75</v>
      </c>
      <c r="K24" s="14">
        <f t="shared" si="0"/>
        <v>136.69999999999999</v>
      </c>
      <c r="L24" s="13">
        <v>52</v>
      </c>
      <c r="M24" s="14">
        <f t="shared" si="1"/>
        <v>210.04</v>
      </c>
    </row>
    <row r="25" spans="1:13" ht="30" x14ac:dyDescent="0.25">
      <c r="A25" s="10" t="s">
        <v>127</v>
      </c>
      <c r="B25" s="10">
        <v>1</v>
      </c>
      <c r="C25" s="10" t="s">
        <v>132</v>
      </c>
      <c r="D25" s="10" t="s">
        <v>87</v>
      </c>
      <c r="E25" s="11">
        <v>1</v>
      </c>
      <c r="F25" s="12">
        <v>3.45</v>
      </c>
      <c r="G25" s="13">
        <v>0</v>
      </c>
      <c r="H25" s="13">
        <v>25</v>
      </c>
      <c r="I25" s="13">
        <v>157</v>
      </c>
      <c r="J25" s="24">
        <f t="shared" si="2"/>
        <v>86.25</v>
      </c>
      <c r="K25" s="15">
        <f t="shared" si="0"/>
        <v>141.19999999999999</v>
      </c>
      <c r="L25" s="13">
        <v>55</v>
      </c>
      <c r="M25" s="14">
        <f t="shared" si="1"/>
        <v>229.75</v>
      </c>
    </row>
    <row r="26" spans="1:13" ht="30" x14ac:dyDescent="0.25">
      <c r="A26" s="10" t="s">
        <v>125</v>
      </c>
      <c r="B26" s="10">
        <v>1</v>
      </c>
      <c r="C26" s="10" t="s">
        <v>132</v>
      </c>
      <c r="D26" s="10" t="s">
        <v>157</v>
      </c>
      <c r="E26" s="11">
        <v>1</v>
      </c>
      <c r="F26" s="12">
        <v>2</v>
      </c>
      <c r="G26" s="13">
        <v>0</v>
      </c>
      <c r="H26" s="13">
        <v>46</v>
      </c>
      <c r="I26" s="13">
        <v>145</v>
      </c>
      <c r="J26" s="24">
        <f t="shared" si="2"/>
        <v>92</v>
      </c>
      <c r="K26" s="14">
        <f t="shared" si="0"/>
        <v>142.75</v>
      </c>
      <c r="L26" s="13">
        <v>30</v>
      </c>
      <c r="M26" s="14">
        <f t="shared" si="1"/>
        <v>100</v>
      </c>
    </row>
    <row r="27" spans="1:13" ht="45" x14ac:dyDescent="0.25">
      <c r="A27" s="10" t="s">
        <v>126</v>
      </c>
      <c r="B27" s="10">
        <v>1</v>
      </c>
      <c r="C27" s="10" t="s">
        <v>132</v>
      </c>
      <c r="D27" s="10" t="s">
        <v>87</v>
      </c>
      <c r="E27" s="11">
        <v>1</v>
      </c>
      <c r="F27" s="12">
        <v>3.09</v>
      </c>
      <c r="G27" s="13">
        <v>0</v>
      </c>
      <c r="H27" s="13">
        <v>25</v>
      </c>
      <c r="I27" s="13">
        <v>157</v>
      </c>
      <c r="J27" s="24">
        <f t="shared" si="2"/>
        <v>77.25</v>
      </c>
      <c r="K27" s="14">
        <f t="shared" si="0"/>
        <v>132.19999999999999</v>
      </c>
      <c r="L27" s="13">
        <v>55</v>
      </c>
      <c r="M27" s="14">
        <f t="shared" si="1"/>
        <v>209.95</v>
      </c>
    </row>
    <row r="28" spans="1:13" x14ac:dyDescent="0.25">
      <c r="A28" s="10" t="s">
        <v>3</v>
      </c>
      <c r="B28" s="10">
        <v>0</v>
      </c>
      <c r="C28" s="10" t="s">
        <v>133</v>
      </c>
      <c r="D28" s="10" t="s">
        <v>163</v>
      </c>
      <c r="E28" s="10">
        <v>1</v>
      </c>
      <c r="F28" s="10">
        <v>3.8</v>
      </c>
      <c r="G28" s="13">
        <v>1</v>
      </c>
      <c r="H28" s="13">
        <v>83</v>
      </c>
      <c r="I28" s="13">
        <v>708</v>
      </c>
      <c r="J28" s="24">
        <f t="shared" si="2"/>
        <v>315.39999999999998</v>
      </c>
      <c r="K28" s="15">
        <f t="shared" si="0"/>
        <v>563.19999999999993</v>
      </c>
      <c r="L28" s="13">
        <v>29</v>
      </c>
      <c r="M28" s="14">
        <f t="shared" si="1"/>
        <v>150.19999999999999</v>
      </c>
    </row>
    <row r="29" spans="1:13" ht="30" x14ac:dyDescent="0.25">
      <c r="A29" s="10" t="s">
        <v>184</v>
      </c>
      <c r="B29" s="10">
        <v>0</v>
      </c>
      <c r="C29" s="10" t="s">
        <v>133</v>
      </c>
      <c r="D29" s="10" t="s">
        <v>163</v>
      </c>
      <c r="E29" s="10">
        <v>1</v>
      </c>
      <c r="F29" s="10">
        <v>3.79</v>
      </c>
      <c r="G29" s="13">
        <v>1</v>
      </c>
      <c r="H29" s="13">
        <v>83</v>
      </c>
      <c r="I29" s="13">
        <v>708</v>
      </c>
      <c r="J29" s="24">
        <f t="shared" si="2"/>
        <v>314.57</v>
      </c>
      <c r="K29" s="14">
        <f t="shared" si="0"/>
        <v>562.37</v>
      </c>
      <c r="L29" s="13">
        <v>29</v>
      </c>
      <c r="M29" s="14">
        <f t="shared" si="1"/>
        <v>149.91</v>
      </c>
    </row>
    <row r="30" spans="1:13" ht="30" x14ac:dyDescent="0.25">
      <c r="A30" s="10" t="s">
        <v>185</v>
      </c>
      <c r="B30" s="10">
        <v>0</v>
      </c>
      <c r="C30" s="10" t="s">
        <v>133</v>
      </c>
      <c r="D30" s="10" t="s">
        <v>163</v>
      </c>
      <c r="E30" s="10">
        <v>1</v>
      </c>
      <c r="F30" s="10">
        <v>3.67</v>
      </c>
      <c r="G30" s="13">
        <v>1</v>
      </c>
      <c r="H30" s="13">
        <v>83</v>
      </c>
      <c r="I30" s="13">
        <v>708</v>
      </c>
      <c r="J30" s="24">
        <f t="shared" si="2"/>
        <v>304.61</v>
      </c>
      <c r="K30" s="15">
        <f t="shared" si="0"/>
        <v>552.41</v>
      </c>
      <c r="L30" s="13">
        <v>30</v>
      </c>
      <c r="M30" s="14">
        <f t="shared" si="1"/>
        <v>150.1</v>
      </c>
    </row>
    <row r="31" spans="1:13" x14ac:dyDescent="0.25">
      <c r="A31" s="10" t="s">
        <v>9</v>
      </c>
      <c r="B31" s="10">
        <v>0</v>
      </c>
      <c r="C31" s="10" t="s">
        <v>133</v>
      </c>
      <c r="D31" s="10" t="s">
        <v>87</v>
      </c>
      <c r="E31" s="11">
        <v>1</v>
      </c>
      <c r="F31" s="12">
        <v>3.87</v>
      </c>
      <c r="G31" s="13">
        <v>1</v>
      </c>
      <c r="H31" s="13">
        <v>58</v>
      </c>
      <c r="I31" s="13">
        <v>502</v>
      </c>
      <c r="J31" s="24">
        <f t="shared" si="2"/>
        <v>224.46</v>
      </c>
      <c r="K31" s="14">
        <f t="shared" si="0"/>
        <v>400.15999999999997</v>
      </c>
      <c r="L31" s="13">
        <v>29</v>
      </c>
      <c r="M31" s="14">
        <f t="shared" si="1"/>
        <v>152.23000000000002</v>
      </c>
    </row>
    <row r="32" spans="1:13" ht="30" x14ac:dyDescent="0.25">
      <c r="A32" s="10" t="s">
        <v>175</v>
      </c>
      <c r="B32" s="10">
        <v>0</v>
      </c>
      <c r="C32" s="10" t="s">
        <v>133</v>
      </c>
      <c r="D32" s="10" t="s">
        <v>86</v>
      </c>
      <c r="E32" s="11">
        <v>1</v>
      </c>
      <c r="F32" s="12">
        <v>4</v>
      </c>
      <c r="G32" s="13">
        <v>1</v>
      </c>
      <c r="H32" s="13">
        <v>65</v>
      </c>
      <c r="I32" s="13">
        <f>392-65</f>
        <v>327</v>
      </c>
      <c r="J32" s="24">
        <f t="shared" si="2"/>
        <v>260</v>
      </c>
      <c r="K32" s="15">
        <f t="shared" si="0"/>
        <v>374.45</v>
      </c>
      <c r="L32" s="13">
        <v>30</v>
      </c>
      <c r="M32" s="14">
        <f t="shared" si="1"/>
        <v>160</v>
      </c>
    </row>
    <row r="33" spans="1:13" ht="30" x14ac:dyDescent="0.25">
      <c r="A33" s="10" t="s">
        <v>118</v>
      </c>
      <c r="B33" s="10">
        <v>0</v>
      </c>
      <c r="C33" s="10" t="s">
        <v>133</v>
      </c>
      <c r="D33" s="10" t="s">
        <v>87</v>
      </c>
      <c r="E33" s="11">
        <v>1</v>
      </c>
      <c r="F33" s="12">
        <v>4</v>
      </c>
      <c r="G33" s="13">
        <v>1</v>
      </c>
      <c r="H33" s="13">
        <v>58</v>
      </c>
      <c r="I33" s="13">
        <v>502</v>
      </c>
      <c r="J33" s="24">
        <f t="shared" si="2"/>
        <v>232</v>
      </c>
      <c r="K33" s="14">
        <f t="shared" si="0"/>
        <v>407.7</v>
      </c>
      <c r="L33" s="13">
        <v>30</v>
      </c>
      <c r="M33" s="14">
        <f t="shared" si="1"/>
        <v>160</v>
      </c>
    </row>
    <row r="34" spans="1:13" ht="30" x14ac:dyDescent="0.25">
      <c r="A34" s="16" t="s">
        <v>182</v>
      </c>
      <c r="B34" s="16">
        <v>0</v>
      </c>
      <c r="C34" s="13" t="s">
        <v>132</v>
      </c>
      <c r="D34" s="13" t="s">
        <v>163</v>
      </c>
      <c r="E34" s="13">
        <v>1</v>
      </c>
      <c r="F34" s="13">
        <v>8</v>
      </c>
      <c r="G34" s="13">
        <v>1</v>
      </c>
      <c r="H34" s="13">
        <v>83</v>
      </c>
      <c r="I34" s="13">
        <v>708</v>
      </c>
      <c r="J34" s="24">
        <f t="shared" si="2"/>
        <v>664</v>
      </c>
      <c r="K34" s="14">
        <f t="shared" si="0"/>
        <v>911.8</v>
      </c>
      <c r="L34" s="13">
        <v>15</v>
      </c>
      <c r="M34" s="14">
        <f t="shared" si="1"/>
        <v>160</v>
      </c>
    </row>
    <row r="35" spans="1:13" ht="30" x14ac:dyDescent="0.25">
      <c r="A35" s="16" t="s">
        <v>187</v>
      </c>
      <c r="B35" s="16">
        <v>0</v>
      </c>
      <c r="C35" s="13" t="s">
        <v>132</v>
      </c>
      <c r="D35" s="13" t="s">
        <v>88</v>
      </c>
      <c r="E35" s="13">
        <v>1</v>
      </c>
      <c r="F35" s="13">
        <v>4.2300000000000004</v>
      </c>
      <c r="G35" s="13">
        <v>1</v>
      </c>
      <c r="H35" s="13">
        <v>83</v>
      </c>
      <c r="I35" s="13">
        <v>708</v>
      </c>
      <c r="J35" s="24">
        <f t="shared" si="2"/>
        <v>351.09000000000003</v>
      </c>
      <c r="K35" s="14">
        <f t="shared" ref="K35:K66" si="3">$H35*$F35+$F$1*$I35</f>
        <v>598.89</v>
      </c>
      <c r="L35" s="13">
        <v>26</v>
      </c>
      <c r="M35" s="14">
        <f t="shared" ref="M35:M66" si="4">F35*L35+40</f>
        <v>149.98000000000002</v>
      </c>
    </row>
    <row r="36" spans="1:13" ht="45" x14ac:dyDescent="0.25">
      <c r="A36" s="16" t="s">
        <v>174</v>
      </c>
      <c r="B36" s="16">
        <v>0</v>
      </c>
      <c r="C36" s="13" t="s">
        <v>132</v>
      </c>
      <c r="D36" s="13" t="s">
        <v>90</v>
      </c>
      <c r="E36" s="13">
        <v>1</v>
      </c>
      <c r="F36" s="17">
        <f>130/30</f>
        <v>4.333333333333333</v>
      </c>
      <c r="G36" s="13">
        <v>0</v>
      </c>
      <c r="H36" s="13">
        <v>46</v>
      </c>
      <c r="I36" s="13">
        <v>171</v>
      </c>
      <c r="J36" s="24">
        <f t="shared" si="2"/>
        <v>199.33333333333331</v>
      </c>
      <c r="K36" s="15">
        <f t="shared" si="3"/>
        <v>259.18333333333328</v>
      </c>
      <c r="L36" s="13">
        <v>30</v>
      </c>
      <c r="M36" s="14">
        <f t="shared" si="4"/>
        <v>170</v>
      </c>
    </row>
    <row r="37" spans="1:13" ht="30" x14ac:dyDescent="0.25">
      <c r="A37" s="16" t="s">
        <v>141</v>
      </c>
      <c r="B37" s="16">
        <v>0</v>
      </c>
      <c r="C37" s="13" t="s">
        <v>132</v>
      </c>
      <c r="D37" s="13" t="s">
        <v>88</v>
      </c>
      <c r="E37" s="13">
        <v>1</v>
      </c>
      <c r="F37" s="13">
        <v>3.93</v>
      </c>
      <c r="G37" s="13">
        <v>2</v>
      </c>
      <c r="H37" s="13">
        <v>83</v>
      </c>
      <c r="I37" s="13">
        <v>708</v>
      </c>
      <c r="J37" s="24">
        <f t="shared" si="2"/>
        <v>326.19</v>
      </c>
      <c r="K37" s="14">
        <f t="shared" si="3"/>
        <v>573.99</v>
      </c>
      <c r="L37" s="13">
        <v>28</v>
      </c>
      <c r="M37" s="14">
        <f t="shared" si="4"/>
        <v>150.04000000000002</v>
      </c>
    </row>
    <row r="38" spans="1:13" ht="30" x14ac:dyDescent="0.25">
      <c r="A38" s="16" t="s">
        <v>151</v>
      </c>
      <c r="B38" s="16">
        <v>0</v>
      </c>
      <c r="C38" s="13" t="s">
        <v>132</v>
      </c>
      <c r="D38" s="13" t="s">
        <v>87</v>
      </c>
      <c r="E38" s="13">
        <v>1</v>
      </c>
      <c r="F38" s="13">
        <v>3.66</v>
      </c>
      <c r="G38" s="13">
        <v>2</v>
      </c>
      <c r="H38" s="13">
        <v>83</v>
      </c>
      <c r="I38" s="13">
        <v>708</v>
      </c>
      <c r="J38" s="24">
        <f t="shared" si="2"/>
        <v>303.78000000000003</v>
      </c>
      <c r="K38" s="15">
        <f t="shared" si="3"/>
        <v>551.58000000000004</v>
      </c>
      <c r="L38" s="13">
        <v>30</v>
      </c>
      <c r="M38" s="14">
        <f t="shared" si="4"/>
        <v>149.80000000000001</v>
      </c>
    </row>
    <row r="39" spans="1:13" ht="30" x14ac:dyDescent="0.25">
      <c r="A39" s="16" t="s">
        <v>150</v>
      </c>
      <c r="B39" s="16">
        <v>0</v>
      </c>
      <c r="C39" s="13" t="s">
        <v>132</v>
      </c>
      <c r="D39" s="13" t="s">
        <v>86</v>
      </c>
      <c r="E39" s="13">
        <v>1</v>
      </c>
      <c r="F39" s="13">
        <v>3.94</v>
      </c>
      <c r="G39" s="13">
        <v>2</v>
      </c>
      <c r="H39" s="13">
        <v>83</v>
      </c>
      <c r="I39" s="13">
        <v>708</v>
      </c>
      <c r="J39" s="24">
        <f t="shared" si="2"/>
        <v>327.02</v>
      </c>
      <c r="K39" s="14">
        <f t="shared" si="3"/>
        <v>574.81999999999994</v>
      </c>
      <c r="L39" s="13">
        <v>33</v>
      </c>
      <c r="M39" s="14">
        <f t="shared" si="4"/>
        <v>170.02</v>
      </c>
    </row>
    <row r="40" spans="1:13" ht="45" x14ac:dyDescent="0.25">
      <c r="A40" s="16" t="s">
        <v>140</v>
      </c>
      <c r="B40" s="16">
        <v>0</v>
      </c>
      <c r="C40" s="13" t="s">
        <v>132</v>
      </c>
      <c r="D40" s="16" t="s">
        <v>87</v>
      </c>
      <c r="E40" s="18">
        <v>1</v>
      </c>
      <c r="F40" s="13">
        <v>4.1900000000000004</v>
      </c>
      <c r="G40" s="13">
        <v>2</v>
      </c>
      <c r="H40" s="13">
        <v>83</v>
      </c>
      <c r="I40" s="13">
        <v>708</v>
      </c>
      <c r="J40" s="24">
        <f t="shared" si="2"/>
        <v>347.77000000000004</v>
      </c>
      <c r="K40" s="14">
        <f t="shared" si="3"/>
        <v>595.57000000000005</v>
      </c>
      <c r="L40" s="13">
        <v>31</v>
      </c>
      <c r="M40" s="14">
        <f t="shared" si="4"/>
        <v>169.89000000000001</v>
      </c>
    </row>
    <row r="41" spans="1:13" ht="45" x14ac:dyDescent="0.25">
      <c r="A41" s="16" t="s">
        <v>173</v>
      </c>
      <c r="B41" s="16">
        <v>0</v>
      </c>
      <c r="C41" s="13" t="s">
        <v>132</v>
      </c>
      <c r="D41" s="13" t="s">
        <v>87</v>
      </c>
      <c r="E41" s="13">
        <v>1</v>
      </c>
      <c r="F41" s="13">
        <v>3.58</v>
      </c>
      <c r="G41" s="13">
        <v>1</v>
      </c>
      <c r="H41" s="13">
        <v>58</v>
      </c>
      <c r="I41" s="13">
        <v>502</v>
      </c>
      <c r="J41" s="24">
        <f t="shared" si="2"/>
        <v>207.64000000000001</v>
      </c>
      <c r="K41" s="14">
        <f t="shared" si="3"/>
        <v>383.34000000000003</v>
      </c>
      <c r="L41" s="13">
        <v>53</v>
      </c>
      <c r="M41" s="14">
        <f t="shared" si="4"/>
        <v>229.74</v>
      </c>
    </row>
    <row r="42" spans="1:13" ht="60" x14ac:dyDescent="0.25">
      <c r="A42" s="16" t="s">
        <v>152</v>
      </c>
      <c r="B42" s="16">
        <v>0</v>
      </c>
      <c r="C42" s="13" t="s">
        <v>132</v>
      </c>
      <c r="D42" s="13" t="s">
        <v>2</v>
      </c>
      <c r="E42" s="13">
        <v>1</v>
      </c>
      <c r="F42" s="13">
        <v>3.67</v>
      </c>
      <c r="G42" s="13">
        <v>1</v>
      </c>
      <c r="H42" s="13">
        <v>122</v>
      </c>
      <c r="I42" s="13">
        <v>364</v>
      </c>
      <c r="J42" s="24">
        <f t="shared" si="2"/>
        <v>447.74</v>
      </c>
      <c r="K42" s="15">
        <f t="shared" si="3"/>
        <v>575.14</v>
      </c>
      <c r="L42" s="13">
        <v>49</v>
      </c>
      <c r="M42" s="14">
        <f t="shared" si="4"/>
        <v>219.82999999999998</v>
      </c>
    </row>
    <row r="43" spans="1:13" ht="30" x14ac:dyDescent="0.25">
      <c r="A43" s="16" t="s">
        <v>154</v>
      </c>
      <c r="B43" s="16">
        <v>0</v>
      </c>
      <c r="C43" s="13" t="s">
        <v>132</v>
      </c>
      <c r="D43" s="13" t="s">
        <v>85</v>
      </c>
      <c r="E43" s="13">
        <v>1</v>
      </c>
      <c r="F43" s="13">
        <v>3.79</v>
      </c>
      <c r="G43" s="13">
        <v>2</v>
      </c>
      <c r="H43" s="13">
        <v>83</v>
      </c>
      <c r="I43" s="13">
        <v>708</v>
      </c>
      <c r="J43" s="24">
        <f t="shared" si="2"/>
        <v>314.57</v>
      </c>
      <c r="K43" s="14">
        <f t="shared" si="3"/>
        <v>562.37</v>
      </c>
      <c r="L43" s="13">
        <v>29</v>
      </c>
      <c r="M43" s="14">
        <f t="shared" si="4"/>
        <v>149.91</v>
      </c>
    </row>
    <row r="44" spans="1:13" ht="30" x14ac:dyDescent="0.25">
      <c r="A44" s="16" t="s">
        <v>142</v>
      </c>
      <c r="B44" s="16">
        <v>0</v>
      </c>
      <c r="C44" s="13" t="s">
        <v>132</v>
      </c>
      <c r="D44" s="16" t="s">
        <v>88</v>
      </c>
      <c r="E44" s="13">
        <v>1</v>
      </c>
      <c r="F44" s="13">
        <v>4</v>
      </c>
      <c r="G44" s="13">
        <v>2</v>
      </c>
      <c r="H44" s="13">
        <v>83</v>
      </c>
      <c r="I44" s="13">
        <v>708</v>
      </c>
      <c r="J44" s="24">
        <f t="shared" si="2"/>
        <v>332</v>
      </c>
      <c r="K44" s="15">
        <f t="shared" si="3"/>
        <v>579.79999999999995</v>
      </c>
      <c r="L44" s="13">
        <v>30</v>
      </c>
      <c r="M44" s="14">
        <f t="shared" si="4"/>
        <v>160</v>
      </c>
    </row>
    <row r="45" spans="1:13" ht="30" x14ac:dyDescent="0.25">
      <c r="A45" s="16" t="s">
        <v>156</v>
      </c>
      <c r="B45" s="16">
        <v>0</v>
      </c>
      <c r="C45" s="13" t="s">
        <v>132</v>
      </c>
      <c r="D45" s="13" t="s">
        <v>89</v>
      </c>
      <c r="E45" s="13">
        <v>1</v>
      </c>
      <c r="F45" s="13">
        <v>4.07</v>
      </c>
      <c r="G45" s="13">
        <v>0</v>
      </c>
      <c r="H45" s="13">
        <v>24</v>
      </c>
      <c r="I45" s="13">
        <v>101</v>
      </c>
      <c r="J45" s="24">
        <f t="shared" si="2"/>
        <v>97.68</v>
      </c>
      <c r="K45" s="14">
        <f t="shared" si="3"/>
        <v>133.03</v>
      </c>
      <c r="L45" s="13">
        <v>27</v>
      </c>
      <c r="M45" s="14">
        <f t="shared" si="4"/>
        <v>149.89000000000001</v>
      </c>
    </row>
    <row r="46" spans="1:13" ht="45" x14ac:dyDescent="0.25">
      <c r="A46" s="16" t="s">
        <v>146</v>
      </c>
      <c r="B46" s="16">
        <v>0</v>
      </c>
      <c r="C46" s="13" t="s">
        <v>132</v>
      </c>
      <c r="D46" s="13" t="s">
        <v>91</v>
      </c>
      <c r="E46" s="13">
        <v>1</v>
      </c>
      <c r="F46" s="13">
        <v>4</v>
      </c>
      <c r="G46" s="13">
        <v>2</v>
      </c>
      <c r="H46" s="13">
        <v>83</v>
      </c>
      <c r="I46" s="13">
        <v>708</v>
      </c>
      <c r="J46" s="24">
        <f t="shared" si="2"/>
        <v>332</v>
      </c>
      <c r="K46" s="14">
        <f t="shared" si="3"/>
        <v>579.79999999999995</v>
      </c>
      <c r="L46" s="13">
        <v>30</v>
      </c>
      <c r="M46" s="14">
        <f t="shared" si="4"/>
        <v>160</v>
      </c>
    </row>
    <row r="47" spans="1:13" ht="45" x14ac:dyDescent="0.25">
      <c r="A47" s="16" t="s">
        <v>145</v>
      </c>
      <c r="B47" s="16">
        <v>0</v>
      </c>
      <c r="C47" s="13" t="s">
        <v>132</v>
      </c>
      <c r="D47" s="13" t="s">
        <v>87</v>
      </c>
      <c r="E47" s="13">
        <v>1</v>
      </c>
      <c r="F47" s="13">
        <v>4</v>
      </c>
      <c r="G47" s="13">
        <v>2</v>
      </c>
      <c r="H47" s="13">
        <v>83</v>
      </c>
      <c r="I47" s="13">
        <v>708</v>
      </c>
      <c r="J47" s="24">
        <f t="shared" si="2"/>
        <v>332</v>
      </c>
      <c r="K47" s="15">
        <f t="shared" si="3"/>
        <v>579.79999999999995</v>
      </c>
      <c r="L47" s="13">
        <v>30</v>
      </c>
      <c r="M47" s="14">
        <f t="shared" si="4"/>
        <v>160</v>
      </c>
    </row>
    <row r="48" spans="1:13" ht="30" x14ac:dyDescent="0.25">
      <c r="A48" s="16" t="s">
        <v>148</v>
      </c>
      <c r="B48" s="16">
        <v>0</v>
      </c>
      <c r="C48" s="13" t="s">
        <v>132</v>
      </c>
      <c r="D48" s="13" t="s">
        <v>87</v>
      </c>
      <c r="E48" s="13">
        <v>1</v>
      </c>
      <c r="F48" s="13">
        <v>3.75</v>
      </c>
      <c r="G48" s="13">
        <v>1</v>
      </c>
      <c r="H48" s="13">
        <v>58</v>
      </c>
      <c r="I48" s="13">
        <v>502</v>
      </c>
      <c r="J48" s="24">
        <f t="shared" si="2"/>
        <v>217.5</v>
      </c>
      <c r="K48" s="14">
        <f t="shared" si="3"/>
        <v>393.2</v>
      </c>
      <c r="L48" s="13">
        <v>56</v>
      </c>
      <c r="M48" s="14">
        <f t="shared" si="4"/>
        <v>250</v>
      </c>
    </row>
    <row r="49" spans="1:13" ht="45" x14ac:dyDescent="0.25">
      <c r="A49" s="16" t="s">
        <v>149</v>
      </c>
      <c r="B49" s="16">
        <v>0</v>
      </c>
      <c r="C49" s="13" t="s">
        <v>132</v>
      </c>
      <c r="D49" s="13" t="s">
        <v>87</v>
      </c>
      <c r="E49" s="13">
        <v>1</v>
      </c>
      <c r="F49" s="13">
        <v>3.57</v>
      </c>
      <c r="G49" s="13">
        <v>1</v>
      </c>
      <c r="H49" s="13">
        <v>58</v>
      </c>
      <c r="I49" s="13">
        <v>502</v>
      </c>
      <c r="J49" s="24">
        <f t="shared" si="2"/>
        <v>207.06</v>
      </c>
      <c r="K49" s="15">
        <f t="shared" si="3"/>
        <v>382.76</v>
      </c>
      <c r="L49" s="13">
        <v>56</v>
      </c>
      <c r="M49" s="14">
        <f t="shared" si="4"/>
        <v>239.92</v>
      </c>
    </row>
    <row r="50" spans="1:13" ht="45" x14ac:dyDescent="0.25">
      <c r="A50" s="16" t="s">
        <v>153</v>
      </c>
      <c r="B50" s="16">
        <v>0</v>
      </c>
      <c r="C50" s="13" t="s">
        <v>132</v>
      </c>
      <c r="D50" s="13" t="s">
        <v>2</v>
      </c>
      <c r="E50" s="13">
        <v>1</v>
      </c>
      <c r="F50" s="13">
        <v>3.46</v>
      </c>
      <c r="G50" s="13">
        <v>1</v>
      </c>
      <c r="H50" s="13">
        <v>122</v>
      </c>
      <c r="I50" s="13">
        <v>364</v>
      </c>
      <c r="J50" s="24">
        <f t="shared" si="2"/>
        <v>422.12</v>
      </c>
      <c r="K50" s="14">
        <f t="shared" si="3"/>
        <v>549.52</v>
      </c>
      <c r="L50" s="13">
        <v>52</v>
      </c>
      <c r="M50" s="14">
        <f t="shared" si="4"/>
        <v>219.92</v>
      </c>
    </row>
    <row r="51" spans="1:13" ht="45" x14ac:dyDescent="0.25">
      <c r="A51" s="16" t="s">
        <v>172</v>
      </c>
      <c r="B51" s="16">
        <v>0</v>
      </c>
      <c r="C51" s="13" t="s">
        <v>132</v>
      </c>
      <c r="D51" s="13" t="s">
        <v>87</v>
      </c>
      <c r="E51" s="13">
        <v>1</v>
      </c>
      <c r="F51" s="13">
        <v>3.55</v>
      </c>
      <c r="G51" s="13">
        <v>1</v>
      </c>
      <c r="H51" s="13">
        <v>58</v>
      </c>
      <c r="I51" s="13">
        <v>502</v>
      </c>
      <c r="J51" s="24">
        <f t="shared" si="2"/>
        <v>205.89999999999998</v>
      </c>
      <c r="K51" s="15">
        <f t="shared" si="3"/>
        <v>381.59999999999997</v>
      </c>
      <c r="L51" s="13">
        <v>31</v>
      </c>
      <c r="M51" s="14">
        <f t="shared" si="4"/>
        <v>150.05000000000001</v>
      </c>
    </row>
    <row r="52" spans="1:13" ht="45" x14ac:dyDescent="0.25">
      <c r="A52" s="16" t="s">
        <v>155</v>
      </c>
      <c r="B52" s="16">
        <v>0</v>
      </c>
      <c r="C52" s="13" t="s">
        <v>132</v>
      </c>
      <c r="D52" s="13" t="s">
        <v>87</v>
      </c>
      <c r="E52" s="13">
        <v>1</v>
      </c>
      <c r="F52" s="13">
        <v>3.87</v>
      </c>
      <c r="G52" s="13">
        <v>1</v>
      </c>
      <c r="H52" s="13">
        <v>58</v>
      </c>
      <c r="I52" s="13">
        <v>502</v>
      </c>
      <c r="J52" s="24">
        <f t="shared" si="2"/>
        <v>224.46</v>
      </c>
      <c r="K52" s="14">
        <f t="shared" si="3"/>
        <v>400.15999999999997</v>
      </c>
      <c r="L52" s="13">
        <v>31</v>
      </c>
      <c r="M52" s="14">
        <f t="shared" si="4"/>
        <v>159.97</v>
      </c>
    </row>
    <row r="53" spans="1:13" ht="30" x14ac:dyDescent="0.25">
      <c r="A53" s="16" t="s">
        <v>144</v>
      </c>
      <c r="B53" s="16">
        <v>0</v>
      </c>
      <c r="C53" s="13" t="s">
        <v>132</v>
      </c>
      <c r="D53" s="13" t="s">
        <v>86</v>
      </c>
      <c r="E53" s="13">
        <v>1</v>
      </c>
      <c r="F53" s="13">
        <v>3.66</v>
      </c>
      <c r="G53" s="13">
        <v>2</v>
      </c>
      <c r="H53" s="13">
        <v>83</v>
      </c>
      <c r="I53" s="13">
        <v>708</v>
      </c>
      <c r="J53" s="24">
        <f t="shared" si="2"/>
        <v>303.78000000000003</v>
      </c>
      <c r="K53" s="14">
        <f t="shared" si="3"/>
        <v>551.58000000000004</v>
      </c>
      <c r="L53" s="13">
        <v>30</v>
      </c>
      <c r="M53" s="14">
        <f t="shared" si="4"/>
        <v>149.80000000000001</v>
      </c>
    </row>
    <row r="54" spans="1:13" ht="30" x14ac:dyDescent="0.25">
      <c r="A54" s="16" t="s">
        <v>143</v>
      </c>
      <c r="B54" s="16">
        <v>0</v>
      </c>
      <c r="C54" s="13" t="s">
        <v>132</v>
      </c>
      <c r="D54" s="13" t="s">
        <v>86</v>
      </c>
      <c r="E54" s="13">
        <v>1</v>
      </c>
      <c r="F54" s="17">
        <f>100/27</f>
        <v>3.7037037037037037</v>
      </c>
      <c r="G54" s="13">
        <v>2</v>
      </c>
      <c r="H54" s="13">
        <v>83</v>
      </c>
      <c r="I54" s="13">
        <v>708</v>
      </c>
      <c r="J54" s="24">
        <f t="shared" si="2"/>
        <v>307.40740740740739</v>
      </c>
      <c r="K54" s="14">
        <f t="shared" si="3"/>
        <v>555.20740740740735</v>
      </c>
      <c r="L54" s="13">
        <v>27</v>
      </c>
      <c r="M54" s="14">
        <f t="shared" si="4"/>
        <v>140</v>
      </c>
    </row>
    <row r="55" spans="1:13" ht="45" x14ac:dyDescent="0.25">
      <c r="A55" s="16" t="s">
        <v>194</v>
      </c>
      <c r="B55" s="16">
        <v>0</v>
      </c>
      <c r="C55" s="13" t="s">
        <v>132</v>
      </c>
      <c r="D55" s="13" t="s">
        <v>90</v>
      </c>
      <c r="E55" s="13">
        <v>1</v>
      </c>
      <c r="F55" s="13">
        <v>3.4</v>
      </c>
      <c r="G55" s="13">
        <v>1</v>
      </c>
      <c r="H55" s="13">
        <v>94</v>
      </c>
      <c r="I55" s="13">
        <v>411</v>
      </c>
      <c r="J55" s="24">
        <f t="shared" si="2"/>
        <v>319.59999999999997</v>
      </c>
      <c r="K55" s="15">
        <f t="shared" si="3"/>
        <v>463.44999999999993</v>
      </c>
      <c r="L55" s="13">
        <v>47</v>
      </c>
      <c r="M55" s="14">
        <f t="shared" si="4"/>
        <v>199.79999999999998</v>
      </c>
    </row>
    <row r="56" spans="1:13" ht="60" x14ac:dyDescent="0.25">
      <c r="A56" s="16" t="s">
        <v>147</v>
      </c>
      <c r="B56" s="16">
        <v>0</v>
      </c>
      <c r="C56" s="13" t="s">
        <v>132</v>
      </c>
      <c r="D56" s="13" t="s">
        <v>163</v>
      </c>
      <c r="E56" s="13">
        <v>1</v>
      </c>
      <c r="F56" s="13">
        <v>3.57</v>
      </c>
      <c r="G56" s="13">
        <v>2</v>
      </c>
      <c r="H56" s="13">
        <v>83</v>
      </c>
      <c r="I56" s="13">
        <v>708</v>
      </c>
      <c r="J56" s="24">
        <f t="shared" si="2"/>
        <v>296.31</v>
      </c>
      <c r="K56" s="14">
        <f t="shared" si="3"/>
        <v>544.11</v>
      </c>
      <c r="L56" s="13">
        <v>28</v>
      </c>
      <c r="M56" s="14">
        <f t="shared" si="4"/>
        <v>139.95999999999998</v>
      </c>
    </row>
    <row r="57" spans="1:13" ht="45" x14ac:dyDescent="0.25">
      <c r="A57" s="10" t="s">
        <v>21</v>
      </c>
      <c r="B57" s="10">
        <v>0</v>
      </c>
      <c r="C57" s="10" t="s">
        <v>132</v>
      </c>
      <c r="D57" s="10" t="s">
        <v>88</v>
      </c>
      <c r="E57" s="11">
        <v>1</v>
      </c>
      <c r="F57" s="12">
        <v>4.07</v>
      </c>
      <c r="G57" s="13">
        <v>0</v>
      </c>
      <c r="H57" s="13">
        <v>30</v>
      </c>
      <c r="I57" s="13">
        <v>136</v>
      </c>
      <c r="J57" s="24">
        <f t="shared" si="2"/>
        <v>122.10000000000001</v>
      </c>
      <c r="K57" s="15">
        <f t="shared" si="3"/>
        <v>169.7</v>
      </c>
      <c r="L57" s="13">
        <v>27</v>
      </c>
      <c r="M57" s="14">
        <f t="shared" si="4"/>
        <v>149.89000000000001</v>
      </c>
    </row>
    <row r="58" spans="1:13" ht="30" x14ac:dyDescent="0.25">
      <c r="A58" s="10" t="s">
        <v>20</v>
      </c>
      <c r="B58" s="10">
        <v>0</v>
      </c>
      <c r="C58" s="10" t="s">
        <v>132</v>
      </c>
      <c r="D58" s="10" t="s">
        <v>163</v>
      </c>
      <c r="E58" s="10">
        <v>1</v>
      </c>
      <c r="F58" s="10">
        <f>110/27</f>
        <v>4.0740740740740744</v>
      </c>
      <c r="G58" s="13">
        <v>0</v>
      </c>
      <c r="H58" s="13">
        <v>20</v>
      </c>
      <c r="I58" s="16">
        <v>127</v>
      </c>
      <c r="J58" s="24">
        <f t="shared" si="2"/>
        <v>81.481481481481495</v>
      </c>
      <c r="K58" s="14">
        <f t="shared" si="3"/>
        <v>125.93148148148148</v>
      </c>
      <c r="L58" s="13">
        <v>27</v>
      </c>
      <c r="M58" s="14">
        <f t="shared" si="4"/>
        <v>150</v>
      </c>
    </row>
    <row r="59" spans="1:13" ht="30" x14ac:dyDescent="0.25">
      <c r="A59" s="10" t="s">
        <v>5</v>
      </c>
      <c r="B59" s="10">
        <v>0</v>
      </c>
      <c r="C59" s="10" t="s">
        <v>133</v>
      </c>
      <c r="D59" s="10" t="s">
        <v>163</v>
      </c>
      <c r="E59" s="11">
        <v>1</v>
      </c>
      <c r="F59" s="12">
        <v>4.2300000000000004</v>
      </c>
      <c r="G59" s="13">
        <v>1</v>
      </c>
      <c r="H59" s="13">
        <v>46</v>
      </c>
      <c r="I59" s="13">
        <v>342</v>
      </c>
      <c r="J59" s="24">
        <f t="shared" si="2"/>
        <v>194.58</v>
      </c>
      <c r="K59" s="14">
        <f t="shared" si="3"/>
        <v>314.27999999999997</v>
      </c>
      <c r="L59" s="13">
        <v>26</v>
      </c>
      <c r="M59" s="14">
        <f t="shared" si="4"/>
        <v>149.98000000000002</v>
      </c>
    </row>
    <row r="60" spans="1:13" ht="45" x14ac:dyDescent="0.25">
      <c r="A60" s="10" t="s">
        <v>14</v>
      </c>
      <c r="B60" s="10">
        <v>0</v>
      </c>
      <c r="C60" s="10" t="s">
        <v>133</v>
      </c>
      <c r="D60" s="10" t="s">
        <v>87</v>
      </c>
      <c r="E60" s="10">
        <v>1</v>
      </c>
      <c r="F60" s="10">
        <v>3.87</v>
      </c>
      <c r="G60" s="13">
        <v>1</v>
      </c>
      <c r="H60" s="13">
        <v>58</v>
      </c>
      <c r="I60" s="13">
        <v>502</v>
      </c>
      <c r="J60" s="24">
        <f t="shared" si="2"/>
        <v>224.46</v>
      </c>
      <c r="K60" s="14">
        <f t="shared" si="3"/>
        <v>400.15999999999997</v>
      </c>
      <c r="L60" s="13">
        <v>31</v>
      </c>
      <c r="M60" s="14">
        <f t="shared" si="4"/>
        <v>159.97</v>
      </c>
    </row>
    <row r="61" spans="1:13" x14ac:dyDescent="0.25">
      <c r="A61" s="10" t="s">
        <v>11</v>
      </c>
      <c r="B61" s="10">
        <v>0</v>
      </c>
      <c r="C61" s="10" t="s">
        <v>133</v>
      </c>
      <c r="D61" s="10" t="s">
        <v>89</v>
      </c>
      <c r="E61" s="10">
        <v>1</v>
      </c>
      <c r="F61" s="10">
        <v>4.07</v>
      </c>
      <c r="G61" s="13">
        <v>1</v>
      </c>
      <c r="H61" s="13">
        <v>55</v>
      </c>
      <c r="I61" s="13">
        <v>470</v>
      </c>
      <c r="J61" s="24">
        <f t="shared" si="2"/>
        <v>223.85000000000002</v>
      </c>
      <c r="K61" s="15">
        <f t="shared" si="3"/>
        <v>388.35</v>
      </c>
      <c r="L61" s="13">
        <v>27</v>
      </c>
      <c r="M61" s="14">
        <f t="shared" si="4"/>
        <v>149.89000000000001</v>
      </c>
    </row>
    <row r="62" spans="1:13" x14ac:dyDescent="0.25">
      <c r="A62" s="10" t="s">
        <v>180</v>
      </c>
      <c r="B62" s="10">
        <v>0</v>
      </c>
      <c r="C62" s="10" t="s">
        <v>132</v>
      </c>
      <c r="D62" s="10" t="s">
        <v>91</v>
      </c>
      <c r="E62" s="11">
        <v>1</v>
      </c>
      <c r="F62" s="10">
        <v>3.84</v>
      </c>
      <c r="G62" s="13">
        <v>1</v>
      </c>
      <c r="H62" s="16">
        <v>60</v>
      </c>
      <c r="I62" s="16">
        <v>390</v>
      </c>
      <c r="J62" s="24">
        <f t="shared" si="2"/>
        <v>230.39999999999998</v>
      </c>
      <c r="K62" s="14">
        <f t="shared" si="3"/>
        <v>366.9</v>
      </c>
      <c r="L62" s="13">
        <v>26</v>
      </c>
      <c r="M62" s="14">
        <f t="shared" si="4"/>
        <v>139.84</v>
      </c>
    </row>
    <row r="63" spans="1:13" ht="30" x14ac:dyDescent="0.25">
      <c r="A63" s="10" t="s">
        <v>167</v>
      </c>
      <c r="B63" s="10">
        <v>1</v>
      </c>
      <c r="C63" s="10" t="s">
        <v>132</v>
      </c>
      <c r="D63" s="13" t="s">
        <v>2</v>
      </c>
      <c r="E63" s="11">
        <v>1</v>
      </c>
      <c r="F63" s="12">
        <v>3.09</v>
      </c>
      <c r="G63" s="13">
        <v>1</v>
      </c>
      <c r="H63" s="13">
        <v>122</v>
      </c>
      <c r="I63" s="13">
        <v>364</v>
      </c>
      <c r="J63" s="24">
        <f t="shared" si="2"/>
        <v>376.97999999999996</v>
      </c>
      <c r="K63" s="15">
        <f t="shared" si="3"/>
        <v>504.37999999999994</v>
      </c>
      <c r="L63" s="13">
        <v>55</v>
      </c>
      <c r="M63" s="14">
        <f t="shared" si="4"/>
        <v>209.95</v>
      </c>
    </row>
    <row r="64" spans="1:13" ht="45" x14ac:dyDescent="0.25">
      <c r="A64" s="10" t="s">
        <v>166</v>
      </c>
      <c r="B64" s="10">
        <v>1</v>
      </c>
      <c r="C64" s="10" t="s">
        <v>132</v>
      </c>
      <c r="D64" s="13" t="s">
        <v>2</v>
      </c>
      <c r="E64" s="11">
        <v>1</v>
      </c>
      <c r="F64" s="12">
        <v>3.27</v>
      </c>
      <c r="G64" s="13">
        <v>1</v>
      </c>
      <c r="H64" s="13">
        <v>122</v>
      </c>
      <c r="I64" s="13">
        <v>364</v>
      </c>
      <c r="J64" s="24">
        <f t="shared" si="2"/>
        <v>398.94</v>
      </c>
      <c r="K64" s="14">
        <f t="shared" si="3"/>
        <v>526.34</v>
      </c>
      <c r="L64" s="13">
        <v>55</v>
      </c>
      <c r="M64" s="14">
        <f t="shared" si="4"/>
        <v>219.85</v>
      </c>
    </row>
    <row r="65" spans="1:13" ht="60" x14ac:dyDescent="0.25">
      <c r="A65" s="10" t="s">
        <v>164</v>
      </c>
      <c r="B65" s="10">
        <v>1</v>
      </c>
      <c r="C65" s="10" t="s">
        <v>132</v>
      </c>
      <c r="D65" s="10" t="s">
        <v>87</v>
      </c>
      <c r="E65" s="11">
        <v>1</v>
      </c>
      <c r="F65" s="12">
        <v>3.63</v>
      </c>
      <c r="G65" s="13">
        <v>1</v>
      </c>
      <c r="H65" s="13">
        <v>58</v>
      </c>
      <c r="I65" s="13">
        <v>502</v>
      </c>
      <c r="J65" s="24">
        <f t="shared" si="2"/>
        <v>210.54</v>
      </c>
      <c r="K65" s="14">
        <f t="shared" si="3"/>
        <v>386.24</v>
      </c>
      <c r="L65" s="13">
        <v>55</v>
      </c>
      <c r="M65" s="14">
        <f t="shared" si="4"/>
        <v>239.65</v>
      </c>
    </row>
    <row r="66" spans="1:13" ht="45" x14ac:dyDescent="0.25">
      <c r="A66" s="10" t="s">
        <v>162</v>
      </c>
      <c r="B66" s="10">
        <v>1</v>
      </c>
      <c r="C66" s="10" t="s">
        <v>132</v>
      </c>
      <c r="D66" s="10" t="s">
        <v>163</v>
      </c>
      <c r="E66" s="11">
        <v>1</v>
      </c>
      <c r="F66" s="12">
        <v>3.64</v>
      </c>
      <c r="G66" s="13">
        <v>1</v>
      </c>
      <c r="H66" s="13">
        <v>46</v>
      </c>
      <c r="I66" s="13">
        <v>342</v>
      </c>
      <c r="J66" s="24">
        <f t="shared" si="2"/>
        <v>167.44</v>
      </c>
      <c r="K66" s="15">
        <f t="shared" si="3"/>
        <v>287.14</v>
      </c>
      <c r="L66" s="13">
        <v>33</v>
      </c>
      <c r="M66" s="14">
        <f t="shared" si="4"/>
        <v>160.12</v>
      </c>
    </row>
    <row r="67" spans="1:13" ht="45" x14ac:dyDescent="0.25">
      <c r="A67" s="16" t="s">
        <v>211</v>
      </c>
      <c r="B67" s="16">
        <v>1</v>
      </c>
      <c r="C67" s="13" t="s">
        <v>132</v>
      </c>
      <c r="D67" s="13" t="s">
        <v>163</v>
      </c>
      <c r="E67" s="18">
        <v>1</v>
      </c>
      <c r="F67" s="13">
        <f>120/32</f>
        <v>3.75</v>
      </c>
      <c r="G67" s="13">
        <v>1</v>
      </c>
      <c r="H67" s="13">
        <v>46</v>
      </c>
      <c r="I67" s="13">
        <v>342</v>
      </c>
      <c r="J67" s="24">
        <f t="shared" si="2"/>
        <v>172.5</v>
      </c>
      <c r="K67" s="14">
        <f t="shared" ref="K67:K98" si="5">$H67*$F67+$F$1*$I67</f>
        <v>292.2</v>
      </c>
      <c r="L67" s="13">
        <v>32</v>
      </c>
      <c r="M67" s="14">
        <f t="shared" ref="M67:M98" si="6">F67*L67+40</f>
        <v>160</v>
      </c>
    </row>
    <row r="68" spans="1:13" ht="30" x14ac:dyDescent="0.25">
      <c r="A68" s="10" t="s">
        <v>168</v>
      </c>
      <c r="B68" s="10">
        <v>1</v>
      </c>
      <c r="C68" s="10" t="s">
        <v>132</v>
      </c>
      <c r="D68" s="13" t="s">
        <v>2</v>
      </c>
      <c r="E68" s="11">
        <v>1</v>
      </c>
      <c r="F68" s="19">
        <v>3.45</v>
      </c>
      <c r="G68" s="13">
        <v>1</v>
      </c>
      <c r="H68" s="13">
        <v>122</v>
      </c>
      <c r="I68" s="13">
        <v>364</v>
      </c>
      <c r="J68" s="24">
        <f t="shared" ref="J68:J131" si="7">H68*F68</f>
        <v>420.90000000000003</v>
      </c>
      <c r="K68" s="15">
        <f t="shared" si="5"/>
        <v>548.30000000000007</v>
      </c>
      <c r="L68" s="13">
        <v>55</v>
      </c>
      <c r="M68" s="14">
        <f t="shared" si="6"/>
        <v>229.75</v>
      </c>
    </row>
    <row r="69" spans="1:13" ht="30" x14ac:dyDescent="0.25">
      <c r="A69" s="10" t="s">
        <v>113</v>
      </c>
      <c r="B69" s="10">
        <v>0</v>
      </c>
      <c r="C69" s="10" t="s">
        <v>132</v>
      </c>
      <c r="D69" s="10" t="s">
        <v>87</v>
      </c>
      <c r="E69" s="11">
        <v>1</v>
      </c>
      <c r="F69" s="12">
        <v>3.87</v>
      </c>
      <c r="G69" s="13">
        <v>0</v>
      </c>
      <c r="H69" s="13">
        <v>25</v>
      </c>
      <c r="I69" s="13">
        <v>157</v>
      </c>
      <c r="J69" s="24">
        <f t="shared" si="7"/>
        <v>96.75</v>
      </c>
      <c r="K69" s="14">
        <f t="shared" si="5"/>
        <v>151.69999999999999</v>
      </c>
      <c r="L69" s="13">
        <v>31</v>
      </c>
      <c r="M69" s="14">
        <f t="shared" si="6"/>
        <v>159.97</v>
      </c>
    </row>
    <row r="70" spans="1:13" ht="30" x14ac:dyDescent="0.25">
      <c r="A70" s="10" t="s">
        <v>15</v>
      </c>
      <c r="B70" s="10">
        <v>0</v>
      </c>
      <c r="C70" s="10" t="s">
        <v>132</v>
      </c>
      <c r="D70" s="10" t="s">
        <v>90</v>
      </c>
      <c r="E70" s="11">
        <v>1</v>
      </c>
      <c r="F70" s="12">
        <v>3.75</v>
      </c>
      <c r="G70" s="20">
        <v>1</v>
      </c>
      <c r="H70" s="13">
        <v>94</v>
      </c>
      <c r="I70" s="13">
        <v>411</v>
      </c>
      <c r="J70" s="24">
        <f t="shared" si="7"/>
        <v>352.5</v>
      </c>
      <c r="K70" s="15">
        <f t="shared" si="5"/>
        <v>496.35</v>
      </c>
      <c r="L70" s="20">
        <v>32</v>
      </c>
      <c r="M70" s="14">
        <f t="shared" si="6"/>
        <v>160</v>
      </c>
    </row>
    <row r="71" spans="1:13" ht="30" x14ac:dyDescent="0.25">
      <c r="A71" s="10" t="s">
        <v>13</v>
      </c>
      <c r="B71" s="10">
        <v>1</v>
      </c>
      <c r="C71" s="10" t="s">
        <v>132</v>
      </c>
      <c r="D71" s="10" t="s">
        <v>87</v>
      </c>
      <c r="E71" s="10">
        <v>1</v>
      </c>
      <c r="F71" s="12">
        <v>3.45</v>
      </c>
      <c r="G71" s="13">
        <v>1</v>
      </c>
      <c r="H71" s="13">
        <v>58</v>
      </c>
      <c r="I71" s="13">
        <v>502</v>
      </c>
      <c r="J71" s="24">
        <f t="shared" si="7"/>
        <v>200.10000000000002</v>
      </c>
      <c r="K71" s="14">
        <f t="shared" si="5"/>
        <v>375.8</v>
      </c>
      <c r="L71" s="13">
        <v>55</v>
      </c>
      <c r="M71" s="14">
        <f t="shared" si="6"/>
        <v>229.75</v>
      </c>
    </row>
    <row r="72" spans="1:13" ht="30" x14ac:dyDescent="0.25">
      <c r="A72" s="10" t="s">
        <v>112</v>
      </c>
      <c r="B72" s="10">
        <v>0</v>
      </c>
      <c r="C72" s="10" t="s">
        <v>132</v>
      </c>
      <c r="D72" s="10" t="s">
        <v>87</v>
      </c>
      <c r="E72" s="11">
        <v>1</v>
      </c>
      <c r="F72" s="12">
        <v>3.57</v>
      </c>
      <c r="G72" s="13">
        <v>1</v>
      </c>
      <c r="H72" s="13">
        <v>58</v>
      </c>
      <c r="I72" s="13">
        <v>502</v>
      </c>
      <c r="J72" s="24">
        <f t="shared" si="7"/>
        <v>207.06</v>
      </c>
      <c r="K72" s="14">
        <f t="shared" si="5"/>
        <v>382.76</v>
      </c>
      <c r="L72" s="13">
        <v>28</v>
      </c>
      <c r="M72" s="14">
        <f t="shared" si="6"/>
        <v>139.95999999999998</v>
      </c>
    </row>
    <row r="73" spans="1:13" ht="30" x14ac:dyDescent="0.25">
      <c r="A73" s="10" t="s">
        <v>115</v>
      </c>
      <c r="B73" s="10">
        <v>0</v>
      </c>
      <c r="C73" s="10" t="s">
        <v>132</v>
      </c>
      <c r="D73" s="10" t="s">
        <v>91</v>
      </c>
      <c r="E73" s="11">
        <v>1</v>
      </c>
      <c r="F73" s="12">
        <v>3.87</v>
      </c>
      <c r="G73" s="13">
        <v>0</v>
      </c>
      <c r="H73" s="13">
        <v>24</v>
      </c>
      <c r="I73" s="13">
        <f>173-24</f>
        <v>149</v>
      </c>
      <c r="J73" s="24">
        <f t="shared" si="7"/>
        <v>92.88</v>
      </c>
      <c r="K73" s="14">
        <f t="shared" si="5"/>
        <v>145.03</v>
      </c>
      <c r="L73" s="13">
        <v>31</v>
      </c>
      <c r="M73" s="14">
        <f t="shared" si="6"/>
        <v>159.97</v>
      </c>
    </row>
    <row r="74" spans="1:13" ht="30" x14ac:dyDescent="0.25">
      <c r="A74" s="10" t="s">
        <v>116</v>
      </c>
      <c r="B74" s="10">
        <v>0</v>
      </c>
      <c r="C74" s="10" t="s">
        <v>132</v>
      </c>
      <c r="D74" s="10" t="s">
        <v>91</v>
      </c>
      <c r="E74" s="11">
        <v>1</v>
      </c>
      <c r="F74" s="12">
        <v>4</v>
      </c>
      <c r="G74" s="13">
        <v>0</v>
      </c>
      <c r="H74" s="13">
        <v>25</v>
      </c>
      <c r="I74" s="13">
        <f t="shared" ref="I74:I75" si="8">173-24</f>
        <v>149</v>
      </c>
      <c r="J74" s="24">
        <f t="shared" si="7"/>
        <v>100</v>
      </c>
      <c r="K74" s="15">
        <f t="shared" si="5"/>
        <v>152.15</v>
      </c>
      <c r="L74" s="13">
        <v>30</v>
      </c>
      <c r="M74" s="14">
        <f t="shared" si="6"/>
        <v>160</v>
      </c>
    </row>
    <row r="75" spans="1:13" x14ac:dyDescent="0.25">
      <c r="A75" s="10" t="s">
        <v>181</v>
      </c>
      <c r="B75" s="10">
        <v>0</v>
      </c>
      <c r="C75" s="10" t="s">
        <v>132</v>
      </c>
      <c r="D75" s="10" t="s">
        <v>91</v>
      </c>
      <c r="E75" s="11">
        <v>1</v>
      </c>
      <c r="F75" s="12">
        <v>3.87</v>
      </c>
      <c r="G75" s="13">
        <v>0</v>
      </c>
      <c r="H75" s="13">
        <v>26</v>
      </c>
      <c r="I75" s="13">
        <f t="shared" si="8"/>
        <v>149</v>
      </c>
      <c r="J75" s="24">
        <f t="shared" si="7"/>
        <v>100.62</v>
      </c>
      <c r="K75" s="14">
        <f t="shared" si="5"/>
        <v>152.77000000000001</v>
      </c>
      <c r="L75" s="13">
        <v>31</v>
      </c>
      <c r="M75" s="14">
        <f t="shared" si="6"/>
        <v>159.97</v>
      </c>
    </row>
    <row r="76" spans="1:13" x14ac:dyDescent="0.25">
      <c r="A76" s="10" t="s">
        <v>188</v>
      </c>
      <c r="B76" s="10">
        <v>0</v>
      </c>
      <c r="C76" s="10" t="s">
        <v>132</v>
      </c>
      <c r="D76" s="10" t="s">
        <v>90</v>
      </c>
      <c r="E76" s="11">
        <v>0</v>
      </c>
      <c r="F76" s="12">
        <v>3.75</v>
      </c>
      <c r="G76" s="13">
        <v>0</v>
      </c>
      <c r="H76" s="13">
        <v>46</v>
      </c>
      <c r="I76" s="13">
        <v>171</v>
      </c>
      <c r="J76" s="24">
        <f t="shared" si="7"/>
        <v>172.5</v>
      </c>
      <c r="K76" s="15">
        <f t="shared" si="5"/>
        <v>232.35</v>
      </c>
      <c r="L76" s="13">
        <v>32</v>
      </c>
      <c r="M76" s="14">
        <f t="shared" si="6"/>
        <v>160</v>
      </c>
    </row>
    <row r="77" spans="1:13" x14ac:dyDescent="0.25">
      <c r="A77" s="16" t="s">
        <v>198</v>
      </c>
      <c r="B77" s="16">
        <v>0</v>
      </c>
      <c r="C77" s="13" t="s">
        <v>132</v>
      </c>
      <c r="D77" s="13" t="s">
        <v>90</v>
      </c>
      <c r="E77" s="18">
        <v>1</v>
      </c>
      <c r="F77" s="13">
        <f>120/32</f>
        <v>3.75</v>
      </c>
      <c r="G77" s="13">
        <v>0</v>
      </c>
      <c r="H77" s="13">
        <v>46</v>
      </c>
      <c r="I77" s="13">
        <v>171</v>
      </c>
      <c r="J77" s="24">
        <f t="shared" si="7"/>
        <v>172.5</v>
      </c>
      <c r="K77" s="14">
        <f t="shared" si="5"/>
        <v>232.35</v>
      </c>
      <c r="L77" s="13">
        <v>33</v>
      </c>
      <c r="M77" s="14">
        <f t="shared" si="6"/>
        <v>163.75</v>
      </c>
    </row>
    <row r="78" spans="1:13" x14ac:dyDescent="0.25">
      <c r="A78" s="10" t="s">
        <v>12</v>
      </c>
      <c r="B78" s="10">
        <v>0</v>
      </c>
      <c r="C78" s="10" t="s">
        <v>133</v>
      </c>
      <c r="D78" s="10" t="s">
        <v>91</v>
      </c>
      <c r="E78" s="10">
        <v>1</v>
      </c>
      <c r="F78" s="12">
        <v>4.07</v>
      </c>
      <c r="G78" s="13">
        <v>1</v>
      </c>
      <c r="H78" s="16">
        <v>60</v>
      </c>
      <c r="I78" s="16">
        <v>390</v>
      </c>
      <c r="J78" s="24">
        <f t="shared" si="7"/>
        <v>244.20000000000002</v>
      </c>
      <c r="K78" s="14">
        <f t="shared" si="5"/>
        <v>380.70000000000005</v>
      </c>
      <c r="L78" s="13">
        <v>27</v>
      </c>
      <c r="M78" s="14">
        <f t="shared" si="6"/>
        <v>149.89000000000001</v>
      </c>
    </row>
    <row r="79" spans="1:13" ht="45" x14ac:dyDescent="0.25">
      <c r="A79" s="16" t="s">
        <v>199</v>
      </c>
      <c r="B79" s="16">
        <v>0</v>
      </c>
      <c r="C79" s="13" t="s">
        <v>132</v>
      </c>
      <c r="D79" s="13" t="s">
        <v>90</v>
      </c>
      <c r="E79" s="18">
        <v>1</v>
      </c>
      <c r="F79" s="19">
        <v>1</v>
      </c>
      <c r="G79" s="13">
        <v>1</v>
      </c>
      <c r="H79" s="13">
        <v>94</v>
      </c>
      <c r="I79" s="13">
        <v>411</v>
      </c>
      <c r="J79" s="24">
        <f t="shared" si="7"/>
        <v>94</v>
      </c>
      <c r="K79" s="14">
        <f t="shared" si="5"/>
        <v>237.85</v>
      </c>
      <c r="L79" s="13">
        <v>31</v>
      </c>
      <c r="M79" s="14">
        <f t="shared" si="6"/>
        <v>71</v>
      </c>
    </row>
    <row r="80" spans="1:13" ht="30" x14ac:dyDescent="0.25">
      <c r="A80" s="16" t="s">
        <v>200</v>
      </c>
      <c r="B80" s="16">
        <v>0</v>
      </c>
      <c r="C80" s="13" t="s">
        <v>132</v>
      </c>
      <c r="D80" s="13" t="s">
        <v>87</v>
      </c>
      <c r="E80" s="18">
        <v>1</v>
      </c>
      <c r="F80" s="17">
        <f>130/32</f>
        <v>4.0625</v>
      </c>
      <c r="G80" s="13">
        <v>1</v>
      </c>
      <c r="H80" s="13">
        <v>58</v>
      </c>
      <c r="I80" s="13">
        <v>502</v>
      </c>
      <c r="J80" s="24">
        <f t="shared" si="7"/>
        <v>235.625</v>
      </c>
      <c r="K80" s="15">
        <f t="shared" si="5"/>
        <v>411.32499999999999</v>
      </c>
      <c r="L80" s="13">
        <v>32</v>
      </c>
      <c r="M80" s="14">
        <f t="shared" si="6"/>
        <v>170</v>
      </c>
    </row>
    <row r="81" spans="1:13" ht="60" x14ac:dyDescent="0.25">
      <c r="A81" s="16" t="s">
        <v>207</v>
      </c>
      <c r="B81" s="16">
        <v>0</v>
      </c>
      <c r="C81" s="13" t="s">
        <v>132</v>
      </c>
      <c r="D81" s="13" t="s">
        <v>91</v>
      </c>
      <c r="E81" s="18">
        <v>1</v>
      </c>
      <c r="F81" s="17">
        <f>110/27</f>
        <v>4.0740740740740744</v>
      </c>
      <c r="G81" s="13">
        <v>1</v>
      </c>
      <c r="H81" s="13">
        <v>60</v>
      </c>
      <c r="I81" s="13">
        <v>390</v>
      </c>
      <c r="J81" s="24">
        <f t="shared" si="7"/>
        <v>244.44444444444446</v>
      </c>
      <c r="K81" s="14">
        <f t="shared" si="5"/>
        <v>380.94444444444446</v>
      </c>
      <c r="L81" s="13">
        <v>27</v>
      </c>
      <c r="M81" s="14">
        <f t="shared" si="6"/>
        <v>150</v>
      </c>
    </row>
    <row r="82" spans="1:13" ht="60" x14ac:dyDescent="0.25">
      <c r="A82" s="16" t="s">
        <v>201</v>
      </c>
      <c r="B82" s="16">
        <v>0</v>
      </c>
      <c r="C82" s="13" t="s">
        <v>132</v>
      </c>
      <c r="D82" s="13" t="s">
        <v>2</v>
      </c>
      <c r="E82" s="18">
        <v>1</v>
      </c>
      <c r="F82" s="17">
        <f>180/52</f>
        <v>3.4615384615384617</v>
      </c>
      <c r="G82" s="13">
        <v>1</v>
      </c>
      <c r="H82" s="13">
        <v>122</v>
      </c>
      <c r="I82" s="13">
        <v>364</v>
      </c>
      <c r="J82" s="24">
        <f t="shared" si="7"/>
        <v>422.30769230769232</v>
      </c>
      <c r="K82" s="15">
        <f t="shared" si="5"/>
        <v>549.70769230769235</v>
      </c>
      <c r="L82" s="13">
        <v>55</v>
      </c>
      <c r="M82" s="14">
        <f t="shared" si="6"/>
        <v>230.38461538461539</v>
      </c>
    </row>
    <row r="83" spans="1:13" ht="75" x14ac:dyDescent="0.25">
      <c r="A83" s="16" t="s">
        <v>202</v>
      </c>
      <c r="B83" s="16">
        <v>0</v>
      </c>
      <c r="C83" s="13" t="s">
        <v>132</v>
      </c>
      <c r="D83" s="13" t="s">
        <v>2</v>
      </c>
      <c r="E83" s="18">
        <v>1</v>
      </c>
      <c r="F83" s="17">
        <f>200/55</f>
        <v>3.6363636363636362</v>
      </c>
      <c r="G83" s="13">
        <v>1</v>
      </c>
      <c r="H83" s="13">
        <v>122</v>
      </c>
      <c r="I83" s="13">
        <v>364</v>
      </c>
      <c r="J83" s="24">
        <f t="shared" si="7"/>
        <v>443.63636363636363</v>
      </c>
      <c r="K83" s="14">
        <f t="shared" si="5"/>
        <v>571.0363636363636</v>
      </c>
      <c r="L83" s="13">
        <v>55</v>
      </c>
      <c r="M83" s="14">
        <f t="shared" si="6"/>
        <v>240</v>
      </c>
    </row>
    <row r="84" spans="1:13" ht="45" x14ac:dyDescent="0.25">
      <c r="A84" s="16" t="s">
        <v>197</v>
      </c>
      <c r="B84" s="16">
        <v>0</v>
      </c>
      <c r="C84" s="13" t="s">
        <v>132</v>
      </c>
      <c r="D84" s="13" t="s">
        <v>163</v>
      </c>
      <c r="E84" s="18">
        <v>1</v>
      </c>
      <c r="F84" s="19">
        <v>4</v>
      </c>
      <c r="G84" s="13">
        <v>1</v>
      </c>
      <c r="H84" s="13">
        <v>46</v>
      </c>
      <c r="I84" s="13">
        <v>342</v>
      </c>
      <c r="J84" s="24">
        <f t="shared" si="7"/>
        <v>184</v>
      </c>
      <c r="K84" s="14">
        <f t="shared" si="5"/>
        <v>303.7</v>
      </c>
      <c r="L84" s="13">
        <v>30</v>
      </c>
      <c r="M84" s="14">
        <f t="shared" si="6"/>
        <v>160</v>
      </c>
    </row>
    <row r="85" spans="1:13" ht="45" x14ac:dyDescent="0.25">
      <c r="A85" s="16" t="s">
        <v>204</v>
      </c>
      <c r="B85" s="16">
        <v>0</v>
      </c>
      <c r="C85" s="13" t="s">
        <v>132</v>
      </c>
      <c r="D85" s="13" t="s">
        <v>87</v>
      </c>
      <c r="E85" s="18">
        <v>1</v>
      </c>
      <c r="F85" s="13">
        <v>4</v>
      </c>
      <c r="G85" s="13">
        <v>1</v>
      </c>
      <c r="H85" s="13">
        <v>58</v>
      </c>
      <c r="I85" s="13">
        <v>502</v>
      </c>
      <c r="J85" s="24">
        <f t="shared" si="7"/>
        <v>232</v>
      </c>
      <c r="K85" s="15">
        <f t="shared" si="5"/>
        <v>407.7</v>
      </c>
      <c r="L85" s="13">
        <v>30</v>
      </c>
      <c r="M85" s="14">
        <f t="shared" si="6"/>
        <v>160</v>
      </c>
    </row>
    <row r="86" spans="1:13" ht="60" x14ac:dyDescent="0.25">
      <c r="A86" s="16" t="s">
        <v>205</v>
      </c>
      <c r="B86" s="16">
        <v>0</v>
      </c>
      <c r="C86" s="13" t="s">
        <v>132</v>
      </c>
      <c r="D86" s="13" t="s">
        <v>87</v>
      </c>
      <c r="E86" s="18">
        <v>1</v>
      </c>
      <c r="F86" s="13">
        <f>130/31</f>
        <v>4.193548387096774</v>
      </c>
      <c r="G86" s="13">
        <v>1</v>
      </c>
      <c r="H86" s="13">
        <v>58</v>
      </c>
      <c r="I86" s="13">
        <v>502</v>
      </c>
      <c r="J86" s="24">
        <f t="shared" si="7"/>
        <v>243.2258064516129</v>
      </c>
      <c r="K86" s="14">
        <f t="shared" si="5"/>
        <v>418.92580645161286</v>
      </c>
      <c r="L86" s="13">
        <v>31</v>
      </c>
      <c r="M86" s="14">
        <f t="shared" si="6"/>
        <v>170</v>
      </c>
    </row>
    <row r="87" spans="1:13" ht="45" x14ac:dyDescent="0.25">
      <c r="A87" s="16" t="s">
        <v>206</v>
      </c>
      <c r="B87" s="16">
        <v>0</v>
      </c>
      <c r="C87" s="13" t="s">
        <v>132</v>
      </c>
      <c r="D87" s="13" t="s">
        <v>87</v>
      </c>
      <c r="E87" s="18">
        <v>1</v>
      </c>
      <c r="F87" s="13">
        <v>4</v>
      </c>
      <c r="G87" s="13">
        <v>1</v>
      </c>
      <c r="H87" s="13">
        <v>58</v>
      </c>
      <c r="I87" s="13">
        <v>502</v>
      </c>
      <c r="J87" s="24">
        <f t="shared" si="7"/>
        <v>232</v>
      </c>
      <c r="K87" s="15">
        <f t="shared" si="5"/>
        <v>407.7</v>
      </c>
      <c r="L87" s="13">
        <v>31</v>
      </c>
      <c r="M87" s="14">
        <f t="shared" si="6"/>
        <v>164</v>
      </c>
    </row>
    <row r="88" spans="1:13" ht="60" x14ac:dyDescent="0.25">
      <c r="A88" s="16" t="s">
        <v>208</v>
      </c>
      <c r="B88" s="16">
        <v>0</v>
      </c>
      <c r="C88" s="13" t="s">
        <v>132</v>
      </c>
      <c r="D88" s="13" t="s">
        <v>90</v>
      </c>
      <c r="E88" s="18">
        <v>1</v>
      </c>
      <c r="F88" s="17">
        <f>130/31</f>
        <v>4.193548387096774</v>
      </c>
      <c r="G88" s="13">
        <v>1</v>
      </c>
      <c r="H88" s="13">
        <v>94</v>
      </c>
      <c r="I88" s="13">
        <v>411</v>
      </c>
      <c r="J88" s="24">
        <f t="shared" si="7"/>
        <v>394.19354838709677</v>
      </c>
      <c r="K88" s="14">
        <f t="shared" si="5"/>
        <v>538.04354838709673</v>
      </c>
      <c r="L88" s="13">
        <v>31</v>
      </c>
      <c r="M88" s="14">
        <f t="shared" si="6"/>
        <v>170</v>
      </c>
    </row>
    <row r="89" spans="1:13" ht="30" x14ac:dyDescent="0.25">
      <c r="A89" s="16" t="s">
        <v>196</v>
      </c>
      <c r="B89" s="16">
        <v>0</v>
      </c>
      <c r="C89" s="13" t="s">
        <v>132</v>
      </c>
      <c r="D89" s="13" t="s">
        <v>163</v>
      </c>
      <c r="E89" s="18">
        <v>1</v>
      </c>
      <c r="F89" s="13">
        <v>4</v>
      </c>
      <c r="G89" s="13">
        <v>1</v>
      </c>
      <c r="H89" s="13">
        <v>46</v>
      </c>
      <c r="I89" s="13">
        <v>342</v>
      </c>
      <c r="J89" s="24">
        <f t="shared" si="7"/>
        <v>184</v>
      </c>
      <c r="K89" s="15">
        <f t="shared" si="5"/>
        <v>303.7</v>
      </c>
      <c r="L89" s="13">
        <v>30</v>
      </c>
      <c r="M89" s="14">
        <f t="shared" si="6"/>
        <v>160</v>
      </c>
    </row>
    <row r="90" spans="1:13" ht="45" x14ac:dyDescent="0.25">
      <c r="A90" s="16" t="s">
        <v>203</v>
      </c>
      <c r="B90" s="16">
        <v>0</v>
      </c>
      <c r="C90" s="13" t="s">
        <v>132</v>
      </c>
      <c r="D90" s="13" t="s">
        <v>86</v>
      </c>
      <c r="E90" s="18">
        <v>1</v>
      </c>
      <c r="F90" s="17">
        <f>130/33</f>
        <v>3.9393939393939394</v>
      </c>
      <c r="G90" s="13">
        <v>1</v>
      </c>
      <c r="H90" s="13">
        <v>65</v>
      </c>
      <c r="I90" s="13">
        <f>392-65</f>
        <v>327</v>
      </c>
      <c r="J90" s="24">
        <f t="shared" si="7"/>
        <v>256.06060606060606</v>
      </c>
      <c r="K90" s="14">
        <f t="shared" si="5"/>
        <v>370.51060606060605</v>
      </c>
      <c r="L90" s="13">
        <v>33</v>
      </c>
      <c r="M90" s="14">
        <f t="shared" si="6"/>
        <v>170</v>
      </c>
    </row>
    <row r="91" spans="1:13" ht="30" x14ac:dyDescent="0.25">
      <c r="A91" s="10" t="s">
        <v>114</v>
      </c>
      <c r="B91" s="10">
        <v>0</v>
      </c>
      <c r="C91" s="10" t="s">
        <v>132</v>
      </c>
      <c r="D91" s="13" t="s">
        <v>2</v>
      </c>
      <c r="E91" s="11">
        <v>1</v>
      </c>
      <c r="F91" s="12">
        <v>3.64</v>
      </c>
      <c r="G91" s="13">
        <v>1</v>
      </c>
      <c r="H91" s="13">
        <v>122</v>
      </c>
      <c r="I91" s="13">
        <v>364</v>
      </c>
      <c r="J91" s="24">
        <f t="shared" si="7"/>
        <v>444.08000000000004</v>
      </c>
      <c r="K91" s="14">
        <f t="shared" si="5"/>
        <v>571.48</v>
      </c>
      <c r="L91" s="13">
        <v>55</v>
      </c>
      <c r="M91" s="14">
        <f t="shared" si="6"/>
        <v>240.20000000000002</v>
      </c>
    </row>
    <row r="92" spans="1:13" x14ac:dyDescent="0.25">
      <c r="A92" s="10" t="s">
        <v>2</v>
      </c>
      <c r="B92" s="10">
        <v>0</v>
      </c>
      <c r="C92" s="10" t="s">
        <v>132</v>
      </c>
      <c r="D92" s="13" t="s">
        <v>2</v>
      </c>
      <c r="E92" s="11">
        <v>0</v>
      </c>
      <c r="F92" s="12">
        <v>3.51</v>
      </c>
      <c r="G92" s="13">
        <v>1</v>
      </c>
      <c r="H92" s="13">
        <v>122</v>
      </c>
      <c r="I92" s="13">
        <v>364</v>
      </c>
      <c r="J92" s="24">
        <f t="shared" si="7"/>
        <v>428.21999999999997</v>
      </c>
      <c r="K92" s="14">
        <f t="shared" si="5"/>
        <v>555.62</v>
      </c>
      <c r="L92" s="13">
        <v>54</v>
      </c>
      <c r="M92" s="14">
        <f t="shared" si="6"/>
        <v>229.54</v>
      </c>
    </row>
    <row r="93" spans="1:13" ht="30" x14ac:dyDescent="0.25">
      <c r="A93" s="10" t="s">
        <v>17</v>
      </c>
      <c r="B93" s="10">
        <v>0</v>
      </c>
      <c r="C93" s="10" t="s">
        <v>132</v>
      </c>
      <c r="D93" s="13" t="s">
        <v>2</v>
      </c>
      <c r="E93" s="11">
        <v>1</v>
      </c>
      <c r="F93" s="12">
        <v>3.39</v>
      </c>
      <c r="G93" s="13">
        <v>1</v>
      </c>
      <c r="H93" s="13">
        <v>122</v>
      </c>
      <c r="I93" s="13">
        <v>364</v>
      </c>
      <c r="J93" s="24">
        <f t="shared" si="7"/>
        <v>413.58000000000004</v>
      </c>
      <c r="K93" s="15">
        <f t="shared" si="5"/>
        <v>540.98</v>
      </c>
      <c r="L93" s="13">
        <v>56</v>
      </c>
      <c r="M93" s="14">
        <f t="shared" si="6"/>
        <v>229.84</v>
      </c>
    </row>
    <row r="94" spans="1:13" x14ac:dyDescent="0.25">
      <c r="A94" s="21" t="s">
        <v>178</v>
      </c>
      <c r="B94" s="21">
        <v>0</v>
      </c>
      <c r="C94" s="21" t="s">
        <v>132</v>
      </c>
      <c r="D94" s="13" t="s">
        <v>2</v>
      </c>
      <c r="E94" s="11">
        <v>1</v>
      </c>
      <c r="F94" s="12">
        <v>3.57</v>
      </c>
      <c r="G94" s="13">
        <v>1</v>
      </c>
      <c r="H94" s="13">
        <v>122</v>
      </c>
      <c r="I94" s="13">
        <v>364</v>
      </c>
      <c r="J94" s="24">
        <f t="shared" si="7"/>
        <v>435.53999999999996</v>
      </c>
      <c r="K94" s="14">
        <f t="shared" si="5"/>
        <v>562.93999999999994</v>
      </c>
      <c r="L94" s="13">
        <v>56</v>
      </c>
      <c r="M94" s="14">
        <f t="shared" si="6"/>
        <v>239.92</v>
      </c>
    </row>
    <row r="95" spans="1:13" x14ac:dyDescent="0.25">
      <c r="A95" s="21" t="s">
        <v>16</v>
      </c>
      <c r="B95" s="21">
        <v>0</v>
      </c>
      <c r="C95" s="21" t="s">
        <v>132</v>
      </c>
      <c r="D95" s="13" t="s">
        <v>2</v>
      </c>
      <c r="E95" s="11">
        <v>1</v>
      </c>
      <c r="F95" s="12">
        <v>3.57</v>
      </c>
      <c r="G95" s="13">
        <v>0</v>
      </c>
      <c r="H95" s="13">
        <v>63</v>
      </c>
      <c r="I95" s="13">
        <v>195</v>
      </c>
      <c r="J95" s="24">
        <f t="shared" si="7"/>
        <v>224.91</v>
      </c>
      <c r="K95" s="15">
        <f t="shared" si="5"/>
        <v>293.15999999999997</v>
      </c>
      <c r="L95" s="13">
        <v>56</v>
      </c>
      <c r="M95" s="14">
        <f t="shared" si="6"/>
        <v>239.92</v>
      </c>
    </row>
    <row r="96" spans="1:13" x14ac:dyDescent="0.25">
      <c r="A96" s="21" t="s">
        <v>179</v>
      </c>
      <c r="B96" s="21">
        <v>0</v>
      </c>
      <c r="C96" s="21" t="s">
        <v>132</v>
      </c>
      <c r="D96" s="13" t="s">
        <v>2</v>
      </c>
      <c r="E96" s="11">
        <v>1</v>
      </c>
      <c r="F96" s="12">
        <v>3.45</v>
      </c>
      <c r="G96" s="13">
        <v>1</v>
      </c>
      <c r="H96" s="13">
        <v>122</v>
      </c>
      <c r="I96" s="13">
        <v>364</v>
      </c>
      <c r="J96" s="24">
        <f t="shared" si="7"/>
        <v>420.90000000000003</v>
      </c>
      <c r="K96" s="14">
        <f t="shared" si="5"/>
        <v>548.30000000000007</v>
      </c>
      <c r="L96" s="13">
        <v>55</v>
      </c>
      <c r="M96" s="14">
        <f t="shared" si="6"/>
        <v>229.75</v>
      </c>
    </row>
    <row r="97" spans="1:13" ht="30" x14ac:dyDescent="0.25">
      <c r="A97" s="10" t="s">
        <v>18</v>
      </c>
      <c r="B97" s="10">
        <v>0</v>
      </c>
      <c r="C97" s="10" t="s">
        <v>132</v>
      </c>
      <c r="D97" s="13" t="s">
        <v>2</v>
      </c>
      <c r="E97" s="11">
        <v>1</v>
      </c>
      <c r="F97" s="12">
        <v>3.45</v>
      </c>
      <c r="G97" s="13">
        <v>1</v>
      </c>
      <c r="H97" s="13">
        <v>122</v>
      </c>
      <c r="I97" s="13">
        <v>364</v>
      </c>
      <c r="J97" s="24">
        <f t="shared" si="7"/>
        <v>420.90000000000003</v>
      </c>
      <c r="K97" s="14">
        <f t="shared" si="5"/>
        <v>548.30000000000007</v>
      </c>
      <c r="L97" s="13">
        <v>55</v>
      </c>
      <c r="M97" s="14">
        <f t="shared" si="6"/>
        <v>229.75</v>
      </c>
    </row>
    <row r="98" spans="1:13" x14ac:dyDescent="0.25">
      <c r="A98" s="21" t="s">
        <v>177</v>
      </c>
      <c r="B98" s="21">
        <v>0</v>
      </c>
      <c r="C98" s="21" t="s">
        <v>132</v>
      </c>
      <c r="D98" s="13" t="s">
        <v>2</v>
      </c>
      <c r="E98" s="11">
        <v>1</v>
      </c>
      <c r="F98" s="12">
        <v>3.45</v>
      </c>
      <c r="G98" s="13">
        <v>1</v>
      </c>
      <c r="H98" s="13">
        <v>122</v>
      </c>
      <c r="I98" s="13">
        <v>364</v>
      </c>
      <c r="J98" s="24">
        <f t="shared" si="7"/>
        <v>420.90000000000003</v>
      </c>
      <c r="K98" s="14">
        <f t="shared" si="5"/>
        <v>548.30000000000007</v>
      </c>
      <c r="L98" s="13">
        <v>55</v>
      </c>
      <c r="M98" s="14">
        <f t="shared" si="6"/>
        <v>229.75</v>
      </c>
    </row>
    <row r="99" spans="1:13" ht="30" x14ac:dyDescent="0.25">
      <c r="A99" s="10" t="s">
        <v>122</v>
      </c>
      <c r="B99" s="10">
        <v>0</v>
      </c>
      <c r="C99" s="10" t="s">
        <v>133</v>
      </c>
      <c r="D99" s="10" t="s">
        <v>88</v>
      </c>
      <c r="E99" s="11">
        <v>1</v>
      </c>
      <c r="F99" s="10">
        <v>4.0599999999999996</v>
      </c>
      <c r="G99" s="13">
        <v>1</v>
      </c>
      <c r="H99" s="13">
        <v>64</v>
      </c>
      <c r="I99" s="13">
        <f>433-64</f>
        <v>369</v>
      </c>
      <c r="J99" s="24">
        <f t="shared" si="7"/>
        <v>259.83999999999997</v>
      </c>
      <c r="K99" s="14">
        <f t="shared" ref="K99:K130" si="9">$H99*$F99+$F$1*$I99</f>
        <v>388.99</v>
      </c>
      <c r="L99" s="13">
        <v>32</v>
      </c>
      <c r="M99" s="14">
        <f t="shared" ref="M99" si="10">F99*L99+40</f>
        <v>169.92</v>
      </c>
    </row>
    <row r="100" spans="1:13" ht="30" x14ac:dyDescent="0.25">
      <c r="A100" s="16" t="s">
        <v>209</v>
      </c>
      <c r="B100" s="16">
        <v>0</v>
      </c>
      <c r="C100" s="13" t="s">
        <v>133</v>
      </c>
      <c r="D100" s="13" t="s">
        <v>90</v>
      </c>
      <c r="E100" s="18">
        <v>1</v>
      </c>
      <c r="F100" s="17">
        <f>130/31</f>
        <v>4.193548387096774</v>
      </c>
      <c r="G100" s="13">
        <v>0</v>
      </c>
      <c r="H100" s="13">
        <v>46</v>
      </c>
      <c r="I100" s="13">
        <v>171</v>
      </c>
      <c r="J100" s="24">
        <f t="shared" si="7"/>
        <v>192.90322580645162</v>
      </c>
      <c r="K100" s="15">
        <f t="shared" si="9"/>
        <v>252.75322580645161</v>
      </c>
      <c r="L100" s="13">
        <v>31</v>
      </c>
      <c r="M100" s="14"/>
    </row>
    <row r="101" spans="1:13" x14ac:dyDescent="0.25">
      <c r="A101" s="16" t="s">
        <v>189</v>
      </c>
      <c r="B101" s="16">
        <v>0</v>
      </c>
      <c r="C101" s="13" t="s">
        <v>133</v>
      </c>
      <c r="D101" s="13" t="s">
        <v>91</v>
      </c>
      <c r="E101" s="13">
        <v>1</v>
      </c>
      <c r="F101" s="13">
        <v>4</v>
      </c>
      <c r="G101" s="13">
        <v>0</v>
      </c>
      <c r="H101" s="13"/>
      <c r="I101" s="13"/>
      <c r="J101" s="24">
        <f t="shared" si="7"/>
        <v>0</v>
      </c>
      <c r="K101" s="14">
        <f t="shared" si="9"/>
        <v>0</v>
      </c>
      <c r="L101" s="13">
        <v>30</v>
      </c>
      <c r="M101" s="14">
        <f>F101*L101+40</f>
        <v>160</v>
      </c>
    </row>
    <row r="102" spans="1:13" ht="30" x14ac:dyDescent="0.25">
      <c r="A102" s="10" t="s">
        <v>130</v>
      </c>
      <c r="B102" s="10">
        <v>0</v>
      </c>
      <c r="C102" s="10" t="s">
        <v>132</v>
      </c>
      <c r="D102" s="10" t="s">
        <v>87</v>
      </c>
      <c r="E102" s="11">
        <v>1</v>
      </c>
      <c r="F102" s="12">
        <f>100/27</f>
        <v>3.7037037037037037</v>
      </c>
      <c r="G102" s="13">
        <v>1</v>
      </c>
      <c r="H102" s="13">
        <v>58</v>
      </c>
      <c r="I102" s="13">
        <v>502</v>
      </c>
      <c r="J102" s="24">
        <f t="shared" si="7"/>
        <v>214.81481481481481</v>
      </c>
      <c r="K102" s="14">
        <f t="shared" si="9"/>
        <v>390.51481481481483</v>
      </c>
      <c r="L102" s="13">
        <v>27</v>
      </c>
      <c r="M102" s="14">
        <f>F102*L102+40</f>
        <v>140</v>
      </c>
    </row>
    <row r="103" spans="1:13" ht="30" x14ac:dyDescent="0.25">
      <c r="A103" s="16" t="s">
        <v>191</v>
      </c>
      <c r="B103" s="16">
        <v>0</v>
      </c>
      <c r="C103" s="13" t="s">
        <v>133</v>
      </c>
      <c r="D103" s="13" t="s">
        <v>86</v>
      </c>
      <c r="E103" s="13">
        <v>1</v>
      </c>
      <c r="F103" s="13">
        <v>4.18</v>
      </c>
      <c r="G103" s="13">
        <v>0</v>
      </c>
      <c r="H103" s="13">
        <v>27</v>
      </c>
      <c r="I103" s="13">
        <v>123</v>
      </c>
      <c r="J103" s="24">
        <f t="shared" si="7"/>
        <v>112.85999999999999</v>
      </c>
      <c r="K103" s="15">
        <f t="shared" si="9"/>
        <v>155.90999999999997</v>
      </c>
      <c r="L103" s="13">
        <v>29</v>
      </c>
      <c r="M103" s="14">
        <f>F103*L103+40</f>
        <v>161.22</v>
      </c>
    </row>
    <row r="104" spans="1:13" ht="30" x14ac:dyDescent="0.25">
      <c r="A104" s="16" t="s">
        <v>190</v>
      </c>
      <c r="B104" s="16">
        <v>0</v>
      </c>
      <c r="C104" s="13" t="s">
        <v>133</v>
      </c>
      <c r="D104" s="13" t="s">
        <v>86</v>
      </c>
      <c r="E104" s="13">
        <v>1</v>
      </c>
      <c r="F104" s="17">
        <f>110/27</f>
        <v>4.0740740740740744</v>
      </c>
      <c r="G104" s="13">
        <v>0</v>
      </c>
      <c r="H104" s="13">
        <v>27</v>
      </c>
      <c r="I104" s="13">
        <v>123</v>
      </c>
      <c r="J104" s="24">
        <f t="shared" si="7"/>
        <v>110.00000000000001</v>
      </c>
      <c r="K104" s="14">
        <f t="shared" si="9"/>
        <v>153.05000000000001</v>
      </c>
      <c r="L104" s="13">
        <v>27</v>
      </c>
      <c r="M104" s="14">
        <f>F105*L104+40</f>
        <v>149.89000000000001</v>
      </c>
    </row>
    <row r="105" spans="1:13" ht="30" x14ac:dyDescent="0.25">
      <c r="A105" s="10" t="s">
        <v>124</v>
      </c>
      <c r="B105" s="10">
        <v>0</v>
      </c>
      <c r="C105" s="10" t="s">
        <v>133</v>
      </c>
      <c r="D105" s="10" t="s">
        <v>159</v>
      </c>
      <c r="E105" s="11">
        <v>1</v>
      </c>
      <c r="F105" s="13">
        <v>4.07</v>
      </c>
      <c r="G105" s="13">
        <v>1</v>
      </c>
      <c r="H105" s="13">
        <v>55</v>
      </c>
      <c r="I105" s="13">
        <v>470</v>
      </c>
      <c r="J105" s="24">
        <f t="shared" si="7"/>
        <v>223.85000000000002</v>
      </c>
      <c r="K105" s="15">
        <f t="shared" si="9"/>
        <v>388.35</v>
      </c>
      <c r="L105" s="13">
        <v>29</v>
      </c>
      <c r="M105" s="14">
        <f t="shared" ref="M105:M136" si="11">F105*L105+40</f>
        <v>158.03</v>
      </c>
    </row>
    <row r="106" spans="1:13" ht="45" x14ac:dyDescent="0.25">
      <c r="A106" s="10" t="s">
        <v>158</v>
      </c>
      <c r="B106" s="10">
        <v>0</v>
      </c>
      <c r="C106" s="10" t="s">
        <v>132</v>
      </c>
      <c r="D106" s="10" t="s">
        <v>91</v>
      </c>
      <c r="E106" s="11">
        <v>1</v>
      </c>
      <c r="F106" s="12">
        <v>4</v>
      </c>
      <c r="G106" s="13">
        <v>0</v>
      </c>
      <c r="H106" s="13">
        <v>24</v>
      </c>
      <c r="I106" s="13">
        <v>151</v>
      </c>
      <c r="J106" s="24">
        <f t="shared" si="7"/>
        <v>96</v>
      </c>
      <c r="K106" s="14">
        <f t="shared" si="9"/>
        <v>148.85</v>
      </c>
      <c r="L106" s="13">
        <v>30</v>
      </c>
      <c r="M106" s="14">
        <f t="shared" si="11"/>
        <v>160</v>
      </c>
    </row>
    <row r="107" spans="1:13" ht="30" x14ac:dyDescent="0.25">
      <c r="A107" s="10" t="s">
        <v>123</v>
      </c>
      <c r="B107" s="10">
        <v>0</v>
      </c>
      <c r="C107" s="10" t="s">
        <v>132</v>
      </c>
      <c r="D107" s="10" t="s">
        <v>87</v>
      </c>
      <c r="E107" s="11">
        <v>1</v>
      </c>
      <c r="F107" s="12">
        <v>3.22</v>
      </c>
      <c r="G107" s="13">
        <v>0</v>
      </c>
      <c r="H107" s="13">
        <v>25</v>
      </c>
      <c r="I107" s="13">
        <v>157</v>
      </c>
      <c r="J107" s="24">
        <f t="shared" si="7"/>
        <v>80.5</v>
      </c>
      <c r="K107" s="14">
        <f t="shared" si="9"/>
        <v>135.44999999999999</v>
      </c>
      <c r="L107" s="13">
        <v>59</v>
      </c>
      <c r="M107" s="14">
        <f t="shared" si="11"/>
        <v>229.98000000000002</v>
      </c>
    </row>
    <row r="108" spans="1:13" ht="30" x14ac:dyDescent="0.25">
      <c r="A108" s="16" t="s">
        <v>210</v>
      </c>
      <c r="B108" s="16">
        <v>0</v>
      </c>
      <c r="C108" s="13" t="s">
        <v>132</v>
      </c>
      <c r="D108" s="13" t="s">
        <v>90</v>
      </c>
      <c r="E108" s="18">
        <v>1</v>
      </c>
      <c r="F108" s="17">
        <f>90/27</f>
        <v>3.3333333333333335</v>
      </c>
      <c r="G108" s="13">
        <v>0</v>
      </c>
      <c r="H108" s="13">
        <v>46</v>
      </c>
      <c r="I108" s="13">
        <v>171</v>
      </c>
      <c r="J108" s="24">
        <f t="shared" si="7"/>
        <v>153.33333333333334</v>
      </c>
      <c r="K108" s="15">
        <f t="shared" si="9"/>
        <v>213.18333333333334</v>
      </c>
      <c r="L108" s="13">
        <v>27</v>
      </c>
      <c r="M108" s="14">
        <f t="shared" si="11"/>
        <v>130</v>
      </c>
    </row>
    <row r="109" spans="1:13" ht="60" x14ac:dyDescent="0.25">
      <c r="A109" s="10" t="s">
        <v>121</v>
      </c>
      <c r="B109" s="10">
        <v>1</v>
      </c>
      <c r="C109" s="10" t="s">
        <v>132</v>
      </c>
      <c r="D109" s="10" t="s">
        <v>90</v>
      </c>
      <c r="E109" s="11">
        <v>1</v>
      </c>
      <c r="F109" s="12">
        <f>210/56</f>
        <v>3.75</v>
      </c>
      <c r="G109" s="13">
        <v>0</v>
      </c>
      <c r="H109" s="13">
        <v>46</v>
      </c>
      <c r="I109" s="13">
        <v>171</v>
      </c>
      <c r="J109" s="24">
        <f t="shared" si="7"/>
        <v>172.5</v>
      </c>
      <c r="K109" s="14">
        <f t="shared" si="9"/>
        <v>232.35</v>
      </c>
      <c r="L109" s="13">
        <v>56</v>
      </c>
      <c r="M109" s="14">
        <f t="shared" si="11"/>
        <v>250</v>
      </c>
    </row>
    <row r="110" spans="1:13" ht="60" x14ac:dyDescent="0.25">
      <c r="A110" s="10" t="s">
        <v>120</v>
      </c>
      <c r="B110" s="10">
        <v>1</v>
      </c>
      <c r="C110" s="10" t="s">
        <v>132</v>
      </c>
      <c r="D110" s="10" t="s">
        <v>90</v>
      </c>
      <c r="E110" s="11">
        <v>1</v>
      </c>
      <c r="F110" s="12">
        <f>210/56</f>
        <v>3.75</v>
      </c>
      <c r="G110" s="13">
        <v>0</v>
      </c>
      <c r="H110" s="13">
        <v>46</v>
      </c>
      <c r="I110" s="13">
        <v>171</v>
      </c>
      <c r="J110" s="24">
        <f t="shared" si="7"/>
        <v>172.5</v>
      </c>
      <c r="K110" s="15">
        <f t="shared" si="9"/>
        <v>232.35</v>
      </c>
      <c r="L110" s="13">
        <v>56</v>
      </c>
      <c r="M110" s="14">
        <f t="shared" si="11"/>
        <v>250</v>
      </c>
    </row>
    <row r="111" spans="1:13" x14ac:dyDescent="0.25">
      <c r="A111" s="10" t="s">
        <v>7</v>
      </c>
      <c r="B111" s="10">
        <v>0</v>
      </c>
      <c r="C111" s="10" t="s">
        <v>132</v>
      </c>
      <c r="D111" s="10" t="s">
        <v>87</v>
      </c>
      <c r="E111" s="11">
        <v>1</v>
      </c>
      <c r="F111" s="10">
        <v>3.22</v>
      </c>
      <c r="G111" s="13">
        <v>1</v>
      </c>
      <c r="H111" s="13">
        <v>58</v>
      </c>
      <c r="I111" s="13">
        <v>502</v>
      </c>
      <c r="J111" s="24">
        <f t="shared" si="7"/>
        <v>186.76000000000002</v>
      </c>
      <c r="K111" s="14">
        <f t="shared" si="9"/>
        <v>362.46000000000004</v>
      </c>
      <c r="L111" s="13">
        <v>59</v>
      </c>
      <c r="M111" s="14">
        <f t="shared" si="11"/>
        <v>229.98000000000002</v>
      </c>
    </row>
    <row r="112" spans="1:13" ht="45" x14ac:dyDescent="0.25">
      <c r="A112" s="10" t="s">
        <v>107</v>
      </c>
      <c r="B112" s="10">
        <v>0</v>
      </c>
      <c r="C112" s="10" t="s">
        <v>132</v>
      </c>
      <c r="D112" s="10" t="s">
        <v>87</v>
      </c>
      <c r="E112" s="11">
        <v>1</v>
      </c>
      <c r="F112" s="10">
        <v>4.16</v>
      </c>
      <c r="G112" s="13">
        <v>1</v>
      </c>
      <c r="H112" s="13">
        <v>58</v>
      </c>
      <c r="I112" s="13">
        <v>502</v>
      </c>
      <c r="J112" s="24">
        <f t="shared" si="7"/>
        <v>241.28</v>
      </c>
      <c r="K112" s="15">
        <f t="shared" si="9"/>
        <v>416.98</v>
      </c>
      <c r="L112" s="13">
        <v>48</v>
      </c>
      <c r="M112" s="14">
        <f t="shared" si="11"/>
        <v>239.68</v>
      </c>
    </row>
    <row r="113" spans="1:13" ht="30" x14ac:dyDescent="0.25">
      <c r="A113" s="10" t="s">
        <v>106</v>
      </c>
      <c r="B113" s="10">
        <v>0</v>
      </c>
      <c r="C113" s="10" t="s">
        <v>132</v>
      </c>
      <c r="D113" s="10" t="s">
        <v>87</v>
      </c>
      <c r="E113" s="11">
        <v>1</v>
      </c>
      <c r="F113" s="10">
        <v>3.58</v>
      </c>
      <c r="G113" s="13">
        <v>1</v>
      </c>
      <c r="H113" s="13">
        <v>58</v>
      </c>
      <c r="I113" s="13">
        <v>502</v>
      </c>
      <c r="J113" s="24">
        <f t="shared" si="7"/>
        <v>207.64000000000001</v>
      </c>
      <c r="K113" s="14">
        <f t="shared" si="9"/>
        <v>383.34000000000003</v>
      </c>
      <c r="L113" s="13">
        <v>53</v>
      </c>
      <c r="M113" s="14">
        <f t="shared" si="11"/>
        <v>229.74</v>
      </c>
    </row>
    <row r="114" spans="1:13" ht="30" x14ac:dyDescent="0.25">
      <c r="A114" s="10" t="s">
        <v>108</v>
      </c>
      <c r="B114" s="10">
        <v>1</v>
      </c>
      <c r="C114" s="10" t="s">
        <v>132</v>
      </c>
      <c r="D114" s="10" t="s">
        <v>87</v>
      </c>
      <c r="E114" s="11">
        <v>1</v>
      </c>
      <c r="F114" s="10">
        <v>3.4</v>
      </c>
      <c r="G114" s="13">
        <v>1</v>
      </c>
      <c r="H114" s="13">
        <v>58</v>
      </c>
      <c r="I114" s="13">
        <v>502</v>
      </c>
      <c r="J114" s="24">
        <f t="shared" si="7"/>
        <v>197.2</v>
      </c>
      <c r="K114" s="14">
        <f t="shared" si="9"/>
        <v>372.9</v>
      </c>
      <c r="L114" s="13">
        <v>53</v>
      </c>
      <c r="M114" s="14">
        <f t="shared" si="11"/>
        <v>220.2</v>
      </c>
    </row>
    <row r="115" spans="1:13" x14ac:dyDescent="0.25">
      <c r="A115" s="10" t="s">
        <v>96</v>
      </c>
      <c r="B115" s="10">
        <v>0</v>
      </c>
      <c r="C115" s="10" t="s">
        <v>132</v>
      </c>
      <c r="D115" s="10" t="s">
        <v>87</v>
      </c>
      <c r="E115" s="11">
        <v>1</v>
      </c>
      <c r="F115" s="12">
        <v>3.67</v>
      </c>
      <c r="G115" s="13">
        <v>1</v>
      </c>
      <c r="H115" s="13">
        <v>58</v>
      </c>
      <c r="I115" s="13">
        <v>502</v>
      </c>
      <c r="J115" s="24">
        <f t="shared" si="7"/>
        <v>212.85999999999999</v>
      </c>
      <c r="K115" s="14">
        <f t="shared" si="9"/>
        <v>388.55999999999995</v>
      </c>
      <c r="L115" s="13">
        <v>49</v>
      </c>
      <c r="M115" s="14">
        <f t="shared" si="11"/>
        <v>219.82999999999998</v>
      </c>
    </row>
    <row r="116" spans="1:13" x14ac:dyDescent="0.25">
      <c r="A116" s="10" t="s">
        <v>0</v>
      </c>
      <c r="B116" s="10">
        <v>0</v>
      </c>
      <c r="C116" s="10" t="s">
        <v>133</v>
      </c>
      <c r="D116" s="10" t="s">
        <v>86</v>
      </c>
      <c r="E116" s="11">
        <v>1</v>
      </c>
      <c r="F116" s="12">
        <v>3.8</v>
      </c>
      <c r="G116" s="13">
        <v>1</v>
      </c>
      <c r="H116" s="13">
        <v>65</v>
      </c>
      <c r="I116" s="13">
        <f>392-65</f>
        <v>327</v>
      </c>
      <c r="J116" s="24">
        <f t="shared" si="7"/>
        <v>247</v>
      </c>
      <c r="K116" s="15">
        <f t="shared" si="9"/>
        <v>361.45</v>
      </c>
      <c r="L116" s="13">
        <v>33</v>
      </c>
      <c r="M116" s="14">
        <f t="shared" si="11"/>
        <v>165.39999999999998</v>
      </c>
    </row>
    <row r="117" spans="1:13" ht="45" x14ac:dyDescent="0.25">
      <c r="A117" s="10" t="s">
        <v>110</v>
      </c>
      <c r="B117" s="10">
        <v>0</v>
      </c>
      <c r="C117" s="10" t="s">
        <v>133</v>
      </c>
      <c r="D117" s="10" t="s">
        <v>91</v>
      </c>
      <c r="E117" s="11">
        <v>1</v>
      </c>
      <c r="F117" s="12">
        <v>4.07</v>
      </c>
      <c r="G117" s="13">
        <v>1</v>
      </c>
      <c r="H117" s="13">
        <v>60</v>
      </c>
      <c r="I117" s="13">
        <v>390</v>
      </c>
      <c r="J117" s="24">
        <f t="shared" si="7"/>
        <v>244.20000000000002</v>
      </c>
      <c r="K117" s="14">
        <f t="shared" si="9"/>
        <v>380.70000000000005</v>
      </c>
      <c r="L117" s="13">
        <v>27</v>
      </c>
      <c r="M117" s="14">
        <f t="shared" si="11"/>
        <v>149.89000000000001</v>
      </c>
    </row>
    <row r="118" spans="1:13" ht="30" x14ac:dyDescent="0.25">
      <c r="A118" s="10" t="s">
        <v>176</v>
      </c>
      <c r="B118" s="10">
        <v>0</v>
      </c>
      <c r="C118" s="10" t="s">
        <v>133</v>
      </c>
      <c r="D118" s="10" t="s">
        <v>86</v>
      </c>
      <c r="E118" s="11">
        <v>1</v>
      </c>
      <c r="F118" s="12">
        <v>4</v>
      </c>
      <c r="G118" s="13">
        <v>1</v>
      </c>
      <c r="H118" s="13">
        <v>65</v>
      </c>
      <c r="I118" s="13">
        <f>392-65</f>
        <v>327</v>
      </c>
      <c r="J118" s="24">
        <f t="shared" si="7"/>
        <v>260</v>
      </c>
      <c r="K118" s="15">
        <f t="shared" si="9"/>
        <v>374.45</v>
      </c>
      <c r="L118" s="13">
        <v>30</v>
      </c>
      <c r="M118" s="14">
        <f t="shared" si="11"/>
        <v>160</v>
      </c>
    </row>
    <row r="119" spans="1:13" ht="45" x14ac:dyDescent="0.25">
      <c r="A119" s="10" t="s">
        <v>98</v>
      </c>
      <c r="B119" s="10">
        <v>1</v>
      </c>
      <c r="C119" s="10" t="s">
        <v>132</v>
      </c>
      <c r="D119" s="10" t="s">
        <v>87</v>
      </c>
      <c r="E119" s="11">
        <v>1</v>
      </c>
      <c r="F119" s="12">
        <v>3.93</v>
      </c>
      <c r="G119" s="13">
        <v>0</v>
      </c>
      <c r="H119" s="13">
        <v>25</v>
      </c>
      <c r="I119" s="13">
        <v>157</v>
      </c>
      <c r="J119" s="24">
        <f t="shared" si="7"/>
        <v>98.25</v>
      </c>
      <c r="K119" s="14">
        <f t="shared" si="9"/>
        <v>153.19999999999999</v>
      </c>
      <c r="L119" s="13">
        <v>28</v>
      </c>
      <c r="M119" s="14">
        <f t="shared" si="11"/>
        <v>150.04000000000002</v>
      </c>
    </row>
    <row r="120" spans="1:13" ht="45" x14ac:dyDescent="0.25">
      <c r="A120" s="10" t="s">
        <v>99</v>
      </c>
      <c r="B120" s="10">
        <v>1</v>
      </c>
      <c r="C120" s="10" t="s">
        <v>132</v>
      </c>
      <c r="D120" s="10" t="s">
        <v>87</v>
      </c>
      <c r="E120" s="11">
        <v>1</v>
      </c>
      <c r="F120" s="12">
        <v>3.79</v>
      </c>
      <c r="G120" s="13">
        <v>0</v>
      </c>
      <c r="H120" s="13">
        <v>25</v>
      </c>
      <c r="I120" s="13">
        <v>157</v>
      </c>
      <c r="J120" s="24">
        <f t="shared" si="7"/>
        <v>94.75</v>
      </c>
      <c r="K120" s="14">
        <f t="shared" si="9"/>
        <v>149.69999999999999</v>
      </c>
      <c r="L120" s="13">
        <v>29</v>
      </c>
      <c r="M120" s="14">
        <f t="shared" si="11"/>
        <v>149.91</v>
      </c>
    </row>
    <row r="121" spans="1:13" ht="45" x14ac:dyDescent="0.25">
      <c r="A121" s="10" t="s">
        <v>102</v>
      </c>
      <c r="B121" s="10">
        <v>1</v>
      </c>
      <c r="C121" s="10" t="s">
        <v>132</v>
      </c>
      <c r="D121" s="10" t="s">
        <v>87</v>
      </c>
      <c r="E121" s="11">
        <v>1</v>
      </c>
      <c r="F121" s="12">
        <v>3.87</v>
      </c>
      <c r="G121" s="13">
        <v>0</v>
      </c>
      <c r="H121" s="13">
        <v>25</v>
      </c>
      <c r="I121" s="13">
        <v>157</v>
      </c>
      <c r="J121" s="24">
        <f t="shared" si="7"/>
        <v>96.75</v>
      </c>
      <c r="K121" s="14">
        <f t="shared" si="9"/>
        <v>151.69999999999999</v>
      </c>
      <c r="L121" s="13">
        <v>31</v>
      </c>
      <c r="M121" s="14">
        <f t="shared" si="11"/>
        <v>159.97</v>
      </c>
    </row>
    <row r="122" spans="1:13" ht="45" x14ac:dyDescent="0.25">
      <c r="A122" s="10" t="s">
        <v>104</v>
      </c>
      <c r="B122" s="10">
        <v>1</v>
      </c>
      <c r="C122" s="10" t="s">
        <v>132</v>
      </c>
      <c r="D122" s="10" t="s">
        <v>87</v>
      </c>
      <c r="E122" s="11">
        <v>1</v>
      </c>
      <c r="F122" s="12">
        <f>110/30</f>
        <v>3.6666666666666665</v>
      </c>
      <c r="G122" s="13">
        <v>0</v>
      </c>
      <c r="H122" s="13">
        <v>25</v>
      </c>
      <c r="I122" s="13">
        <v>157</v>
      </c>
      <c r="J122" s="24">
        <f t="shared" si="7"/>
        <v>91.666666666666657</v>
      </c>
      <c r="K122" s="15">
        <f t="shared" si="9"/>
        <v>146.61666666666665</v>
      </c>
      <c r="L122" s="13">
        <v>30</v>
      </c>
      <c r="M122" s="14">
        <f t="shared" si="11"/>
        <v>150</v>
      </c>
    </row>
    <row r="123" spans="1:13" ht="30" x14ac:dyDescent="0.25">
      <c r="A123" s="10" t="s">
        <v>103</v>
      </c>
      <c r="B123" s="10">
        <v>1</v>
      </c>
      <c r="C123" s="10" t="s">
        <v>132</v>
      </c>
      <c r="D123" s="10" t="s">
        <v>87</v>
      </c>
      <c r="E123" s="11">
        <v>1</v>
      </c>
      <c r="F123" s="12">
        <v>3.75</v>
      </c>
      <c r="G123" s="13">
        <v>0</v>
      </c>
      <c r="H123" s="13">
        <v>25</v>
      </c>
      <c r="I123" s="13">
        <v>157</v>
      </c>
      <c r="J123" s="24">
        <f t="shared" si="7"/>
        <v>93.75</v>
      </c>
      <c r="K123" s="14">
        <f t="shared" si="9"/>
        <v>148.69999999999999</v>
      </c>
      <c r="L123" s="13">
        <v>32</v>
      </c>
      <c r="M123" s="14">
        <f t="shared" si="11"/>
        <v>160</v>
      </c>
    </row>
    <row r="124" spans="1:13" ht="30" x14ac:dyDescent="0.25">
      <c r="A124" s="10" t="s">
        <v>105</v>
      </c>
      <c r="B124" s="10">
        <v>1</v>
      </c>
      <c r="C124" s="10" t="s">
        <v>132</v>
      </c>
      <c r="D124" s="10" t="s">
        <v>87</v>
      </c>
      <c r="E124" s="11">
        <v>1</v>
      </c>
      <c r="F124" s="12">
        <v>3.55</v>
      </c>
      <c r="G124" s="13">
        <v>0</v>
      </c>
      <c r="H124" s="13">
        <v>25</v>
      </c>
      <c r="I124" s="13">
        <v>157</v>
      </c>
      <c r="J124" s="24">
        <f t="shared" si="7"/>
        <v>88.75</v>
      </c>
      <c r="K124" s="15">
        <f t="shared" si="9"/>
        <v>143.69999999999999</v>
      </c>
      <c r="L124" s="13">
        <v>31</v>
      </c>
      <c r="M124" s="14">
        <f t="shared" si="11"/>
        <v>150.05000000000001</v>
      </c>
    </row>
    <row r="125" spans="1:13" ht="30" x14ac:dyDescent="0.25">
      <c r="A125" s="10" t="s">
        <v>101</v>
      </c>
      <c r="B125" s="10">
        <v>1</v>
      </c>
      <c r="C125" s="10" t="s">
        <v>132</v>
      </c>
      <c r="D125" s="10" t="s">
        <v>87</v>
      </c>
      <c r="E125" s="11">
        <v>1</v>
      </c>
      <c r="F125" s="12">
        <v>3.87</v>
      </c>
      <c r="G125" s="13">
        <v>0</v>
      </c>
      <c r="H125" s="13">
        <v>25</v>
      </c>
      <c r="I125" s="13">
        <v>157</v>
      </c>
      <c r="J125" s="24">
        <f t="shared" si="7"/>
        <v>96.75</v>
      </c>
      <c r="K125" s="14">
        <f t="shared" si="9"/>
        <v>151.69999999999999</v>
      </c>
      <c r="L125" s="13">
        <v>31</v>
      </c>
      <c r="M125" s="14">
        <f t="shared" si="11"/>
        <v>159.97</v>
      </c>
    </row>
    <row r="126" spans="1:13" ht="30" x14ac:dyDescent="0.25">
      <c r="A126" s="10" t="s">
        <v>129</v>
      </c>
      <c r="B126" s="10">
        <v>1</v>
      </c>
      <c r="C126" s="10" t="s">
        <v>132</v>
      </c>
      <c r="D126" s="10" t="s">
        <v>87</v>
      </c>
      <c r="E126" s="11">
        <v>1</v>
      </c>
      <c r="F126" s="12">
        <v>3.75</v>
      </c>
      <c r="G126" s="13">
        <v>0</v>
      </c>
      <c r="H126" s="13">
        <v>25</v>
      </c>
      <c r="I126" s="13">
        <v>157</v>
      </c>
      <c r="J126" s="24">
        <f t="shared" si="7"/>
        <v>93.75</v>
      </c>
      <c r="K126" s="14">
        <f t="shared" si="9"/>
        <v>148.69999999999999</v>
      </c>
      <c r="L126" s="13">
        <v>32</v>
      </c>
      <c r="M126" s="14">
        <f t="shared" si="11"/>
        <v>160</v>
      </c>
    </row>
    <row r="127" spans="1:13" ht="30" x14ac:dyDescent="0.25">
      <c r="A127" s="10" t="s">
        <v>100</v>
      </c>
      <c r="B127" s="10">
        <v>1</v>
      </c>
      <c r="C127" s="10" t="s">
        <v>132</v>
      </c>
      <c r="D127" s="10" t="s">
        <v>87</v>
      </c>
      <c r="E127" s="11">
        <v>1</v>
      </c>
      <c r="F127" s="12">
        <v>3.55</v>
      </c>
      <c r="G127" s="13">
        <v>0</v>
      </c>
      <c r="H127" s="13">
        <v>25</v>
      </c>
      <c r="I127" s="13">
        <v>157</v>
      </c>
      <c r="J127" s="24">
        <f t="shared" si="7"/>
        <v>88.75</v>
      </c>
      <c r="K127" s="15">
        <f t="shared" si="9"/>
        <v>143.69999999999999</v>
      </c>
      <c r="L127" s="13">
        <v>31</v>
      </c>
      <c r="M127" s="14">
        <f t="shared" si="11"/>
        <v>150.05000000000001</v>
      </c>
    </row>
    <row r="128" spans="1:13" ht="30" x14ac:dyDescent="0.25">
      <c r="A128" s="10" t="s">
        <v>171</v>
      </c>
      <c r="B128" s="10">
        <v>1</v>
      </c>
      <c r="C128" s="10" t="s">
        <v>132</v>
      </c>
      <c r="D128" s="10" t="s">
        <v>87</v>
      </c>
      <c r="E128" s="11">
        <v>1</v>
      </c>
      <c r="F128" s="12">
        <f>110/30</f>
        <v>3.6666666666666665</v>
      </c>
      <c r="G128" s="13">
        <v>0</v>
      </c>
      <c r="H128" s="13">
        <v>25</v>
      </c>
      <c r="I128" s="13">
        <v>157</v>
      </c>
      <c r="J128" s="24">
        <f t="shared" si="7"/>
        <v>91.666666666666657</v>
      </c>
      <c r="K128" s="14">
        <f t="shared" si="9"/>
        <v>146.61666666666665</v>
      </c>
      <c r="L128" s="13">
        <v>30</v>
      </c>
      <c r="M128" s="14">
        <f t="shared" si="11"/>
        <v>150</v>
      </c>
    </row>
    <row r="129" spans="1:13" ht="30" x14ac:dyDescent="0.25">
      <c r="A129" s="10" t="s">
        <v>95</v>
      </c>
      <c r="B129" s="10">
        <v>1</v>
      </c>
      <c r="C129" s="10" t="s">
        <v>132</v>
      </c>
      <c r="D129" s="10" t="s">
        <v>87</v>
      </c>
      <c r="E129" s="11">
        <v>1</v>
      </c>
      <c r="F129" s="12">
        <v>3.33</v>
      </c>
      <c r="G129" s="13">
        <v>1</v>
      </c>
      <c r="H129" s="13">
        <v>58</v>
      </c>
      <c r="I129" s="13">
        <v>502</v>
      </c>
      <c r="J129" s="24">
        <f t="shared" si="7"/>
        <v>193.14000000000001</v>
      </c>
      <c r="K129" s="15">
        <f t="shared" si="9"/>
        <v>368.84000000000003</v>
      </c>
      <c r="L129" s="13">
        <v>30</v>
      </c>
      <c r="M129" s="14">
        <f t="shared" si="11"/>
        <v>139.9</v>
      </c>
    </row>
    <row r="130" spans="1:13" ht="30" x14ac:dyDescent="0.25">
      <c r="A130" s="16" t="s">
        <v>70</v>
      </c>
      <c r="B130" s="16">
        <v>0</v>
      </c>
      <c r="C130" s="16" t="s">
        <v>132</v>
      </c>
      <c r="D130" s="16" t="s">
        <v>163</v>
      </c>
      <c r="E130" s="18">
        <v>1</v>
      </c>
      <c r="F130" s="13">
        <f>130/34</f>
        <v>3.8235294117647061</v>
      </c>
      <c r="G130" s="13">
        <v>0</v>
      </c>
      <c r="H130" s="13">
        <v>20</v>
      </c>
      <c r="I130" s="13">
        <v>127</v>
      </c>
      <c r="J130" s="24">
        <f t="shared" si="7"/>
        <v>76.470588235294116</v>
      </c>
      <c r="K130" s="14">
        <f t="shared" si="9"/>
        <v>120.9205882352941</v>
      </c>
      <c r="L130" s="13">
        <v>34</v>
      </c>
      <c r="M130" s="14">
        <f t="shared" si="11"/>
        <v>170</v>
      </c>
    </row>
    <row r="131" spans="1:13" ht="45" x14ac:dyDescent="0.25">
      <c r="A131" s="16" t="s">
        <v>72</v>
      </c>
      <c r="B131" s="16">
        <v>0</v>
      </c>
      <c r="C131" s="16" t="s">
        <v>132</v>
      </c>
      <c r="D131" s="16" t="s">
        <v>88</v>
      </c>
      <c r="E131" s="18">
        <v>1</v>
      </c>
      <c r="F131" s="13">
        <f>100/26</f>
        <v>3.8461538461538463</v>
      </c>
      <c r="G131" s="13">
        <v>0</v>
      </c>
      <c r="H131" s="13">
        <v>30</v>
      </c>
      <c r="I131" s="13">
        <v>136</v>
      </c>
      <c r="J131" s="24">
        <f t="shared" si="7"/>
        <v>115.38461538461539</v>
      </c>
      <c r="K131" s="15">
        <f t="shared" ref="K131:K160" si="12">$H131*$F131+$F$1*$I131</f>
        <v>162.98461538461538</v>
      </c>
      <c r="L131" s="13">
        <v>26</v>
      </c>
      <c r="M131" s="14">
        <f t="shared" si="11"/>
        <v>140</v>
      </c>
    </row>
    <row r="132" spans="1:13" ht="60" x14ac:dyDescent="0.25">
      <c r="A132" s="16" t="s">
        <v>65</v>
      </c>
      <c r="B132" s="16">
        <v>0</v>
      </c>
      <c r="C132" s="16" t="s">
        <v>132</v>
      </c>
      <c r="D132" s="13" t="s">
        <v>2</v>
      </c>
      <c r="E132" s="18">
        <v>1</v>
      </c>
      <c r="F132" s="13">
        <v>3.45</v>
      </c>
      <c r="G132" s="13">
        <v>0</v>
      </c>
      <c r="H132" s="13">
        <v>122</v>
      </c>
      <c r="I132" s="13">
        <v>364</v>
      </c>
      <c r="J132" s="24">
        <f t="shared" ref="J132:J160" si="13">H132*F132</f>
        <v>420.90000000000003</v>
      </c>
      <c r="K132" s="14">
        <f t="shared" si="12"/>
        <v>548.30000000000007</v>
      </c>
      <c r="L132" s="13">
        <v>55</v>
      </c>
      <c r="M132" s="14">
        <f t="shared" si="11"/>
        <v>229.75</v>
      </c>
    </row>
    <row r="133" spans="1:13" ht="45" x14ac:dyDescent="0.25">
      <c r="A133" s="16" t="s">
        <v>64</v>
      </c>
      <c r="B133" s="16">
        <v>0</v>
      </c>
      <c r="C133" s="16" t="s">
        <v>132</v>
      </c>
      <c r="D133" s="13" t="s">
        <v>2</v>
      </c>
      <c r="E133" s="18">
        <v>1</v>
      </c>
      <c r="F133" s="13">
        <v>3.4</v>
      </c>
      <c r="G133" s="13">
        <v>0</v>
      </c>
      <c r="H133" s="13">
        <v>122</v>
      </c>
      <c r="I133" s="13">
        <v>364</v>
      </c>
      <c r="J133" s="24">
        <f t="shared" si="13"/>
        <v>414.8</v>
      </c>
      <c r="K133" s="14">
        <f t="shared" si="12"/>
        <v>542.20000000000005</v>
      </c>
      <c r="L133" s="13">
        <v>50</v>
      </c>
      <c r="M133" s="14">
        <f t="shared" si="11"/>
        <v>210</v>
      </c>
    </row>
    <row r="134" spans="1:13" ht="45" x14ac:dyDescent="0.25">
      <c r="A134" s="16" t="s">
        <v>68</v>
      </c>
      <c r="B134" s="16">
        <v>0</v>
      </c>
      <c r="C134" s="16" t="s">
        <v>132</v>
      </c>
      <c r="D134" s="16" t="s">
        <v>90</v>
      </c>
      <c r="E134" s="18">
        <v>1</v>
      </c>
      <c r="F134" s="13">
        <v>4.3</v>
      </c>
      <c r="G134" s="13">
        <v>0</v>
      </c>
      <c r="H134" s="13">
        <v>46</v>
      </c>
      <c r="I134" s="13">
        <v>171</v>
      </c>
      <c r="J134" s="24">
        <f t="shared" si="13"/>
        <v>197.79999999999998</v>
      </c>
      <c r="K134" s="14">
        <f t="shared" si="12"/>
        <v>257.64999999999998</v>
      </c>
      <c r="L134" s="20">
        <v>30</v>
      </c>
      <c r="M134" s="14">
        <f t="shared" si="11"/>
        <v>169</v>
      </c>
    </row>
    <row r="135" spans="1:13" ht="45" x14ac:dyDescent="0.25">
      <c r="A135" s="16" t="s">
        <v>83</v>
      </c>
      <c r="B135" s="16">
        <v>0</v>
      </c>
      <c r="C135" s="16" t="s">
        <v>133</v>
      </c>
      <c r="D135" s="16" t="s">
        <v>86</v>
      </c>
      <c r="E135" s="18">
        <v>1</v>
      </c>
      <c r="F135" s="13">
        <f>120/29</f>
        <v>4.1379310344827589</v>
      </c>
      <c r="G135" s="13">
        <v>0</v>
      </c>
      <c r="H135" s="13">
        <v>27</v>
      </c>
      <c r="I135" s="13">
        <v>123</v>
      </c>
      <c r="J135" s="24">
        <f t="shared" si="13"/>
        <v>111.72413793103449</v>
      </c>
      <c r="K135" s="15">
        <f t="shared" si="12"/>
        <v>154.77413793103449</v>
      </c>
      <c r="L135" s="13">
        <v>29</v>
      </c>
      <c r="M135" s="14">
        <f t="shared" si="11"/>
        <v>160</v>
      </c>
    </row>
    <row r="136" spans="1:13" ht="45" x14ac:dyDescent="0.25">
      <c r="A136" s="16" t="s">
        <v>63</v>
      </c>
      <c r="B136" s="16">
        <v>0</v>
      </c>
      <c r="C136" s="16" t="s">
        <v>132</v>
      </c>
      <c r="D136" s="16" t="s">
        <v>90</v>
      </c>
      <c r="E136" s="18">
        <v>1</v>
      </c>
      <c r="F136" s="19">
        <v>3.75</v>
      </c>
      <c r="G136" s="13">
        <v>0</v>
      </c>
      <c r="H136" s="13">
        <v>46</v>
      </c>
      <c r="I136" s="13">
        <v>171</v>
      </c>
      <c r="J136" s="24">
        <f t="shared" si="13"/>
        <v>172.5</v>
      </c>
      <c r="K136" s="14">
        <f t="shared" si="12"/>
        <v>232.35</v>
      </c>
      <c r="L136" s="13">
        <v>32</v>
      </c>
      <c r="M136" s="14">
        <f t="shared" si="11"/>
        <v>160</v>
      </c>
    </row>
    <row r="137" spans="1:13" ht="45" x14ac:dyDescent="0.25">
      <c r="A137" s="16" t="s">
        <v>60</v>
      </c>
      <c r="B137" s="16">
        <v>0</v>
      </c>
      <c r="C137" s="16" t="s">
        <v>133</v>
      </c>
      <c r="D137" s="16" t="s">
        <v>90</v>
      </c>
      <c r="E137" s="18">
        <v>0</v>
      </c>
      <c r="F137" s="19">
        <v>4.3</v>
      </c>
      <c r="G137" s="13">
        <v>0</v>
      </c>
      <c r="H137" s="13">
        <v>46</v>
      </c>
      <c r="I137" s="13">
        <v>171</v>
      </c>
      <c r="J137" s="24">
        <f t="shared" si="13"/>
        <v>197.79999999999998</v>
      </c>
      <c r="K137" s="15">
        <f t="shared" si="12"/>
        <v>257.64999999999998</v>
      </c>
      <c r="L137" s="13">
        <v>30</v>
      </c>
      <c r="M137" s="14">
        <f t="shared" ref="M137:M160" si="14">F137*L137+40</f>
        <v>169</v>
      </c>
    </row>
    <row r="138" spans="1:13" ht="30" x14ac:dyDescent="0.25">
      <c r="A138" s="16" t="s">
        <v>73</v>
      </c>
      <c r="B138" s="16">
        <v>0</v>
      </c>
      <c r="C138" s="16" t="s">
        <v>132</v>
      </c>
      <c r="D138" s="16" t="s">
        <v>90</v>
      </c>
      <c r="E138" s="18">
        <v>1</v>
      </c>
      <c r="F138" s="19">
        <v>4.3</v>
      </c>
      <c r="G138" s="13">
        <v>0</v>
      </c>
      <c r="H138" s="13">
        <v>46</v>
      </c>
      <c r="I138" s="13">
        <v>171</v>
      </c>
      <c r="J138" s="24">
        <f t="shared" si="13"/>
        <v>197.79999999999998</v>
      </c>
      <c r="K138" s="14">
        <f t="shared" si="12"/>
        <v>257.64999999999998</v>
      </c>
      <c r="L138" s="13">
        <v>32</v>
      </c>
      <c r="M138" s="14">
        <f t="shared" si="14"/>
        <v>177.6</v>
      </c>
    </row>
    <row r="139" spans="1:13" ht="30" x14ac:dyDescent="0.25">
      <c r="A139" s="16" t="s">
        <v>66</v>
      </c>
      <c r="B139" s="16">
        <v>0</v>
      </c>
      <c r="C139" s="16" t="s">
        <v>132</v>
      </c>
      <c r="D139" s="16" t="s">
        <v>87</v>
      </c>
      <c r="E139" s="18">
        <v>0</v>
      </c>
      <c r="F139" s="19">
        <f>100/28</f>
        <v>3.5714285714285716</v>
      </c>
      <c r="G139" s="13">
        <v>0</v>
      </c>
      <c r="H139" s="13">
        <v>25</v>
      </c>
      <c r="I139" s="13">
        <v>157</v>
      </c>
      <c r="J139" s="24">
        <f t="shared" si="13"/>
        <v>89.285714285714292</v>
      </c>
      <c r="K139" s="14">
        <f t="shared" si="12"/>
        <v>144.23571428571429</v>
      </c>
      <c r="L139" s="13">
        <v>28</v>
      </c>
      <c r="M139" s="14">
        <f t="shared" si="14"/>
        <v>140</v>
      </c>
    </row>
    <row r="140" spans="1:13" ht="30" x14ac:dyDescent="0.25">
      <c r="A140" s="16" t="s">
        <v>138</v>
      </c>
      <c r="B140" s="16">
        <v>1</v>
      </c>
      <c r="C140" s="13" t="s">
        <v>132</v>
      </c>
      <c r="D140" s="16" t="s">
        <v>157</v>
      </c>
      <c r="E140" s="18">
        <v>1</v>
      </c>
      <c r="F140" s="19">
        <v>2</v>
      </c>
      <c r="G140" s="13">
        <v>1</v>
      </c>
      <c r="H140" s="13">
        <v>109</v>
      </c>
      <c r="I140" s="13">
        <v>386</v>
      </c>
      <c r="J140" s="24">
        <f t="shared" si="13"/>
        <v>218</v>
      </c>
      <c r="K140" s="14">
        <f t="shared" si="12"/>
        <v>353.1</v>
      </c>
      <c r="L140" s="13">
        <v>30</v>
      </c>
      <c r="M140" s="14">
        <f t="shared" si="14"/>
        <v>100</v>
      </c>
    </row>
    <row r="141" spans="1:13" ht="30" x14ac:dyDescent="0.25">
      <c r="A141" s="16" t="s">
        <v>82</v>
      </c>
      <c r="B141" s="16">
        <v>0</v>
      </c>
      <c r="C141" s="16" t="s">
        <v>133</v>
      </c>
      <c r="D141" s="16" t="s">
        <v>87</v>
      </c>
      <c r="E141" s="18">
        <v>1</v>
      </c>
      <c r="F141" s="13">
        <f>120/31</f>
        <v>3.870967741935484</v>
      </c>
      <c r="G141" s="13">
        <v>0</v>
      </c>
      <c r="H141" s="13">
        <v>25</v>
      </c>
      <c r="I141" s="13">
        <v>157</v>
      </c>
      <c r="J141" s="24">
        <f t="shared" si="13"/>
        <v>96.774193548387103</v>
      </c>
      <c r="K141" s="15">
        <f t="shared" si="12"/>
        <v>151.72419354838709</v>
      </c>
      <c r="L141" s="13">
        <v>31</v>
      </c>
      <c r="M141" s="14">
        <f t="shared" si="14"/>
        <v>160</v>
      </c>
    </row>
    <row r="142" spans="1:13" ht="30" x14ac:dyDescent="0.25">
      <c r="A142" s="16" t="s">
        <v>78</v>
      </c>
      <c r="B142" s="16">
        <v>0</v>
      </c>
      <c r="C142" s="16" t="s">
        <v>132</v>
      </c>
      <c r="D142" s="16" t="s">
        <v>163</v>
      </c>
      <c r="E142" s="18">
        <v>1</v>
      </c>
      <c r="F142" s="13">
        <f>130/31</f>
        <v>4.193548387096774</v>
      </c>
      <c r="G142" s="13">
        <v>0</v>
      </c>
      <c r="H142" s="13">
        <v>20</v>
      </c>
      <c r="I142" s="13">
        <v>127</v>
      </c>
      <c r="J142" s="24">
        <f t="shared" si="13"/>
        <v>83.870967741935488</v>
      </c>
      <c r="K142" s="14">
        <f t="shared" si="12"/>
        <v>128.32096774193548</v>
      </c>
      <c r="L142" s="13">
        <v>31</v>
      </c>
      <c r="M142" s="14">
        <f t="shared" si="14"/>
        <v>170</v>
      </c>
    </row>
    <row r="143" spans="1:13" ht="45" x14ac:dyDescent="0.25">
      <c r="A143" s="16" t="s">
        <v>77</v>
      </c>
      <c r="B143" s="16">
        <v>0</v>
      </c>
      <c r="C143" s="16" t="s">
        <v>133</v>
      </c>
      <c r="D143" s="16" t="s">
        <v>86</v>
      </c>
      <c r="E143" s="18">
        <v>1</v>
      </c>
      <c r="F143" s="13">
        <f>110/28</f>
        <v>3.9285714285714284</v>
      </c>
      <c r="G143" s="13">
        <v>0</v>
      </c>
      <c r="H143" s="13">
        <v>27</v>
      </c>
      <c r="I143" s="13">
        <v>123</v>
      </c>
      <c r="J143" s="24">
        <f t="shared" si="13"/>
        <v>106.07142857142857</v>
      </c>
      <c r="K143" s="15">
        <f t="shared" si="12"/>
        <v>149.12142857142857</v>
      </c>
      <c r="L143" s="13">
        <v>28</v>
      </c>
      <c r="M143" s="14">
        <f t="shared" si="14"/>
        <v>150</v>
      </c>
    </row>
    <row r="144" spans="1:13" ht="45" x14ac:dyDescent="0.25">
      <c r="A144" s="16" t="s">
        <v>61</v>
      </c>
      <c r="B144" s="16">
        <v>0</v>
      </c>
      <c r="C144" s="16" t="s">
        <v>132</v>
      </c>
      <c r="D144" s="16" t="s">
        <v>90</v>
      </c>
      <c r="E144" s="18">
        <v>1</v>
      </c>
      <c r="F144" s="19">
        <v>4.3</v>
      </c>
      <c r="G144" s="13">
        <v>0</v>
      </c>
      <c r="H144" s="13">
        <v>97</v>
      </c>
      <c r="I144" s="13">
        <v>427</v>
      </c>
      <c r="J144" s="24">
        <f t="shared" si="13"/>
        <v>417.09999999999997</v>
      </c>
      <c r="K144" s="14">
        <f t="shared" si="12"/>
        <v>566.54999999999995</v>
      </c>
      <c r="L144" s="13">
        <v>30</v>
      </c>
      <c r="M144" s="14">
        <f t="shared" si="14"/>
        <v>169</v>
      </c>
    </row>
    <row r="145" spans="1:13" ht="45" x14ac:dyDescent="0.25">
      <c r="A145" s="16" t="s">
        <v>75</v>
      </c>
      <c r="B145" s="16">
        <v>0</v>
      </c>
      <c r="C145" s="16" t="s">
        <v>132</v>
      </c>
      <c r="D145" s="16" t="s">
        <v>90</v>
      </c>
      <c r="E145" s="18">
        <v>1</v>
      </c>
      <c r="F145" s="19">
        <v>3.75</v>
      </c>
      <c r="G145" s="13">
        <v>0</v>
      </c>
      <c r="H145" s="13">
        <v>97</v>
      </c>
      <c r="I145" s="13">
        <v>427</v>
      </c>
      <c r="J145" s="24">
        <f t="shared" si="13"/>
        <v>363.75</v>
      </c>
      <c r="K145" s="14">
        <f t="shared" si="12"/>
        <v>513.20000000000005</v>
      </c>
      <c r="L145" s="13">
        <v>32</v>
      </c>
      <c r="M145" s="14">
        <f t="shared" si="14"/>
        <v>160</v>
      </c>
    </row>
    <row r="146" spans="1:13" ht="30" x14ac:dyDescent="0.25">
      <c r="A146" s="16" t="s">
        <v>81</v>
      </c>
      <c r="B146" s="16">
        <v>0</v>
      </c>
      <c r="C146" s="16" t="s">
        <v>132</v>
      </c>
      <c r="D146" s="16" t="s">
        <v>163</v>
      </c>
      <c r="E146" s="18">
        <v>1</v>
      </c>
      <c r="F146" s="13">
        <f>110/29</f>
        <v>3.7931034482758621</v>
      </c>
      <c r="G146" s="13">
        <v>0</v>
      </c>
      <c r="H146" s="13">
        <v>20</v>
      </c>
      <c r="I146" s="13">
        <v>127</v>
      </c>
      <c r="J146" s="24">
        <f t="shared" si="13"/>
        <v>75.862068965517238</v>
      </c>
      <c r="K146" s="15">
        <f t="shared" si="12"/>
        <v>120.31206896551723</v>
      </c>
      <c r="L146" s="13">
        <v>29</v>
      </c>
      <c r="M146" s="14">
        <f t="shared" si="14"/>
        <v>150</v>
      </c>
    </row>
    <row r="147" spans="1:13" ht="45" x14ac:dyDescent="0.25">
      <c r="A147" s="16" t="s">
        <v>139</v>
      </c>
      <c r="B147" s="16">
        <v>1</v>
      </c>
      <c r="C147" s="13" t="s">
        <v>132</v>
      </c>
      <c r="D147" s="16" t="s">
        <v>87</v>
      </c>
      <c r="E147" s="18">
        <v>1</v>
      </c>
      <c r="F147" s="13">
        <f>240/57</f>
        <v>4.2105263157894735</v>
      </c>
      <c r="G147" s="13">
        <v>1</v>
      </c>
      <c r="H147" s="13">
        <v>58</v>
      </c>
      <c r="I147" s="13">
        <v>502</v>
      </c>
      <c r="J147" s="24">
        <f t="shared" si="13"/>
        <v>244.21052631578945</v>
      </c>
      <c r="K147" s="14">
        <f t="shared" si="12"/>
        <v>419.91052631578941</v>
      </c>
      <c r="L147" s="13">
        <v>57</v>
      </c>
      <c r="M147" s="14">
        <f t="shared" si="14"/>
        <v>280</v>
      </c>
    </row>
    <row r="148" spans="1:13" ht="45" x14ac:dyDescent="0.25">
      <c r="A148" s="16" t="s">
        <v>134</v>
      </c>
      <c r="B148" s="16">
        <v>0</v>
      </c>
      <c r="C148" s="13" t="s">
        <v>133</v>
      </c>
      <c r="D148" s="16" t="s">
        <v>91</v>
      </c>
      <c r="E148" s="18">
        <v>0</v>
      </c>
      <c r="F148" s="13">
        <v>4</v>
      </c>
      <c r="G148" s="13">
        <v>0</v>
      </c>
      <c r="H148" s="13">
        <v>24</v>
      </c>
      <c r="I148" s="13">
        <v>151</v>
      </c>
      <c r="J148" s="24">
        <f t="shared" si="13"/>
        <v>96</v>
      </c>
      <c r="K148" s="15">
        <f t="shared" si="12"/>
        <v>148.85</v>
      </c>
      <c r="L148" s="13">
        <v>30</v>
      </c>
      <c r="M148" s="14">
        <f t="shared" si="14"/>
        <v>160</v>
      </c>
    </row>
    <row r="149" spans="1:13" ht="45" x14ac:dyDescent="0.25">
      <c r="A149" s="16" t="s">
        <v>79</v>
      </c>
      <c r="B149" s="16">
        <v>0</v>
      </c>
      <c r="C149" s="16" t="s">
        <v>132</v>
      </c>
      <c r="D149" s="16" t="s">
        <v>163</v>
      </c>
      <c r="E149" s="18">
        <v>1</v>
      </c>
      <c r="F149" s="13">
        <v>4</v>
      </c>
      <c r="G149" s="13">
        <v>0</v>
      </c>
      <c r="H149" s="13">
        <v>20</v>
      </c>
      <c r="I149" s="13">
        <v>127</v>
      </c>
      <c r="J149" s="24">
        <f t="shared" si="13"/>
        <v>80</v>
      </c>
      <c r="K149" s="14">
        <f t="shared" si="12"/>
        <v>124.44999999999999</v>
      </c>
      <c r="L149" s="13">
        <v>30</v>
      </c>
      <c r="M149" s="14">
        <f t="shared" si="14"/>
        <v>160</v>
      </c>
    </row>
    <row r="150" spans="1:13" ht="45" x14ac:dyDescent="0.25">
      <c r="A150" s="16" t="s">
        <v>71</v>
      </c>
      <c r="B150" s="16">
        <v>0</v>
      </c>
      <c r="C150" s="16" t="s">
        <v>132</v>
      </c>
      <c r="D150" s="16" t="s">
        <v>163</v>
      </c>
      <c r="E150" s="18">
        <v>1</v>
      </c>
      <c r="F150" s="13">
        <f>110/29</f>
        <v>3.7931034482758621</v>
      </c>
      <c r="G150" s="13">
        <v>0</v>
      </c>
      <c r="H150" s="13">
        <v>20</v>
      </c>
      <c r="I150" s="13">
        <v>127</v>
      </c>
      <c r="J150" s="24">
        <f t="shared" si="13"/>
        <v>75.862068965517238</v>
      </c>
      <c r="K150" s="15">
        <f t="shared" si="12"/>
        <v>120.31206896551723</v>
      </c>
      <c r="L150" s="13">
        <v>29</v>
      </c>
      <c r="M150" s="14">
        <f t="shared" si="14"/>
        <v>150</v>
      </c>
    </row>
    <row r="151" spans="1:13" ht="30" x14ac:dyDescent="0.25">
      <c r="A151" s="16" t="s">
        <v>160</v>
      </c>
      <c r="B151" s="16">
        <v>1</v>
      </c>
      <c r="C151" s="13" t="s">
        <v>132</v>
      </c>
      <c r="D151" s="16" t="s">
        <v>87</v>
      </c>
      <c r="E151" s="18">
        <v>1</v>
      </c>
      <c r="F151" s="13">
        <f>130/13</f>
        <v>10</v>
      </c>
      <c r="G151" s="13">
        <v>1</v>
      </c>
      <c r="H151" s="13">
        <v>58</v>
      </c>
      <c r="I151" s="13">
        <v>502</v>
      </c>
      <c r="J151" s="24">
        <f t="shared" si="13"/>
        <v>580</v>
      </c>
      <c r="K151" s="14">
        <f t="shared" si="12"/>
        <v>755.7</v>
      </c>
      <c r="L151" s="13">
        <v>31</v>
      </c>
      <c r="M151" s="14">
        <f t="shared" si="14"/>
        <v>350</v>
      </c>
    </row>
    <row r="152" spans="1:13" ht="45" x14ac:dyDescent="0.25">
      <c r="A152" s="16" t="s">
        <v>136</v>
      </c>
      <c r="B152" s="16">
        <v>0</v>
      </c>
      <c r="C152" s="13" t="s">
        <v>133</v>
      </c>
      <c r="D152" s="16" t="s">
        <v>87</v>
      </c>
      <c r="E152" s="18">
        <v>1</v>
      </c>
      <c r="F152" s="13">
        <f>110/31</f>
        <v>3.5483870967741935</v>
      </c>
      <c r="G152" s="13">
        <v>0</v>
      </c>
      <c r="H152" s="13">
        <v>25</v>
      </c>
      <c r="I152" s="13">
        <v>157</v>
      </c>
      <c r="J152" s="24">
        <f t="shared" si="13"/>
        <v>88.709677419354833</v>
      </c>
      <c r="K152" s="14">
        <f t="shared" si="12"/>
        <v>143.65967741935484</v>
      </c>
      <c r="L152" s="13">
        <v>31</v>
      </c>
      <c r="M152" s="14">
        <f t="shared" si="14"/>
        <v>150</v>
      </c>
    </row>
    <row r="153" spans="1:13" ht="45" x14ac:dyDescent="0.25">
      <c r="A153" s="16" t="s">
        <v>135</v>
      </c>
      <c r="B153" s="16">
        <v>0</v>
      </c>
      <c r="C153" s="13" t="s">
        <v>133</v>
      </c>
      <c r="D153" s="16" t="s">
        <v>89</v>
      </c>
      <c r="E153" s="18">
        <v>1</v>
      </c>
      <c r="F153" s="13">
        <v>4.07</v>
      </c>
      <c r="G153" s="13">
        <v>0</v>
      </c>
      <c r="H153" s="13">
        <v>24</v>
      </c>
      <c r="I153" s="13">
        <v>101</v>
      </c>
      <c r="J153" s="24">
        <f t="shared" si="13"/>
        <v>97.68</v>
      </c>
      <c r="K153" s="14">
        <f t="shared" si="12"/>
        <v>133.03</v>
      </c>
      <c r="L153" s="13">
        <v>31</v>
      </c>
      <c r="M153" s="14">
        <f t="shared" si="14"/>
        <v>166.17000000000002</v>
      </c>
    </row>
    <row r="154" spans="1:13" ht="45" x14ac:dyDescent="0.25">
      <c r="A154" s="16" t="s">
        <v>137</v>
      </c>
      <c r="B154" s="16">
        <v>0</v>
      </c>
      <c r="C154" s="13" t="s">
        <v>132</v>
      </c>
      <c r="D154" s="16" t="s">
        <v>163</v>
      </c>
      <c r="E154" s="18">
        <v>1</v>
      </c>
      <c r="F154" s="13">
        <f>110/30</f>
        <v>3.6666666666666665</v>
      </c>
      <c r="G154" s="13">
        <v>0</v>
      </c>
      <c r="H154" s="13">
        <v>20</v>
      </c>
      <c r="I154" s="13">
        <v>127</v>
      </c>
      <c r="J154" s="24">
        <f t="shared" si="13"/>
        <v>73.333333333333329</v>
      </c>
      <c r="K154" s="15">
        <f t="shared" si="12"/>
        <v>117.78333333333333</v>
      </c>
      <c r="L154" s="13">
        <v>30</v>
      </c>
      <c r="M154" s="14">
        <f t="shared" si="14"/>
        <v>150</v>
      </c>
    </row>
    <row r="155" spans="1:13" ht="45" x14ac:dyDescent="0.25">
      <c r="A155" s="16" t="s">
        <v>80</v>
      </c>
      <c r="B155" s="16">
        <v>0</v>
      </c>
      <c r="C155" s="16" t="s">
        <v>132</v>
      </c>
      <c r="D155" s="16" t="s">
        <v>86</v>
      </c>
      <c r="E155" s="18">
        <v>1</v>
      </c>
      <c r="F155" s="13">
        <f>130/33</f>
        <v>3.9393939393939394</v>
      </c>
      <c r="G155" s="13">
        <v>0</v>
      </c>
      <c r="H155" s="13">
        <v>27</v>
      </c>
      <c r="I155" s="13">
        <v>123</v>
      </c>
      <c r="J155" s="24">
        <f t="shared" si="13"/>
        <v>106.36363636363636</v>
      </c>
      <c r="K155" s="14">
        <f t="shared" si="12"/>
        <v>149.41363636363636</v>
      </c>
      <c r="L155" s="13">
        <v>33</v>
      </c>
      <c r="M155" s="14">
        <f t="shared" si="14"/>
        <v>170</v>
      </c>
    </row>
    <row r="156" spans="1:13" ht="45" x14ac:dyDescent="0.25">
      <c r="A156" s="16" t="s">
        <v>67</v>
      </c>
      <c r="B156" s="16">
        <v>0</v>
      </c>
      <c r="C156" s="16" t="s">
        <v>133</v>
      </c>
      <c r="D156" s="16" t="s">
        <v>88</v>
      </c>
      <c r="E156" s="18">
        <v>1</v>
      </c>
      <c r="F156" s="13">
        <f>110/27</f>
        <v>4.0740740740740744</v>
      </c>
      <c r="G156" s="13">
        <v>0</v>
      </c>
      <c r="H156" s="13">
        <v>30</v>
      </c>
      <c r="I156" s="13">
        <v>136</v>
      </c>
      <c r="J156" s="24">
        <f t="shared" si="13"/>
        <v>122.22222222222223</v>
      </c>
      <c r="K156" s="15">
        <f t="shared" si="12"/>
        <v>169.82222222222222</v>
      </c>
      <c r="L156" s="13">
        <v>27</v>
      </c>
      <c r="M156" s="14">
        <f t="shared" si="14"/>
        <v>150</v>
      </c>
    </row>
    <row r="157" spans="1:13" ht="30" x14ac:dyDescent="0.25">
      <c r="A157" s="16" t="s">
        <v>76</v>
      </c>
      <c r="B157" s="16">
        <v>0</v>
      </c>
      <c r="C157" s="16" t="s">
        <v>132</v>
      </c>
      <c r="D157" s="16" t="s">
        <v>87</v>
      </c>
      <c r="E157" s="18">
        <v>1</v>
      </c>
      <c r="F157" s="13">
        <f>190/59</f>
        <v>3.2203389830508473</v>
      </c>
      <c r="G157" s="13">
        <v>0</v>
      </c>
      <c r="H157" s="13">
        <v>25</v>
      </c>
      <c r="I157" s="13">
        <v>157</v>
      </c>
      <c r="J157" s="24">
        <f t="shared" si="13"/>
        <v>80.508474576271183</v>
      </c>
      <c r="K157" s="14">
        <f t="shared" si="12"/>
        <v>135.45847457627119</v>
      </c>
      <c r="L157" s="13">
        <v>59</v>
      </c>
      <c r="M157" s="14">
        <f t="shared" si="14"/>
        <v>230</v>
      </c>
    </row>
    <row r="158" spans="1:13" ht="30" x14ac:dyDescent="0.25">
      <c r="A158" s="16" t="s">
        <v>62</v>
      </c>
      <c r="B158" s="16">
        <v>0</v>
      </c>
      <c r="C158" s="16" t="s">
        <v>132</v>
      </c>
      <c r="D158" s="16" t="s">
        <v>90</v>
      </c>
      <c r="E158" s="18">
        <v>1</v>
      </c>
      <c r="F158" s="19">
        <v>2.7</v>
      </c>
      <c r="G158" s="13">
        <v>0</v>
      </c>
      <c r="H158" s="13">
        <v>97</v>
      </c>
      <c r="I158" s="13">
        <v>427</v>
      </c>
      <c r="J158" s="24">
        <f t="shared" si="13"/>
        <v>261.90000000000003</v>
      </c>
      <c r="K158" s="14">
        <f t="shared" si="12"/>
        <v>411.35</v>
      </c>
      <c r="L158" s="13">
        <v>27</v>
      </c>
      <c r="M158" s="14">
        <f t="shared" si="14"/>
        <v>112.9</v>
      </c>
    </row>
    <row r="159" spans="1:13" ht="30" x14ac:dyDescent="0.25">
      <c r="A159" s="16" t="s">
        <v>69</v>
      </c>
      <c r="B159" s="16">
        <v>0</v>
      </c>
      <c r="C159" s="16" t="s">
        <v>132</v>
      </c>
      <c r="D159" s="16" t="s">
        <v>89</v>
      </c>
      <c r="E159" s="18">
        <v>0</v>
      </c>
      <c r="F159" s="13">
        <v>4.07</v>
      </c>
      <c r="G159" s="13">
        <v>1</v>
      </c>
      <c r="H159" s="13">
        <v>55</v>
      </c>
      <c r="I159" s="13">
        <v>470</v>
      </c>
      <c r="J159" s="24">
        <f t="shared" si="13"/>
        <v>223.85000000000002</v>
      </c>
      <c r="K159" s="14">
        <f t="shared" si="12"/>
        <v>388.35</v>
      </c>
      <c r="L159" s="13">
        <v>27</v>
      </c>
      <c r="M159" s="14">
        <f t="shared" si="14"/>
        <v>149.89000000000001</v>
      </c>
    </row>
    <row r="160" spans="1:13" ht="30" x14ac:dyDescent="0.25">
      <c r="A160" s="16" t="s">
        <v>74</v>
      </c>
      <c r="B160" s="16">
        <v>0</v>
      </c>
      <c r="C160" s="16" t="s">
        <v>132</v>
      </c>
      <c r="D160" s="16" t="s">
        <v>90</v>
      </c>
      <c r="E160" s="18">
        <v>1</v>
      </c>
      <c r="F160" s="19">
        <v>3.4</v>
      </c>
      <c r="G160" s="13">
        <v>0</v>
      </c>
      <c r="H160" s="13">
        <v>97</v>
      </c>
      <c r="I160" s="13">
        <v>427</v>
      </c>
      <c r="J160" s="24">
        <f t="shared" si="13"/>
        <v>329.8</v>
      </c>
      <c r="K160" s="15">
        <f t="shared" si="12"/>
        <v>479.25</v>
      </c>
      <c r="L160" s="13">
        <v>47</v>
      </c>
      <c r="M160" s="14">
        <f t="shared" si="14"/>
        <v>199.79999999999998</v>
      </c>
    </row>
    <row r="161" spans="11:13" x14ac:dyDescent="0.25">
      <c r="K161"/>
      <c r="M161"/>
    </row>
    <row r="162" spans="11:13" x14ac:dyDescent="0.25">
      <c r="K162"/>
      <c r="M162"/>
    </row>
    <row r="163" spans="11:13" x14ac:dyDescent="0.25">
      <c r="K163"/>
      <c r="M163"/>
    </row>
    <row r="164" spans="11:13" x14ac:dyDescent="0.25">
      <c r="K164"/>
      <c r="M164"/>
    </row>
    <row r="165" spans="11:13" x14ac:dyDescent="0.25">
      <c r="K165"/>
      <c r="M165"/>
    </row>
    <row r="166" spans="11:13" x14ac:dyDescent="0.25">
      <c r="K166"/>
      <c r="M166"/>
    </row>
    <row r="167" spans="11:13" x14ac:dyDescent="0.25">
      <c r="K167"/>
      <c r="M167"/>
    </row>
    <row r="168" spans="11:13" x14ac:dyDescent="0.25">
      <c r="K168"/>
      <c r="M168"/>
    </row>
    <row r="169" spans="11:13" x14ac:dyDescent="0.25">
      <c r="K169"/>
      <c r="M169"/>
    </row>
    <row r="170" spans="11:13" x14ac:dyDescent="0.25">
      <c r="K170"/>
      <c r="M170"/>
    </row>
    <row r="171" spans="11:13" x14ac:dyDescent="0.25">
      <c r="K171"/>
      <c r="M171"/>
    </row>
    <row r="172" spans="11:13" x14ac:dyDescent="0.25">
      <c r="K172"/>
      <c r="M172"/>
    </row>
    <row r="173" spans="11:13" x14ac:dyDescent="0.25">
      <c r="K173"/>
      <c r="M173"/>
    </row>
    <row r="174" spans="11:13" x14ac:dyDescent="0.25">
      <c r="K174"/>
      <c r="M174"/>
    </row>
    <row r="175" spans="11:13" x14ac:dyDescent="0.25">
      <c r="K175"/>
      <c r="M175"/>
    </row>
    <row r="176" spans="11:13" x14ac:dyDescent="0.25">
      <c r="K176"/>
      <c r="M176"/>
    </row>
    <row r="177" spans="11:13" x14ac:dyDescent="0.25">
      <c r="K177"/>
      <c r="M177"/>
    </row>
    <row r="178" spans="11:13" x14ac:dyDescent="0.25">
      <c r="K178"/>
      <c r="M178"/>
    </row>
    <row r="179" spans="11:13" x14ac:dyDescent="0.25">
      <c r="K179"/>
      <c r="M179"/>
    </row>
    <row r="180" spans="11:13" x14ac:dyDescent="0.25">
      <c r="K180"/>
      <c r="M180"/>
    </row>
    <row r="181" spans="11:13" x14ac:dyDescent="0.25">
      <c r="K181"/>
      <c r="M181"/>
    </row>
    <row r="182" spans="11:13" x14ac:dyDescent="0.25">
      <c r="K182"/>
      <c r="M182"/>
    </row>
  </sheetData>
  <sortState ref="A3:L161">
    <sortCondition ref="A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Stina</dc:creator>
  <cp:lastModifiedBy>Stina</cp:lastModifiedBy>
  <cp:lastPrinted>2014-06-23T02:52:20Z</cp:lastPrinted>
  <dcterms:created xsi:type="dcterms:W3CDTF">2014-06-17T19:10:03Z</dcterms:created>
  <dcterms:modified xsi:type="dcterms:W3CDTF">2014-06-29T23:50:41Z</dcterms:modified>
</cp:coreProperties>
</file>