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ke\Rspace\MIT_AE\Unit9 Integer Optimization\"/>
    </mc:Choice>
  </mc:AlternateContent>
  <bookViews>
    <workbookView xWindow="0" yWindow="0" windowWidth="19200" windowHeight="10635" tabRatio="50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lver_adj" localSheetId="0" hidden="1">Sheet1!$C$42:$C$57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Sheet1!$B$62</definedName>
    <definedName name="solver_lhs2" localSheetId="0" hidden="1">Sheet1!$C$42:$C$57</definedName>
    <definedName name="solver_lhs3" localSheetId="0" hidden="1">Sheet1!$C$42:$C$57</definedName>
    <definedName name="solver_lhs4" localSheetId="0" hidden="1">Sheet1!$C$42:$C$57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Sheet1!$B$59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el3" localSheetId="0" hidden="1">5</definedName>
    <definedName name="solver_rel4" localSheetId="0" hidden="1">5</definedName>
    <definedName name="solver_rhs1" localSheetId="0" hidden="1">Sheet1!$D$62</definedName>
    <definedName name="solver_rhs2" localSheetId="0" hidden="1">binary</definedName>
    <definedName name="solver_rhs3" localSheetId="0" hidden="1">binary</definedName>
    <definedName name="solver_rhs4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9" i="1" l="1"/>
  <c r="B36" i="1"/>
  <c r="B62" i="1"/>
  <c r="B64" i="1"/>
  <c r="B63" i="1"/>
  <c r="B47" i="1"/>
  <c r="B42" i="1"/>
  <c r="B43" i="1"/>
  <c r="B44" i="1"/>
  <c r="B45" i="1"/>
  <c r="B46" i="1"/>
  <c r="B48" i="1"/>
  <c r="B49" i="1"/>
  <c r="B50" i="1"/>
  <c r="B51" i="1"/>
  <c r="B52" i="1"/>
  <c r="B53" i="1"/>
  <c r="B54" i="1"/>
  <c r="B55" i="1"/>
  <c r="B56" i="1"/>
  <c r="B57" i="1"/>
  <c r="B67" i="1"/>
  <c r="B66" i="1"/>
  <c r="J4" i="1"/>
  <c r="H4" i="1"/>
  <c r="J5" i="1"/>
  <c r="J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B35" i="1"/>
  <c r="D62" i="1"/>
  <c r="A57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4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B28" i="1"/>
  <c r="B27" i="1"/>
  <c r="D22" i="1"/>
  <c r="E22" i="1"/>
  <c r="F22" i="1"/>
  <c r="G22" i="1"/>
  <c r="D21" i="1"/>
  <c r="E21" i="1"/>
  <c r="F21" i="1"/>
  <c r="G21" i="1"/>
</calcChain>
</file>

<file path=xl/comments1.xml><?xml version="1.0" encoding="utf-8"?>
<comments xmlns="http://schemas.openxmlformats.org/spreadsheetml/2006/main">
  <authors>
    <author>Mike</author>
  </authors>
  <commentList>
    <comment ref="A33" authorId="0" shapeId="0">
      <text>
        <r>
          <rPr>
            <b/>
            <sz val="8"/>
            <color indexed="81"/>
            <rFont val="Tahoma"/>
            <family val="2"/>
          </rPr>
          <t>Mike:</t>
        </r>
        <r>
          <rPr>
            <sz val="8"/>
            <color indexed="81"/>
            <rFont val="Tahoma"/>
            <family val="2"/>
          </rPr>
          <t xml:space="preserve">
Buy most profitable first,then next most profitable and so on until budget reached</t>
        </r>
      </text>
    </comment>
  </commentList>
</comments>
</file>

<file path=xl/sharedStrings.xml><?xml version="1.0" encoding="utf-8"?>
<sst xmlns="http://schemas.openxmlformats.org/spreadsheetml/2006/main" count="56" uniqueCount="41">
  <si>
    <t xml:space="preserve">SELECTING PROFITABLE HOTELS </t>
  </si>
  <si>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</si>
  <si>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</si>
  <si>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</si>
  <si>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</si>
  <si>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</si>
  <si>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</si>
  <si>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</si>
  <si>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</si>
  <si>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</si>
  <si>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</si>
  <si>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</si>
  <si>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</si>
  <si>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>Regression Profitability</t>
  </si>
  <si>
    <t>Regression coefficients</t>
  </si>
  <si>
    <t>Mean</t>
  </si>
  <si>
    <t>SD</t>
  </si>
  <si>
    <t>Rank</t>
  </si>
  <si>
    <t>Regression model</t>
  </si>
  <si>
    <t>Most profitable</t>
  </si>
  <si>
    <t>Least profitable</t>
  </si>
  <si>
    <t>Greedy Purchase Strategy</t>
  </si>
  <si>
    <t>Budget</t>
  </si>
  <si>
    <t>Number of hotels we could buy</t>
  </si>
  <si>
    <t>Cumultive price</t>
  </si>
  <si>
    <t>Greedy profitability</t>
  </si>
  <si>
    <t>Integer Optimization Strategy</t>
  </si>
  <si>
    <t>Buy?</t>
  </si>
  <si>
    <t>Decisions</t>
  </si>
  <si>
    <t>Selected?</t>
  </si>
  <si>
    <t>Constraints</t>
  </si>
  <si>
    <t>&lt;=</t>
  </si>
  <si>
    <t>LHS</t>
  </si>
  <si>
    <t>RHS</t>
  </si>
  <si>
    <t>N. selected hotels</t>
  </si>
  <si>
    <t>N. selected   In SL Tahoe (no SLT constraint)</t>
  </si>
  <si>
    <t>Objective :sum of profitability</t>
  </si>
  <si>
    <t>Total cost</t>
  </si>
  <si>
    <t>N hotels in SLT</t>
  </si>
  <si>
    <t>N hotels</t>
  </si>
  <si>
    <t>Use or not?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</si>
</sst>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164" fontId="0" fillId="0" borderId="0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left" vertical="center" wrapText="1"/>
    </xf>
    <xf numFmtId="164" fontId="0" fillId="0" borderId="7" xfId="0" applyNumberFormat="1" applyFont="1" applyBorder="1" applyAlignment="1">
      <alignment horizontal="right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164" fontId="0" fillId="0" borderId="0" xfId="0" applyNumberFormat="1"/>
    <xf numFmtId="2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0" xfId="0" applyFont="1"/>
    <xf numFmtId="2" fontId="0" fillId="0" borderId="0" xfId="0" applyNumberFormat="1"/>
    <xf numFmtId="0" fontId="0" fillId="0" borderId="0" xfId="0" applyFont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8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7"/>
  <sheetViews>
    <sheetView tabSelected="1" topLeftCell="A37" workbookViewId="0">
      <selection activeCell="E48" sqref="E48"/>
    </sheetView>
  </sheetViews>
  <sheetFormatPr defaultColWidth="11" defaultRowHeight="15.75" x14ac:dyDescent="0.25"/>
  <cols>
    <col min="1" max="1" width="28.625" bestFit="1" customWidth="1"/>
    <col min="2" max="2" width="30.5" customWidth="1"/>
    <col min="3" max="3" width="14.375" bestFit="1" customWidth="1"/>
    <col min="4" max="4" width="19.125" customWidth="1"/>
    <col min="5" max="5" width="25" customWidth="1"/>
    <col min="6" max="7" width="19.875" customWidth="1"/>
    <col min="8" max="8" width="16.5" bestFit="1" customWidth="1"/>
    <col min="10" max="10" width="14.125" bestFit="1" customWidth="1"/>
  </cols>
  <sheetData>
    <row r="1" spans="1:11" x14ac:dyDescent="0.25">
      <c r="A1" s="2" t="s">
        <v>0</v>
      </c>
      <c r="B1" s="1"/>
      <c r="C1" s="1"/>
      <c r="D1" s="1"/>
      <c r="E1" s="1"/>
      <c r="F1" s="1"/>
      <c r="G1" s="1"/>
    </row>
    <row r="2" spans="1:11" ht="16.5" thickBot="1" x14ac:dyDescent="0.3">
      <c r="A2" s="1"/>
      <c r="B2" s="1"/>
      <c r="C2" s="1"/>
      <c r="D2" s="1"/>
      <c r="E2" s="1"/>
      <c r="F2" s="1"/>
      <c r="G2" s="1"/>
    </row>
    <row r="3" spans="1:11" ht="32.25" thickBot="1" x14ac:dyDescent="0.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17" t="s">
        <v>13</v>
      </c>
      <c r="I3" s="17" t="s">
        <v>17</v>
      </c>
      <c r="J3" s="17" t="s">
        <v>24</v>
      </c>
      <c r="K3" s="16" t="s">
        <v>27</v>
      </c>
    </row>
    <row r="4" spans="1:11" x14ac:dyDescent="0.25">
      <c r="A4" s="6">
        <v>2</v>
      </c>
      <c r="B4" s="7" t="s">
        <v>9</v>
      </c>
      <c r="C4" s="8">
        <v>10000000</v>
      </c>
      <c r="D4" s="12">
        <v>1.699076193</v>
      </c>
      <c r="E4" s="12">
        <v>-0.40819856339999999</v>
      </c>
      <c r="F4" s="12">
        <v>0.31166914750000002</v>
      </c>
      <c r="G4" s="13">
        <v>-0.47427934350000001</v>
      </c>
      <c r="H4" s="20">
        <f>39.05+SUMPRODUCT(D4:G4,$D$25:$G$25)</f>
        <v>53.379192308345999</v>
      </c>
      <c r="I4" s="22">
        <f>_xlfn.RANK.AVG(H4,$H$4:$H$19)</f>
        <v>1</v>
      </c>
      <c r="J4" s="28">
        <f>SUM($C$4:C4)</f>
        <v>10000000</v>
      </c>
    </row>
    <row r="5" spans="1:11" x14ac:dyDescent="0.25">
      <c r="A5" s="6">
        <v>6</v>
      </c>
      <c r="B5" s="7" t="s">
        <v>10</v>
      </c>
      <c r="C5" s="8">
        <v>8950000</v>
      </c>
      <c r="D5" s="12">
        <v>1.4021229087</v>
      </c>
      <c r="E5" s="12">
        <v>0.65784481559999997</v>
      </c>
      <c r="F5" s="12">
        <v>0.48371113469999999</v>
      </c>
      <c r="G5" s="13">
        <v>-0.55727822859999998</v>
      </c>
      <c r="H5" s="19">
        <f>39.05+SUMPRODUCT(D5:G5,$D$25:$G$25)</f>
        <v>49.095069467228996</v>
      </c>
      <c r="I5" s="23">
        <f>_xlfn.RANK.AVG(H5,$H$4:$H$19)</f>
        <v>2</v>
      </c>
      <c r="J5" s="29">
        <f>SUM($C$4:C5)</f>
        <v>18950000</v>
      </c>
    </row>
    <row r="6" spans="1:11" x14ac:dyDescent="0.25">
      <c r="A6" s="6">
        <v>1</v>
      </c>
      <c r="B6" s="7" t="s">
        <v>8</v>
      </c>
      <c r="C6" s="8">
        <v>2925000</v>
      </c>
      <c r="D6" s="12">
        <v>-0.30182331820000002</v>
      </c>
      <c r="E6" s="12">
        <v>-0.81277973820000005</v>
      </c>
      <c r="F6" s="12">
        <v>-0.53641347309999998</v>
      </c>
      <c r="G6" s="13">
        <v>-0.99598662130000004</v>
      </c>
      <c r="H6" s="19">
        <f>39.05+SUMPRODUCT(D6:G6,$D$25:$G$25)</f>
        <v>44.242368789693998</v>
      </c>
      <c r="I6" s="23">
        <f>_xlfn.RANK.AVG(H6,$H$4:$H$19)</f>
        <v>3</v>
      </c>
      <c r="J6" s="29">
        <f>SUM($C$4:C6)</f>
        <v>21875000</v>
      </c>
    </row>
    <row r="7" spans="1:11" x14ac:dyDescent="0.25">
      <c r="A7" s="6">
        <v>3</v>
      </c>
      <c r="B7" s="7" t="s">
        <v>9</v>
      </c>
      <c r="C7" s="8">
        <v>3750000</v>
      </c>
      <c r="D7" s="12">
        <v>-6.8502880500000002E-2</v>
      </c>
      <c r="E7" s="12">
        <v>-0.40819856339999999</v>
      </c>
      <c r="F7" s="12">
        <v>0.31166914750000002</v>
      </c>
      <c r="G7" s="13">
        <v>-0.47427934350000001</v>
      </c>
      <c r="H7" s="19">
        <f>39.05+SUMPRODUCT(D7:G7,$D$25:$G$25)</f>
        <v>43.021178937635995</v>
      </c>
      <c r="I7" s="23">
        <f>_xlfn.RANK.AVG(H7,$H$4:$H$19)</f>
        <v>4</v>
      </c>
      <c r="J7" s="29">
        <f>SUM($C$4:C7)</f>
        <v>25625000</v>
      </c>
    </row>
    <row r="8" spans="1:11" x14ac:dyDescent="0.25">
      <c r="A8" s="6">
        <v>4</v>
      </c>
      <c r="B8" s="7" t="s">
        <v>9</v>
      </c>
      <c r="C8" s="8">
        <v>3500000</v>
      </c>
      <c r="D8" s="12">
        <v>-0.13920604349999999</v>
      </c>
      <c r="E8" s="12">
        <v>-0.40819856339999999</v>
      </c>
      <c r="F8" s="12">
        <v>0.31166914750000002</v>
      </c>
      <c r="G8" s="13">
        <v>-0.47427934350000001</v>
      </c>
      <c r="H8" s="19">
        <f>39.05+SUMPRODUCT(D8:G8,$D$25:$G$25)</f>
        <v>42.606858402455998</v>
      </c>
      <c r="I8" s="23">
        <f>_xlfn.RANK.AVG(H8,$H$4:$H$19)</f>
        <v>5</v>
      </c>
      <c r="J8" s="29">
        <f>SUM($C$4:C8)</f>
        <v>29125000</v>
      </c>
    </row>
    <row r="9" spans="1:11" x14ac:dyDescent="0.25">
      <c r="A9" s="6">
        <v>14</v>
      </c>
      <c r="B9" s="7" t="s">
        <v>12</v>
      </c>
      <c r="C9" s="8">
        <v>3750000</v>
      </c>
      <c r="D9" s="12">
        <v>-6.8502880500000002E-2</v>
      </c>
      <c r="E9" s="12">
        <v>-0.7910064456</v>
      </c>
      <c r="F9" s="12">
        <v>-0.59490488860000001</v>
      </c>
      <c r="G9" s="13">
        <v>-0.42685140910000002</v>
      </c>
      <c r="H9" s="19">
        <f>39.05+SUMPRODUCT(D9:G9,$D$25:$G$25)</f>
        <v>42.360965605354998</v>
      </c>
      <c r="I9" s="23">
        <f>_xlfn.RANK.AVG(H9,$H$4:$H$19)</f>
        <v>6</v>
      </c>
      <c r="J9" s="29">
        <f>SUM($C$4:C9)</f>
        <v>32875000</v>
      </c>
    </row>
    <row r="10" spans="1:11" x14ac:dyDescent="0.25">
      <c r="A10" s="6">
        <v>12</v>
      </c>
      <c r="B10" s="7" t="s">
        <v>12</v>
      </c>
      <c r="C10" s="8">
        <v>2500000</v>
      </c>
      <c r="D10" s="12">
        <v>-0.42201869520000002</v>
      </c>
      <c r="E10" s="12">
        <v>-0.7910064456</v>
      </c>
      <c r="F10" s="12">
        <v>-0.59490488860000001</v>
      </c>
      <c r="G10" s="13">
        <v>-0.42685140910000002</v>
      </c>
      <c r="H10" s="19">
        <f>39.05+SUMPRODUCT(D10:G10,$D$25:$G$25)</f>
        <v>40.289362931212999</v>
      </c>
      <c r="I10" s="23">
        <f>_xlfn.RANK.AVG(H10,$H$4:$H$19)</f>
        <v>7</v>
      </c>
      <c r="J10" s="29">
        <f>SUM($C$4:C10)</f>
        <v>35375000</v>
      </c>
    </row>
    <row r="11" spans="1:11" x14ac:dyDescent="0.25">
      <c r="A11" s="6">
        <v>13</v>
      </c>
      <c r="B11" s="7" t="s">
        <v>12</v>
      </c>
      <c r="C11" s="8">
        <v>1975000</v>
      </c>
      <c r="D11" s="12">
        <v>-0.57049533740000002</v>
      </c>
      <c r="E11" s="12">
        <v>-0.7910064456</v>
      </c>
      <c r="F11" s="12">
        <v>-0.59490488860000001</v>
      </c>
      <c r="G11" s="13">
        <v>-0.42685140910000002</v>
      </c>
      <c r="H11" s="19">
        <f>39.05+SUMPRODUCT(D11:G11,$D$25:$G$25)</f>
        <v>39.419289807920997</v>
      </c>
      <c r="I11" s="23">
        <f>_xlfn.RANK.AVG(H11,$H$4:$H$19)</f>
        <v>8</v>
      </c>
      <c r="J11" s="29">
        <f>SUM($C$4:C11)</f>
        <v>37350000</v>
      </c>
    </row>
    <row r="12" spans="1:11" x14ac:dyDescent="0.25">
      <c r="A12" s="6">
        <v>10</v>
      </c>
      <c r="B12" s="7" t="s">
        <v>12</v>
      </c>
      <c r="C12" s="8">
        <v>1650000</v>
      </c>
      <c r="D12" s="12">
        <v>-0.6624094492</v>
      </c>
      <c r="E12" s="12">
        <v>-0.7910064456</v>
      </c>
      <c r="F12" s="12">
        <v>-0.59490488860000001</v>
      </c>
      <c r="G12" s="13">
        <v>-0.42685140910000002</v>
      </c>
      <c r="H12" s="19">
        <f>39.05+SUMPRODUCT(D12:G12,$D$25:$G$25)</f>
        <v>38.880673112772996</v>
      </c>
      <c r="I12" s="23">
        <f>_xlfn.RANK.AVG(H12,$H$4:$H$19)</f>
        <v>9</v>
      </c>
      <c r="J12" s="29">
        <f>SUM($C$4:C12)</f>
        <v>39000000</v>
      </c>
    </row>
    <row r="13" spans="1:11" x14ac:dyDescent="0.25">
      <c r="A13" s="6">
        <v>15</v>
      </c>
      <c r="B13" s="7" t="s">
        <v>12</v>
      </c>
      <c r="C13" s="8">
        <v>1475000</v>
      </c>
      <c r="D13" s="12">
        <v>-0.71190166330000004</v>
      </c>
      <c r="E13" s="12">
        <v>-0.7910064456</v>
      </c>
      <c r="F13" s="12">
        <v>-0.59490488860000001</v>
      </c>
      <c r="G13" s="13">
        <v>-0.42685140910000002</v>
      </c>
      <c r="H13" s="19">
        <f>39.05+SUMPRODUCT(D13:G13,$D$25:$G$25)</f>
        <v>38.590648738146996</v>
      </c>
      <c r="I13" s="23">
        <f>_xlfn.RANK.AVG(H13,$H$4:$H$19)</f>
        <v>10</v>
      </c>
      <c r="J13" s="29">
        <f>SUM($C$4:C13)</f>
        <v>40475000</v>
      </c>
    </row>
    <row r="14" spans="1:11" x14ac:dyDescent="0.25">
      <c r="A14" s="6">
        <v>11</v>
      </c>
      <c r="B14" s="7" t="s">
        <v>12</v>
      </c>
      <c r="C14" s="8">
        <v>1125000</v>
      </c>
      <c r="D14" s="12">
        <v>-0.81088609140000001</v>
      </c>
      <c r="E14" s="12">
        <v>-0.7910064456</v>
      </c>
      <c r="F14" s="12">
        <v>-0.59490488860000001</v>
      </c>
      <c r="G14" s="13">
        <v>-0.42685140910000002</v>
      </c>
      <c r="H14" s="19">
        <f>39.05+SUMPRODUCT(D14:G14,$D$25:$G$25)</f>
        <v>38.010599989480994</v>
      </c>
      <c r="I14" s="23">
        <f>_xlfn.RANK.AVG(H14,$H$4:$H$19)</f>
        <v>11</v>
      </c>
      <c r="J14" s="29">
        <f>SUM($C$4:C14)</f>
        <v>41600000</v>
      </c>
    </row>
    <row r="15" spans="1:11" x14ac:dyDescent="0.25">
      <c r="A15" s="6">
        <v>16</v>
      </c>
      <c r="B15" s="7" t="s">
        <v>12</v>
      </c>
      <c r="C15" s="8">
        <v>750000</v>
      </c>
      <c r="D15" s="12">
        <v>-0.91694083579999996</v>
      </c>
      <c r="E15" s="12">
        <v>-0.7910064456</v>
      </c>
      <c r="F15" s="12">
        <v>-0.59490488860000001</v>
      </c>
      <c r="G15" s="13">
        <v>-0.42685140910000002</v>
      </c>
      <c r="H15" s="19">
        <f>39.05+SUMPRODUCT(D15:G15,$D$25:$G$25)</f>
        <v>37.389119187296998</v>
      </c>
      <c r="I15" s="23">
        <f>_xlfn.RANK.AVG(H15,$H$4:$H$19)</f>
        <v>12</v>
      </c>
      <c r="J15" s="29">
        <f>SUM($C$4:C15)</f>
        <v>42350000</v>
      </c>
    </row>
    <row r="16" spans="1:11" x14ac:dyDescent="0.25">
      <c r="A16" s="6">
        <v>5</v>
      </c>
      <c r="B16" s="7" t="s">
        <v>9</v>
      </c>
      <c r="C16" s="8">
        <v>325000</v>
      </c>
      <c r="D16" s="12">
        <v>-1.0371362127999999</v>
      </c>
      <c r="E16" s="12">
        <v>-0.40819856339999999</v>
      </c>
      <c r="F16" s="12">
        <v>0.31166914750000002</v>
      </c>
      <c r="G16" s="13">
        <v>-0.47427934350000001</v>
      </c>
      <c r="H16" s="19">
        <f>39.05+SUMPRODUCT(D16:G16,$D$25:$G$25)</f>
        <v>37.344987610357997</v>
      </c>
      <c r="I16" s="23">
        <f>_xlfn.RANK.AVG(H16,$H$4:$H$19)</f>
        <v>13</v>
      </c>
      <c r="J16" s="29">
        <f>SUM($C$4:C16)</f>
        <v>42675000</v>
      </c>
    </row>
    <row r="17" spans="1:10" x14ac:dyDescent="0.25">
      <c r="A17" s="6">
        <v>9</v>
      </c>
      <c r="B17" s="7" t="s">
        <v>11</v>
      </c>
      <c r="C17" s="8">
        <v>4900000</v>
      </c>
      <c r="D17" s="12">
        <v>0.256731669</v>
      </c>
      <c r="E17" s="12">
        <v>0.16768586129999999</v>
      </c>
      <c r="F17" s="12">
        <v>3.106214504</v>
      </c>
      <c r="G17" s="13">
        <v>3.1065296996999998</v>
      </c>
      <c r="H17" s="19">
        <f>39.05+SUMPRODUCT(D17:G17,$D$25:$G$25)</f>
        <v>28.665847975545997</v>
      </c>
      <c r="I17" s="23">
        <f>_xlfn.RANK.AVG(H17,$H$4:$H$19)</f>
        <v>14</v>
      </c>
      <c r="J17" s="29">
        <f>SUM($C$4:C17)</f>
        <v>47575000</v>
      </c>
    </row>
    <row r="18" spans="1:10" x14ac:dyDescent="0.25">
      <c r="A18" s="6">
        <v>7</v>
      </c>
      <c r="B18" s="7" t="s">
        <v>11</v>
      </c>
      <c r="C18" s="8">
        <v>1950000</v>
      </c>
      <c r="D18" s="12">
        <v>-0.57756565370000001</v>
      </c>
      <c r="E18" s="12">
        <v>0.16768586129999999</v>
      </c>
      <c r="F18" s="12">
        <v>3.106214504</v>
      </c>
      <c r="G18" s="13">
        <v>3.1065296996999998</v>
      </c>
      <c r="H18" s="19">
        <f>39.05+SUMPRODUCT(D18:G18,$D$25:$G$25)</f>
        <v>23.776865664523996</v>
      </c>
      <c r="I18" s="23">
        <f>_xlfn.RANK.AVG(H18,$H$4:$H$19)</f>
        <v>15</v>
      </c>
      <c r="J18" s="29">
        <f>SUM($C$4:C18)</f>
        <v>49525000</v>
      </c>
    </row>
    <row r="19" spans="1:10" ht="16.5" thickBot="1" x14ac:dyDescent="0.3">
      <c r="A19" s="9">
        <v>8</v>
      </c>
      <c r="B19" s="10" t="s">
        <v>11</v>
      </c>
      <c r="C19" s="11">
        <v>1750000</v>
      </c>
      <c r="D19" s="14">
        <v>-0.63412818400000004</v>
      </c>
      <c r="E19" s="14">
        <v>0.16768586129999999</v>
      </c>
      <c r="F19" s="14">
        <v>3.106214504</v>
      </c>
      <c r="G19" s="15">
        <v>3.1065296996999998</v>
      </c>
      <c r="H19" s="21">
        <f>39.05+SUMPRODUCT(D19:G19,$D$25:$G$25)</f>
        <v>23.445409236965997</v>
      </c>
      <c r="I19" s="24">
        <f>_xlfn.RANK.AVG(H19,$H$4:$H$19)</f>
        <v>16</v>
      </c>
      <c r="J19" s="30">
        <f>SUM($C$4:C19)</f>
        <v>51275000</v>
      </c>
    </row>
    <row r="21" spans="1:10" x14ac:dyDescent="0.25">
      <c r="A21" t="s">
        <v>15</v>
      </c>
      <c r="C21" s="18"/>
      <c r="D21" s="18">
        <f t="shared" ref="D21:G21" si="0">AVERAGE(D4:D19)</f>
        <v>-0.22272415467499998</v>
      </c>
      <c r="E21" s="18">
        <f t="shared" si="0"/>
        <v>-0.42635729446875004</v>
      </c>
      <c r="F21" s="18">
        <f t="shared" si="0"/>
        <v>0.3967677214625</v>
      </c>
      <c r="G21" s="18">
        <f t="shared" si="0"/>
        <v>0.18007793821874987</v>
      </c>
      <c r="H21" s="26"/>
    </row>
    <row r="22" spans="1:10" x14ac:dyDescent="0.25">
      <c r="A22" t="s">
        <v>16</v>
      </c>
      <c r="D22">
        <f t="shared" ref="D22:G22" si="1">STDEV(D4:D19)</f>
        <v>0.77475620810079704</v>
      </c>
      <c r="E22">
        <f t="shared" si="1"/>
        <v>0.47014751693804535</v>
      </c>
      <c r="F22">
        <f t="shared" si="1"/>
        <v>1.4098359462291568</v>
      </c>
      <c r="G22">
        <f t="shared" si="1"/>
        <v>1.4585485511000895</v>
      </c>
    </row>
    <row r="24" spans="1:10" x14ac:dyDescent="0.25">
      <c r="A24" s="25" t="s">
        <v>18</v>
      </c>
      <c r="I24" s="26"/>
    </row>
    <row r="25" spans="1:10" x14ac:dyDescent="0.25">
      <c r="A25" t="s">
        <v>14</v>
      </c>
      <c r="C25">
        <v>39.049999999999997</v>
      </c>
      <c r="D25">
        <v>5.86</v>
      </c>
      <c r="E25">
        <v>-3.09</v>
      </c>
      <c r="F25">
        <v>1.75</v>
      </c>
      <c r="G25">
        <v>-5.41</v>
      </c>
    </row>
    <row r="27" spans="1:10" x14ac:dyDescent="0.25">
      <c r="A27" s="25" t="s">
        <v>19</v>
      </c>
      <c r="B27">
        <f>INDEX($A$4:$A$19,MATCH(1,$I$4:$I$19,0))</f>
        <v>2</v>
      </c>
    </row>
    <row r="28" spans="1:10" x14ac:dyDescent="0.25">
      <c r="A28" s="25" t="s">
        <v>20</v>
      </c>
      <c r="B28">
        <f>INDEX($A$4:$A$19,MATCH(MAX($A$4:$A$19),$I$4:$I$19,0))</f>
        <v>8</v>
      </c>
    </row>
    <row r="30" spans="1:10" x14ac:dyDescent="0.25">
      <c r="A30" s="27" t="s">
        <v>22</v>
      </c>
      <c r="B30">
        <v>20000000</v>
      </c>
    </row>
    <row r="33" spans="1:3" x14ac:dyDescent="0.25">
      <c r="A33" s="25" t="s">
        <v>21</v>
      </c>
    </row>
    <row r="35" spans="1:3" x14ac:dyDescent="0.25">
      <c r="A35" s="27" t="s">
        <v>23</v>
      </c>
      <c r="B35">
        <f>COUNTIFS($J$4:$J$19,"&lt;="&amp;$B$30)</f>
        <v>2</v>
      </c>
    </row>
    <row r="36" spans="1:3" x14ac:dyDescent="0.25">
      <c r="A36" s="27" t="s">
        <v>25</v>
      </c>
      <c r="B36" s="26">
        <f>SUMIFS($H$4:$H$19,$J$4:$J$19,"&lt;="&amp;$B$30)/SUM(C42:C57)</f>
        <v>102.474261775575</v>
      </c>
    </row>
    <row r="38" spans="1:3" x14ac:dyDescent="0.25">
      <c r="A38" s="25" t="s">
        <v>26</v>
      </c>
    </row>
    <row r="40" spans="1:3" ht="16.5" thickBot="1" x14ac:dyDescent="0.3">
      <c r="A40" s="25" t="s">
        <v>28</v>
      </c>
    </row>
    <row r="41" spans="1:3" ht="16.5" thickBot="1" x14ac:dyDescent="0.3">
      <c r="A41" s="37" t="s">
        <v>1</v>
      </c>
      <c r="B41" s="38" t="s">
        <v>2</v>
      </c>
      <c r="C41" s="39" t="s">
        <v>29</v>
      </c>
    </row>
    <row r="42" spans="1:3" x14ac:dyDescent="0.25">
      <c r="A42" s="31">
        <f>A4</f>
        <v>2</v>
      </c>
      <c r="B42" s="32" t="str">
        <f>B4</f>
        <v>Fresno, California</v>
      </c>
      <c r="C42" s="43">
        <v>1</v>
      </c>
    </row>
    <row r="43" spans="1:3" x14ac:dyDescent="0.25">
      <c r="A43" s="33">
        <f t="shared" ref="A43:B43" si="2">A5</f>
        <v>6</v>
      </c>
      <c r="B43" s="34" t="str">
        <f t="shared" si="2"/>
        <v>Long Beach, California</v>
      </c>
      <c r="C43" s="44">
        <v>0</v>
      </c>
    </row>
    <row r="44" spans="1:3" x14ac:dyDescent="0.25">
      <c r="A44" s="33">
        <f t="shared" ref="A44:B44" si="3">A6</f>
        <v>1</v>
      </c>
      <c r="B44" s="34" t="str">
        <f t="shared" si="3"/>
        <v>Eureka, California</v>
      </c>
      <c r="C44" s="44">
        <v>0</v>
      </c>
    </row>
    <row r="45" spans="1:3" x14ac:dyDescent="0.25">
      <c r="A45" s="33">
        <f t="shared" ref="A45:B45" si="4">A7</f>
        <v>3</v>
      </c>
      <c r="B45" s="34" t="str">
        <f t="shared" si="4"/>
        <v>Fresno, California</v>
      </c>
      <c r="C45" s="44">
        <v>0</v>
      </c>
    </row>
    <row r="46" spans="1:3" x14ac:dyDescent="0.25">
      <c r="A46" s="33">
        <f t="shared" ref="A46:B46" si="5">A8</f>
        <v>4</v>
      </c>
      <c r="B46" s="34" t="str">
        <f t="shared" si="5"/>
        <v>Fresno, California</v>
      </c>
      <c r="C46" s="44">
        <v>0</v>
      </c>
    </row>
    <row r="47" spans="1:3" x14ac:dyDescent="0.25">
      <c r="A47" s="33">
        <f t="shared" ref="A47:B47" si="6">A9</f>
        <v>14</v>
      </c>
      <c r="B47" s="34" t="str">
        <f t="shared" si="6"/>
        <v>South Lake Tahoe, California</v>
      </c>
      <c r="C47" s="44">
        <v>0</v>
      </c>
    </row>
    <row r="48" spans="1:3" x14ac:dyDescent="0.25">
      <c r="A48" s="33">
        <f t="shared" ref="A48:B48" si="7">A10</f>
        <v>12</v>
      </c>
      <c r="B48" s="34" t="str">
        <f t="shared" si="7"/>
        <v>South Lake Tahoe, California</v>
      </c>
      <c r="C48" s="44">
        <v>0</v>
      </c>
    </row>
    <row r="49" spans="1:5" x14ac:dyDescent="0.25">
      <c r="A49" s="33">
        <f t="shared" ref="A49:B49" si="8">A11</f>
        <v>13</v>
      </c>
      <c r="B49" s="34" t="str">
        <f t="shared" si="8"/>
        <v>South Lake Tahoe, California</v>
      </c>
      <c r="C49" s="44">
        <v>0</v>
      </c>
    </row>
    <row r="50" spans="1:5" x14ac:dyDescent="0.25">
      <c r="A50" s="33">
        <f t="shared" ref="A50:B50" si="9">A12</f>
        <v>10</v>
      </c>
      <c r="B50" s="34" t="str">
        <f t="shared" si="9"/>
        <v>South Lake Tahoe, California</v>
      </c>
      <c r="C50" s="44">
        <v>0</v>
      </c>
    </row>
    <row r="51" spans="1:5" x14ac:dyDescent="0.25">
      <c r="A51" s="33">
        <f t="shared" ref="A51:B51" si="10">A13</f>
        <v>15</v>
      </c>
      <c r="B51" s="34" t="str">
        <f t="shared" si="10"/>
        <v>South Lake Tahoe, California</v>
      </c>
      <c r="C51" s="44">
        <v>0</v>
      </c>
    </row>
    <row r="52" spans="1:5" x14ac:dyDescent="0.25">
      <c r="A52" s="33">
        <f t="shared" ref="A52:B52" si="11">A14</f>
        <v>11</v>
      </c>
      <c r="B52" s="34" t="str">
        <f t="shared" si="11"/>
        <v>South Lake Tahoe, California</v>
      </c>
      <c r="C52" s="44">
        <v>0</v>
      </c>
    </row>
    <row r="53" spans="1:5" x14ac:dyDescent="0.25">
      <c r="A53" s="33">
        <f t="shared" ref="A53:B53" si="12">A15</f>
        <v>16</v>
      </c>
      <c r="B53" s="34" t="str">
        <f t="shared" si="12"/>
        <v>South Lake Tahoe, California</v>
      </c>
      <c r="C53" s="44">
        <v>0</v>
      </c>
    </row>
    <row r="54" spans="1:5" x14ac:dyDescent="0.25">
      <c r="A54" s="33">
        <f t="shared" ref="A54:B54" si="13">A16</f>
        <v>5</v>
      </c>
      <c r="B54" s="34" t="str">
        <f t="shared" si="13"/>
        <v>Fresno, California</v>
      </c>
      <c r="C54" s="44">
        <v>0</v>
      </c>
    </row>
    <row r="55" spans="1:5" x14ac:dyDescent="0.25">
      <c r="A55" s="33">
        <f t="shared" ref="A55:B55" si="14">A17</f>
        <v>9</v>
      </c>
      <c r="B55" s="34" t="str">
        <f t="shared" si="14"/>
        <v>Los Angeles, California</v>
      </c>
      <c r="C55" s="44">
        <v>0</v>
      </c>
    </row>
    <row r="56" spans="1:5" x14ac:dyDescent="0.25">
      <c r="A56" s="33">
        <f t="shared" ref="A56:B56" si="15">A18</f>
        <v>7</v>
      </c>
      <c r="B56" s="34" t="str">
        <f t="shared" si="15"/>
        <v>Los Angeles, California</v>
      </c>
      <c r="C56" s="44">
        <v>0</v>
      </c>
    </row>
    <row r="57" spans="1:5" ht="16.5" thickBot="1" x14ac:dyDescent="0.3">
      <c r="A57" s="35">
        <f>A19</f>
        <v>8</v>
      </c>
      <c r="B57" s="36" t="str">
        <f>B19</f>
        <v>Los Angeles, California</v>
      </c>
      <c r="C57" s="45">
        <v>0</v>
      </c>
    </row>
    <row r="59" spans="1:5" x14ac:dyDescent="0.25">
      <c r="A59" t="s">
        <v>36</v>
      </c>
      <c r="B59">
        <f>SUMPRODUCT(C42:C57,H4:H19)/SUM(C42:C57)</f>
        <v>53.379192308345999</v>
      </c>
    </row>
    <row r="61" spans="1:5" x14ac:dyDescent="0.25">
      <c r="A61" t="s">
        <v>30</v>
      </c>
      <c r="B61" s="40" t="s">
        <v>32</v>
      </c>
      <c r="D61" t="s">
        <v>33</v>
      </c>
      <c r="E61" t="s">
        <v>40</v>
      </c>
    </row>
    <row r="62" spans="1:5" x14ac:dyDescent="0.25">
      <c r="A62" t="s">
        <v>37</v>
      </c>
      <c r="B62">
        <f>SUMPRODUCT(C42:C57,C4:C19)</f>
        <v>10000000</v>
      </c>
      <c r="C62" s="42" t="s">
        <v>31</v>
      </c>
      <c r="D62" s="41">
        <f>B30</f>
        <v>20000000</v>
      </c>
      <c r="E62">
        <v>0</v>
      </c>
    </row>
    <row r="63" spans="1:5" x14ac:dyDescent="0.25">
      <c r="A63" t="s">
        <v>38</v>
      </c>
      <c r="B63">
        <f>SUM(C47:C53)</f>
        <v>0</v>
      </c>
      <c r="C63" t="s">
        <v>31</v>
      </c>
      <c r="D63" s="41">
        <v>2</v>
      </c>
      <c r="E63">
        <v>1</v>
      </c>
    </row>
    <row r="64" spans="1:5" x14ac:dyDescent="0.25">
      <c r="A64" t="s">
        <v>39</v>
      </c>
      <c r="B64">
        <f>SUM(C42:C57)</f>
        <v>1</v>
      </c>
      <c r="C64" t="s">
        <v>31</v>
      </c>
      <c r="D64" s="41">
        <v>5</v>
      </c>
      <c r="E64">
        <v>1</v>
      </c>
    </row>
    <row r="66" spans="1:2" x14ac:dyDescent="0.25">
      <c r="A66" t="s">
        <v>34</v>
      </c>
      <c r="B66">
        <f>SUM(C42:C57)</f>
        <v>1</v>
      </c>
    </row>
    <row r="67" spans="1:2" x14ac:dyDescent="0.25">
      <c r="A67" t="s">
        <v>35</v>
      </c>
      <c r="B67">
        <f>SUMIFS(C42:C57,B42:B57,"="&amp;B47)</f>
        <v>0</v>
      </c>
    </row>
  </sheetData>
  <sortState ref="A4:I19">
    <sortCondition ref="I4:I19"/>
  </sortState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Mike</cp:lastModifiedBy>
  <dcterms:created xsi:type="dcterms:W3CDTF">2014-01-19T14:37:26Z</dcterms:created>
  <dcterms:modified xsi:type="dcterms:W3CDTF">2015-08-08T11:33:32Z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c98a261b-0bef-4ec1-825b-abd75fdcd058</vt:lpwstr>
  </property>
</Properties>
</file>