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\Rspace\MIT_AE\Unit8\"/>
    </mc:Choice>
  </mc:AlternateContent>
  <bookViews>
    <workbookView xWindow="0" yWindow="0" windowWidth="19200" windowHeight="10635"/>
  </bookViews>
  <sheets>
    <sheet name="Sheet1" sheetId="1" r:id="rId1"/>
  </sheets>
  <definedNames>
    <definedName name="solver_adj" localSheetId="0" hidden="1">Sheet1!$C$16:$E$18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Sheet1!$C$24:$C$26</definedName>
    <definedName name="solver_lhs2" localSheetId="0" hidden="1">Sheet1!$C$27:$C$36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Sheet1!$C$47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Sheet1!$E$24:$E$26</definedName>
    <definedName name="solver_rhs2" localSheetId="0" hidden="1">Sheet1!$E$27:$E$36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/>
  <c r="E33" i="1"/>
  <c r="C35" i="1"/>
  <c r="C34" i="1"/>
  <c r="C33" i="1"/>
  <c r="G17" i="1"/>
  <c r="G18" i="1"/>
  <c r="G16" i="1"/>
  <c r="C45" i="1"/>
  <c r="C44" i="1"/>
  <c r="C43" i="1"/>
  <c r="C40" i="1"/>
  <c r="C41" i="1"/>
  <c r="C39" i="1"/>
  <c r="E36" i="1"/>
  <c r="C36" i="1"/>
  <c r="E32" i="1"/>
  <c r="E31" i="1"/>
  <c r="C32" i="1"/>
  <c r="C31" i="1"/>
  <c r="E30" i="1"/>
  <c r="C30" i="1"/>
  <c r="E29" i="1"/>
  <c r="C29" i="1"/>
  <c r="F29" i="1" s="1"/>
  <c r="E28" i="1"/>
  <c r="C28" i="1"/>
  <c r="F28" i="1" s="1"/>
  <c r="E27" i="1"/>
  <c r="C27" i="1"/>
  <c r="F27" i="1" s="1"/>
  <c r="E26" i="1"/>
  <c r="C26" i="1"/>
  <c r="F26" i="1" s="1"/>
  <c r="E25" i="1"/>
  <c r="C25" i="1"/>
  <c r="F25" i="1" s="1"/>
  <c r="E24" i="1"/>
  <c r="C24" i="1"/>
  <c r="F24" i="1" s="1"/>
  <c r="D20" i="1"/>
  <c r="E20" i="1"/>
  <c r="C20" i="1"/>
  <c r="F20" i="1" l="1"/>
  <c r="G19" i="1"/>
  <c r="C47" i="1"/>
  <c r="C50" i="1" s="1"/>
  <c r="C51" i="1" s="1"/>
</calcChain>
</file>

<file path=xl/sharedStrings.xml><?xml version="1.0" encoding="utf-8"?>
<sst xmlns="http://schemas.openxmlformats.org/spreadsheetml/2006/main" count="71" uniqueCount="48">
  <si>
    <t>GASOLINE - OPTIMISING THE PRODUCTION MIX</t>
  </si>
  <si>
    <t>UNIT 8 Assignment 3</t>
  </si>
  <si>
    <t>Crude 1</t>
  </si>
  <si>
    <t>Crude 2</t>
  </si>
  <si>
    <t>Crude 3</t>
  </si>
  <si>
    <t>Purchase price</t>
  </si>
  <si>
    <t>Octane rating</t>
  </si>
  <si>
    <t>Iron content</t>
  </si>
  <si>
    <t>Crude oils</t>
  </si>
  <si>
    <t>Products</t>
  </si>
  <si>
    <t>Sales price</t>
  </si>
  <si>
    <t>Super</t>
  </si>
  <si>
    <t>Regular</t>
  </si>
  <si>
    <t>Diesel</t>
  </si>
  <si>
    <t>Octane minimum</t>
  </si>
  <si>
    <t>Iron maximum</t>
  </si>
  <si>
    <t>Purchase limits</t>
  </si>
  <si>
    <t>Production limits</t>
  </si>
  <si>
    <t>Decisions</t>
  </si>
  <si>
    <t>Constraints</t>
  </si>
  <si>
    <t>LHS</t>
  </si>
  <si>
    <t>RHS</t>
  </si>
  <si>
    <t>Super octane</t>
  </si>
  <si>
    <t>Regular octane</t>
  </si>
  <si>
    <t>Diesel octane</t>
  </si>
  <si>
    <t>Super iron</t>
  </si>
  <si>
    <t>Regular iron</t>
  </si>
  <si>
    <t>Diesel iron</t>
  </si>
  <si>
    <t>Crude 1 purchase</t>
  </si>
  <si>
    <t>Crude 2 purchase</t>
  </si>
  <si>
    <t>Crude 3 purchase</t>
  </si>
  <si>
    <t>Total production</t>
  </si>
  <si>
    <t>barrels</t>
  </si>
  <si>
    <t>&gt;=</t>
  </si>
  <si>
    <t>&lt;=</t>
  </si>
  <si>
    <t>Operator</t>
  </si>
  <si>
    <t>Costs</t>
  </si>
  <si>
    <t>Revenue</t>
  </si>
  <si>
    <t>Profit</t>
  </si>
  <si>
    <t>Total purchased</t>
  </si>
  <si>
    <t>Total produced</t>
  </si>
  <si>
    <t>Demand</t>
  </si>
  <si>
    <t>Super production</t>
  </si>
  <si>
    <t>Regular production</t>
  </si>
  <si>
    <t>Diesel production</t>
  </si>
  <si>
    <t>Shadow profit</t>
  </si>
  <si>
    <t>Shadow price</t>
  </si>
  <si>
    <t>Base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</si>
</sst>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9" xfId="0" applyFont="1" applyBorder="1"/>
    <xf numFmtId="0" fontId="0" fillId="0" borderId="11" xfId="0" applyFont="1" applyBorder="1" applyAlignment="1">
      <alignment horizontal="center" vertical="center"/>
    </xf>
    <xf numFmtId="0" fontId="0" fillId="0" borderId="12" xfId="0" applyFont="1" applyFill="1" applyBorder="1"/>
    <xf numFmtId="0" fontId="0" fillId="0" borderId="13" xfId="0" applyFont="1" applyBorder="1" applyAlignment="1">
      <alignment horizontal="center" vertical="center"/>
    </xf>
    <xf numFmtId="0" fontId="0" fillId="0" borderId="14" xfId="0" applyFont="1" applyFill="1" applyBorder="1"/>
    <xf numFmtId="0" fontId="2" fillId="2" borderId="5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6" xfId="0" applyFont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0" fillId="3" borderId="22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34" xfId="0" applyFont="1" applyFill="1" applyBorder="1"/>
    <xf numFmtId="0" fontId="0" fillId="0" borderId="35" xfId="0" applyFont="1" applyBorder="1" applyAlignment="1">
      <alignment horizontal="center" vertical="center"/>
    </xf>
    <xf numFmtId="0" fontId="0" fillId="0" borderId="3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I11" sqref="I11"/>
    </sheetView>
  </sheetViews>
  <sheetFormatPr defaultRowHeight="15" x14ac:dyDescent="0.25"/>
  <cols>
    <col min="1" max="1" width="15.5703125" style="4" customWidth="1"/>
    <col min="2" max="2" width="18.140625" style="4" bestFit="1" customWidth="1"/>
    <col min="3" max="3" width="16.42578125" style="4" bestFit="1" customWidth="1"/>
    <col min="4" max="5" width="14" style="4" bestFit="1" customWidth="1"/>
    <col min="6" max="6" width="16.28515625" style="4" bestFit="1" customWidth="1"/>
    <col min="7" max="7" width="13.28515625" style="4" customWidth="1"/>
    <col min="8" max="16384" width="9.140625" style="4"/>
  </cols>
  <sheetData>
    <row r="1" spans="1:7" x14ac:dyDescent="0.25">
      <c r="A1" s="1" t="s">
        <v>0</v>
      </c>
    </row>
    <row r="3" spans="1:7" x14ac:dyDescent="0.25">
      <c r="A3" s="1" t="s">
        <v>1</v>
      </c>
    </row>
    <row r="4" spans="1:7" ht="15.75" thickBot="1" x14ac:dyDescent="0.3"/>
    <row r="5" spans="1:7" ht="15.75" thickBot="1" x14ac:dyDescent="0.3">
      <c r="A5" s="1" t="s">
        <v>8</v>
      </c>
      <c r="B5" s="5"/>
      <c r="C5" s="2" t="s">
        <v>6</v>
      </c>
      <c r="D5" s="2" t="s">
        <v>7</v>
      </c>
      <c r="E5" s="2" t="s">
        <v>5</v>
      </c>
      <c r="F5" s="3" t="s">
        <v>16</v>
      </c>
    </row>
    <row r="6" spans="1:7" x14ac:dyDescent="0.25">
      <c r="B6" s="10" t="s">
        <v>2</v>
      </c>
      <c r="C6" s="11">
        <v>12</v>
      </c>
      <c r="D6" s="11">
        <v>0.5</v>
      </c>
      <c r="E6" s="6">
        <v>45</v>
      </c>
      <c r="F6" s="26">
        <v>5000</v>
      </c>
    </row>
    <row r="7" spans="1:7" x14ac:dyDescent="0.25">
      <c r="B7" s="12" t="s">
        <v>3</v>
      </c>
      <c r="C7" s="13">
        <v>6</v>
      </c>
      <c r="D7" s="13">
        <v>2</v>
      </c>
      <c r="E7" s="7">
        <v>35</v>
      </c>
      <c r="F7" s="14">
        <v>5000</v>
      </c>
    </row>
    <row r="8" spans="1:7" ht="15.75" thickBot="1" x14ac:dyDescent="0.3">
      <c r="B8" s="15" t="s">
        <v>4</v>
      </c>
      <c r="C8" s="16">
        <v>8</v>
      </c>
      <c r="D8" s="16">
        <v>3</v>
      </c>
      <c r="E8" s="8">
        <v>25</v>
      </c>
      <c r="F8" s="17">
        <v>5000</v>
      </c>
    </row>
    <row r="9" spans="1:7" ht="15.75" thickBot="1" x14ac:dyDescent="0.3"/>
    <row r="10" spans="1:7" ht="15.75" thickBot="1" x14ac:dyDescent="0.3">
      <c r="A10" s="1" t="s">
        <v>9</v>
      </c>
      <c r="B10" s="5"/>
      <c r="C10" s="2" t="s">
        <v>14</v>
      </c>
      <c r="D10" s="2" t="s">
        <v>15</v>
      </c>
      <c r="E10" s="2" t="s">
        <v>10</v>
      </c>
      <c r="F10" s="56" t="s">
        <v>17</v>
      </c>
      <c r="G10" s="3" t="s">
        <v>41</v>
      </c>
    </row>
    <row r="11" spans="1:7" x14ac:dyDescent="0.25">
      <c r="B11" s="10" t="s">
        <v>11</v>
      </c>
      <c r="C11" s="11">
        <v>10</v>
      </c>
      <c r="D11" s="11">
        <v>1</v>
      </c>
      <c r="E11" s="6">
        <v>70</v>
      </c>
      <c r="F11" s="58">
        <v>14000</v>
      </c>
      <c r="G11" s="28">
        <v>4500</v>
      </c>
    </row>
    <row r="12" spans="1:7" x14ac:dyDescent="0.25">
      <c r="B12" s="12" t="s">
        <v>12</v>
      </c>
      <c r="C12" s="13">
        <v>8</v>
      </c>
      <c r="D12" s="13">
        <v>2</v>
      </c>
      <c r="E12" s="7">
        <v>60</v>
      </c>
      <c r="F12" s="57"/>
      <c r="G12" s="30">
        <v>2000</v>
      </c>
    </row>
    <row r="13" spans="1:7" ht="15.75" thickBot="1" x14ac:dyDescent="0.3">
      <c r="B13" s="15" t="s">
        <v>13</v>
      </c>
      <c r="C13" s="16">
        <v>6</v>
      </c>
      <c r="D13" s="16">
        <v>1</v>
      </c>
      <c r="E13" s="8">
        <v>50</v>
      </c>
      <c r="F13" s="59"/>
      <c r="G13" s="35">
        <v>1000</v>
      </c>
    </row>
    <row r="14" spans="1:7" ht="15.75" thickBot="1" x14ac:dyDescent="0.3"/>
    <row r="15" spans="1:7" ht="27.75" customHeight="1" thickBot="1" x14ac:dyDescent="0.3">
      <c r="A15" s="1" t="s">
        <v>18</v>
      </c>
      <c r="B15" s="50" t="s">
        <v>32</v>
      </c>
      <c r="C15" s="18" t="s">
        <v>11</v>
      </c>
      <c r="D15" s="19" t="s">
        <v>12</v>
      </c>
      <c r="E15" s="20" t="s">
        <v>13</v>
      </c>
      <c r="F15" s="24"/>
      <c r="G15" s="53" t="s">
        <v>39</v>
      </c>
    </row>
    <row r="16" spans="1:7" x14ac:dyDescent="0.25">
      <c r="B16" s="21" t="s">
        <v>2</v>
      </c>
      <c r="C16" s="40">
        <v>3400</v>
      </c>
      <c r="D16" s="41">
        <v>800</v>
      </c>
      <c r="E16" s="42">
        <v>799.99999999999989</v>
      </c>
      <c r="F16" s="25"/>
      <c r="G16" s="51">
        <f>SUM(C16:E16)</f>
        <v>5000</v>
      </c>
    </row>
    <row r="17" spans="1:7" x14ac:dyDescent="0.25">
      <c r="B17" s="22" t="s">
        <v>3</v>
      </c>
      <c r="C17" s="43">
        <v>500.00000000000011</v>
      </c>
      <c r="D17" s="44">
        <v>0</v>
      </c>
      <c r="E17" s="45">
        <v>0</v>
      </c>
      <c r="F17" s="25"/>
      <c r="G17" s="51">
        <f t="shared" ref="G17:G18" si="0">SUM(C17:E17)</f>
        <v>500.00000000000011</v>
      </c>
    </row>
    <row r="18" spans="1:7" ht="15.75" thickBot="1" x14ac:dyDescent="0.3">
      <c r="B18" s="23" t="s">
        <v>4</v>
      </c>
      <c r="C18" s="46">
        <v>599.99999999999989</v>
      </c>
      <c r="D18" s="47">
        <v>1200</v>
      </c>
      <c r="E18" s="48">
        <v>200</v>
      </c>
      <c r="F18" s="25"/>
      <c r="G18" s="52">
        <f t="shared" si="0"/>
        <v>2000</v>
      </c>
    </row>
    <row r="19" spans="1:7" ht="15.75" thickBot="1" x14ac:dyDescent="0.3">
      <c r="B19" s="24"/>
      <c r="C19" s="49"/>
      <c r="D19" s="49"/>
      <c r="E19" s="49"/>
      <c r="F19" s="25"/>
      <c r="G19" s="50">
        <f>SUM(G16:G18)</f>
        <v>7500</v>
      </c>
    </row>
    <row r="20" spans="1:7" ht="15.75" thickBot="1" x14ac:dyDescent="0.3">
      <c r="B20" s="55" t="s">
        <v>40</v>
      </c>
      <c r="C20" s="54">
        <f>C16+C17+C18</f>
        <v>4500</v>
      </c>
      <c r="D20" s="54">
        <f t="shared" ref="D20:E20" si="1">D16+D17+D18</f>
        <v>2000</v>
      </c>
      <c r="E20" s="54">
        <f t="shared" si="1"/>
        <v>999.99999999999989</v>
      </c>
      <c r="F20" s="50">
        <f>SUM(C20:E20)</f>
        <v>7500</v>
      </c>
    </row>
    <row r="21" spans="1:7" ht="20.25" customHeight="1" x14ac:dyDescent="0.25">
      <c r="C21" s="25"/>
      <c r="D21" s="25"/>
      <c r="E21" s="25"/>
    </row>
    <row r="22" spans="1:7" ht="15.75" thickBot="1" x14ac:dyDescent="0.3">
      <c r="B22" s="24"/>
    </row>
    <row r="23" spans="1:7" ht="15.75" thickBot="1" x14ac:dyDescent="0.3">
      <c r="A23" s="1" t="s">
        <v>19</v>
      </c>
      <c r="C23" s="32" t="s">
        <v>20</v>
      </c>
      <c r="D23" s="33" t="s">
        <v>35</v>
      </c>
      <c r="E23" s="34" t="s">
        <v>21</v>
      </c>
    </row>
    <row r="24" spans="1:7" ht="18.75" customHeight="1" x14ac:dyDescent="0.25">
      <c r="B24" s="27" t="s">
        <v>22</v>
      </c>
      <c r="C24" s="6">
        <f>SUMPRODUCT(C6:C8,C16:C18)</f>
        <v>48600</v>
      </c>
      <c r="D24" s="6" t="s">
        <v>33</v>
      </c>
      <c r="E24" s="28">
        <f>C11*SUM(C16:C18)</f>
        <v>45000</v>
      </c>
      <c r="F24" s="4">
        <f>IF(SUM(C16:C18)&gt;0,C24/SUM(C16:C18),"")</f>
        <v>10.8</v>
      </c>
    </row>
    <row r="25" spans="1:7" x14ac:dyDescent="0.25">
      <c r="B25" s="29" t="s">
        <v>23</v>
      </c>
      <c r="C25" s="7">
        <f>SUMPRODUCT(C6:C8,D16:D18)</f>
        <v>19200</v>
      </c>
      <c r="D25" s="7" t="s">
        <v>33</v>
      </c>
      <c r="E25" s="30">
        <f>C12*SUM(D16:D18)</f>
        <v>16000</v>
      </c>
      <c r="F25" s="4">
        <f>IF(SUM(D16:D18)&gt;0,C25/SUM(D16:D18),"")</f>
        <v>9.6</v>
      </c>
    </row>
    <row r="26" spans="1:7" x14ac:dyDescent="0.25">
      <c r="B26" s="29" t="s">
        <v>24</v>
      </c>
      <c r="C26" s="7">
        <f>SUMPRODUCT(C6:C8,E16:E18)</f>
        <v>11199.999999999998</v>
      </c>
      <c r="D26" s="7" t="s">
        <v>33</v>
      </c>
      <c r="E26" s="30">
        <f>C13*SUM(E16:E18)</f>
        <v>5999.9999999999991</v>
      </c>
      <c r="F26" s="4">
        <f>IF(SUM(E16:E18)&gt;0,C26/SUM(E16:E18),"")</f>
        <v>11.2</v>
      </c>
    </row>
    <row r="27" spans="1:7" x14ac:dyDescent="0.25">
      <c r="B27" s="29" t="s">
        <v>25</v>
      </c>
      <c r="C27" s="7">
        <f>SUMPRODUCT(D6:D8,C16:C18)</f>
        <v>4500</v>
      </c>
      <c r="D27" s="7" t="s">
        <v>34</v>
      </c>
      <c r="E27" s="30">
        <f>D11*SUM(C16:C18)</f>
        <v>4500</v>
      </c>
      <c r="F27" s="4">
        <f>IF(SUM(C16:C18)&gt;0,C27/SUM(C16:C18),"")</f>
        <v>1</v>
      </c>
    </row>
    <row r="28" spans="1:7" x14ac:dyDescent="0.25">
      <c r="B28" s="29" t="s">
        <v>26</v>
      </c>
      <c r="C28" s="7">
        <f>SUMPRODUCT(D6:D8,D16:D18)</f>
        <v>4000</v>
      </c>
      <c r="D28" s="7" t="s">
        <v>34</v>
      </c>
      <c r="E28" s="30">
        <f>D12*SUM(D16:D18)</f>
        <v>4000</v>
      </c>
      <c r="F28" s="4">
        <f>IF(SUM(D16:D18)&gt;0,C28/SUM(D16:D18),"")</f>
        <v>2</v>
      </c>
    </row>
    <row r="29" spans="1:7" x14ac:dyDescent="0.25">
      <c r="B29" s="29" t="s">
        <v>27</v>
      </c>
      <c r="C29" s="7">
        <f>SUMPRODUCT(D6:D8,E16:E18)</f>
        <v>1000</v>
      </c>
      <c r="D29" s="7" t="s">
        <v>34</v>
      </c>
      <c r="E29" s="30">
        <f>D13*SUM(E16:E18)</f>
        <v>999.99999999999989</v>
      </c>
      <c r="F29" s="4">
        <f>IF(SUM(E16:E18)&gt;0,C29/SUM(E16:E18),"")</f>
        <v>1.0000000000000002</v>
      </c>
    </row>
    <row r="30" spans="1:7" x14ac:dyDescent="0.25">
      <c r="B30" s="29" t="s">
        <v>28</v>
      </c>
      <c r="C30" s="7">
        <f>SUM(C16:E16)</f>
        <v>5000</v>
      </c>
      <c r="D30" s="7" t="s">
        <v>34</v>
      </c>
      <c r="E30" s="30">
        <f>F6</f>
        <v>5000</v>
      </c>
    </row>
    <row r="31" spans="1:7" x14ac:dyDescent="0.25">
      <c r="B31" s="29" t="s">
        <v>29</v>
      </c>
      <c r="C31" s="7">
        <f>SUM(C17:E17)</f>
        <v>500.00000000000011</v>
      </c>
      <c r="D31" s="7" t="s">
        <v>34</v>
      </c>
      <c r="E31" s="30">
        <f>F7</f>
        <v>5000</v>
      </c>
    </row>
    <row r="32" spans="1:7" x14ac:dyDescent="0.25">
      <c r="B32" s="29" t="s">
        <v>30</v>
      </c>
      <c r="C32" s="7">
        <f>SUM(C18:E18)</f>
        <v>2000</v>
      </c>
      <c r="D32" s="7" t="s">
        <v>34</v>
      </c>
      <c r="E32" s="30">
        <f>F8</f>
        <v>5000</v>
      </c>
    </row>
    <row r="33" spans="1:5" x14ac:dyDescent="0.25">
      <c r="B33" s="60" t="s">
        <v>42</v>
      </c>
      <c r="C33" s="61">
        <f>SUM(C16:C18)</f>
        <v>4500</v>
      </c>
      <c r="D33" s="7" t="s">
        <v>34</v>
      </c>
      <c r="E33" s="62">
        <f>G11</f>
        <v>4500</v>
      </c>
    </row>
    <row r="34" spans="1:5" x14ac:dyDescent="0.25">
      <c r="B34" s="60" t="s">
        <v>43</v>
      </c>
      <c r="C34" s="61">
        <f>SUM(D16:D18)</f>
        <v>2000</v>
      </c>
      <c r="D34" s="7" t="s">
        <v>34</v>
      </c>
      <c r="E34" s="62">
        <f>G12</f>
        <v>2000</v>
      </c>
    </row>
    <row r="35" spans="1:5" x14ac:dyDescent="0.25">
      <c r="B35" s="60" t="s">
        <v>44</v>
      </c>
      <c r="C35" s="61">
        <f>SUM(E16:E18)</f>
        <v>999.99999999999989</v>
      </c>
      <c r="D35" s="7" t="s">
        <v>34</v>
      </c>
      <c r="E35" s="62">
        <f>G13</f>
        <v>1000</v>
      </c>
    </row>
    <row r="36" spans="1:5" ht="15.75" thickBot="1" x14ac:dyDescent="0.3">
      <c r="B36" s="31" t="s">
        <v>31</v>
      </c>
      <c r="C36" s="8">
        <f>SUM(C16:E18)</f>
        <v>7500</v>
      </c>
      <c r="D36" s="8" t="s">
        <v>34</v>
      </c>
      <c r="E36" s="35">
        <f>F11</f>
        <v>14000</v>
      </c>
    </row>
    <row r="38" spans="1:5" ht="15.75" thickBot="1" x14ac:dyDescent="0.3"/>
    <row r="39" spans="1:5" x14ac:dyDescent="0.25">
      <c r="A39" s="1" t="s">
        <v>36</v>
      </c>
      <c r="B39" s="36" t="s">
        <v>2</v>
      </c>
      <c r="C39" s="37">
        <f>SUM(C16:E16)*E6</f>
        <v>225000</v>
      </c>
    </row>
    <row r="40" spans="1:5" x14ac:dyDescent="0.25">
      <c r="B40" s="22" t="s">
        <v>3</v>
      </c>
      <c r="C40" s="38">
        <f t="shared" ref="C40:C41" si="2">SUM(C17:E17)*E7</f>
        <v>17500.000000000004</v>
      </c>
    </row>
    <row r="41" spans="1:5" ht="15.75" thickBot="1" x14ac:dyDescent="0.3">
      <c r="B41" s="23" t="s">
        <v>4</v>
      </c>
      <c r="C41" s="39">
        <f t="shared" si="2"/>
        <v>50000</v>
      </c>
    </row>
    <row r="42" spans="1:5" ht="15.75" thickBot="1" x14ac:dyDescent="0.3"/>
    <row r="43" spans="1:5" x14ac:dyDescent="0.25">
      <c r="A43" s="1" t="s">
        <v>37</v>
      </c>
      <c r="B43" s="36" t="s">
        <v>11</v>
      </c>
      <c r="C43" s="37">
        <f>SUM(C16:C18)*E11</f>
        <v>315000</v>
      </c>
    </row>
    <row r="44" spans="1:5" x14ac:dyDescent="0.25">
      <c r="B44" s="22" t="s">
        <v>12</v>
      </c>
      <c r="C44" s="38">
        <f>SUM(D16:D18)*E12</f>
        <v>120000</v>
      </c>
    </row>
    <row r="45" spans="1:5" ht="15.75" thickBot="1" x14ac:dyDescent="0.3">
      <c r="B45" s="23" t="s">
        <v>13</v>
      </c>
      <c r="C45" s="39">
        <f>SUM(E16:E18)*E13</f>
        <v>49999.999999999993</v>
      </c>
    </row>
    <row r="46" spans="1:5" ht="15.75" thickBot="1" x14ac:dyDescent="0.3"/>
    <row r="47" spans="1:5" ht="15.75" thickBot="1" x14ac:dyDescent="0.3">
      <c r="A47" s="1" t="s">
        <v>38</v>
      </c>
      <c r="C47" s="9">
        <f>SUM(C43:C45)-SUM(C39:C41)</f>
        <v>192500</v>
      </c>
    </row>
    <row r="49" spans="1:3" x14ac:dyDescent="0.25">
      <c r="A49" s="4" t="s">
        <v>47</v>
      </c>
      <c r="C49" s="4">
        <v>150000</v>
      </c>
    </row>
    <row r="50" spans="1:3" x14ac:dyDescent="0.25">
      <c r="A50" s="4" t="s">
        <v>45</v>
      </c>
      <c r="C50" s="4">
        <f>C47</f>
        <v>192500</v>
      </c>
    </row>
    <row r="51" spans="1:3" x14ac:dyDescent="0.25">
      <c r="A51" s="4" t="s">
        <v>46</v>
      </c>
      <c r="C51" s="4">
        <f>C50-C49</f>
        <v>42500</v>
      </c>
    </row>
  </sheetData>
  <mergeCells count="1">
    <mergeCell ref="F11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2015-08-07T06:57:48Z</dcterms:created>
  <dcterms:modified xsi:type="dcterms:W3CDTF">2015-08-07T11:18:36Z</dcterms:modified>
</cp:coreProperties>
</file>