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452"/>
  </bookViews>
  <sheets>
    <sheet name="Custo de Pessoal" sheetId="1" r:id="rId1"/>
    <sheet name="Cronograma" sheetId="2" r:id="rId2"/>
  </sheets>
  <calcPr calcId="145621"/>
</workbook>
</file>

<file path=xl/calcChain.xml><?xml version="1.0" encoding="utf-8"?>
<calcChain xmlns="http://schemas.openxmlformats.org/spreadsheetml/2006/main">
  <c r="E31" i="2" l="1"/>
  <c r="E35" i="2" s="1"/>
  <c r="E33" i="2" l="1"/>
  <c r="E34" i="2"/>
  <c r="E62" i="1"/>
  <c r="E53" i="1"/>
  <c r="E54" i="1"/>
  <c r="E55" i="1"/>
  <c r="E56" i="1"/>
  <c r="E57" i="1"/>
  <c r="E58" i="1"/>
  <c r="E59" i="1"/>
  <c r="E60" i="1"/>
  <c r="E61" i="1"/>
  <c r="D53" i="1"/>
  <c r="D54" i="1"/>
  <c r="D61" i="1"/>
  <c r="D60" i="1"/>
  <c r="D57" i="1"/>
  <c r="D58" i="1"/>
  <c r="D55" i="1"/>
  <c r="D59" i="1"/>
  <c r="D56" i="1"/>
  <c r="G44" i="1"/>
  <c r="G45" i="1"/>
  <c r="G46" i="1"/>
  <c r="G47" i="1"/>
  <c r="G34" i="1"/>
  <c r="G35" i="1"/>
  <c r="G36" i="1"/>
  <c r="G37" i="1"/>
  <c r="G38" i="1"/>
  <c r="G22" i="1"/>
  <c r="G23" i="1"/>
  <c r="G24" i="1"/>
  <c r="G25" i="1"/>
  <c r="G53" i="1" s="1"/>
  <c r="G26" i="1"/>
  <c r="G54" i="1" s="1"/>
  <c r="G27" i="1"/>
  <c r="G28" i="1"/>
  <c r="G61" i="1" s="1"/>
  <c r="G29" i="1"/>
  <c r="G60" i="1" s="1"/>
  <c r="G12" i="1"/>
  <c r="G13" i="1"/>
  <c r="G14" i="1"/>
  <c r="G15" i="1"/>
  <c r="G16" i="1"/>
  <c r="G5" i="1"/>
  <c r="G6" i="1"/>
  <c r="G7" i="1"/>
  <c r="F48" i="1"/>
  <c r="E48" i="1"/>
  <c r="D48" i="1"/>
  <c r="F39" i="1"/>
  <c r="E39" i="1"/>
  <c r="D39" i="1"/>
  <c r="G57" i="1" l="1"/>
  <c r="G59" i="1"/>
  <c r="G55" i="1"/>
  <c r="G56" i="1"/>
  <c r="G58" i="1"/>
  <c r="F62" i="1"/>
  <c r="G48" i="1"/>
  <c r="G39" i="1"/>
  <c r="D62" i="1"/>
  <c r="G30" i="1"/>
  <c r="E30" i="1"/>
  <c r="D30" i="1"/>
  <c r="D17" i="1"/>
  <c r="E17" i="1"/>
  <c r="F17" i="1"/>
  <c r="G17" i="1"/>
  <c r="E8" i="1"/>
  <c r="F8" i="1"/>
  <c r="G8" i="1"/>
  <c r="D8" i="1"/>
  <c r="G62" i="1" l="1"/>
  <c r="F30" i="1"/>
</calcChain>
</file>

<file path=xl/sharedStrings.xml><?xml version="1.0" encoding="utf-8"?>
<sst xmlns="http://schemas.openxmlformats.org/spreadsheetml/2006/main" count="180" uniqueCount="77">
  <si>
    <t>Designacao do Especialista</t>
  </si>
  <si>
    <t>Codigo</t>
  </si>
  <si>
    <t>Quantidade</t>
  </si>
  <si>
    <t>Custo Por Hora</t>
  </si>
  <si>
    <t>Custo Total</t>
  </si>
  <si>
    <t>Especialista do Negocio</t>
  </si>
  <si>
    <t>Analista do Sistema</t>
  </si>
  <si>
    <t>Eng Software Senior</t>
  </si>
  <si>
    <t>Eng Software Junior</t>
  </si>
  <si>
    <t>Tempo em Hora</t>
  </si>
  <si>
    <t>Grupo de processo de Inicialização</t>
  </si>
  <si>
    <t>Grupo de processo de Planejamento</t>
  </si>
  <si>
    <t>Total</t>
  </si>
  <si>
    <t>Gestor de Projecto</t>
  </si>
  <si>
    <t>Grupo de processo de Execução</t>
  </si>
  <si>
    <t>Grupo de processo de Monitoria e Controlo</t>
  </si>
  <si>
    <t>Grupo de processo de Encerramento</t>
  </si>
  <si>
    <t>Processo</t>
  </si>
  <si>
    <t>1 Semana</t>
  </si>
  <si>
    <t>2 Semana</t>
  </si>
  <si>
    <t>3 Semana</t>
  </si>
  <si>
    <t>4 Semana</t>
  </si>
  <si>
    <t>5 Semana</t>
  </si>
  <si>
    <t>6 Semana</t>
  </si>
  <si>
    <t>7 Semana</t>
  </si>
  <si>
    <t>8 Semana</t>
  </si>
  <si>
    <t>9 Semana</t>
  </si>
  <si>
    <t>10 Semana</t>
  </si>
  <si>
    <t>11 Semana</t>
  </si>
  <si>
    <t>12 Semana</t>
  </si>
  <si>
    <t>13 Semana</t>
  </si>
  <si>
    <t>14 Semana</t>
  </si>
  <si>
    <t>15 Semana</t>
  </si>
  <si>
    <t>codigo</t>
  </si>
  <si>
    <t>Documento de Escopo</t>
  </si>
  <si>
    <t xml:space="preserve">Proposta Tecnica Financeira </t>
  </si>
  <si>
    <t>Desenvolvimento do Módulo de Matricula</t>
  </si>
  <si>
    <t>Desenvolvimento do Módulo de Administrativo</t>
  </si>
  <si>
    <t>Desenvolvimento do Módulo de Turmas</t>
  </si>
  <si>
    <t>Desenvolvimento do Módulo de Avaliações</t>
  </si>
  <si>
    <t>Desenvolvimento do Módulo de Integração</t>
  </si>
  <si>
    <t>Modelagem do Base de Dados</t>
  </si>
  <si>
    <t>Plano de Gestão do Tempo</t>
  </si>
  <si>
    <t>Plano de Gestão do Escopo</t>
  </si>
  <si>
    <t>Plano de Gestão do Custo</t>
  </si>
  <si>
    <t>Plano de Gestão do Qualidade</t>
  </si>
  <si>
    <t>Plano de Gestão do Recursos Humanos</t>
  </si>
  <si>
    <t xml:space="preserve">Plano de Gestão de Comunicação  </t>
  </si>
  <si>
    <t>Plano de Gestão do Risco</t>
  </si>
  <si>
    <t>Plano de Gestão de Aquisições</t>
  </si>
  <si>
    <t>Plano de Gestão de Configurações</t>
  </si>
  <si>
    <t>Documento de Especificação de Requisitos</t>
  </si>
  <si>
    <t>16 Semana</t>
  </si>
  <si>
    <t>17 Semana</t>
  </si>
  <si>
    <t>18 Semana</t>
  </si>
  <si>
    <t>Integração do Módulo de Matricula</t>
  </si>
  <si>
    <t>Integração do Módulo  de Administrativo</t>
  </si>
  <si>
    <t>Integração do Módulo de Turmas</t>
  </si>
  <si>
    <t>Integração do Módulo de Avaliações</t>
  </si>
  <si>
    <t>Integração do Módulo de Integração</t>
  </si>
  <si>
    <t>Capacitação do Utilizadores do Sistema</t>
  </si>
  <si>
    <t>19 Semana</t>
  </si>
  <si>
    <t>Relatório de Encerramento do Projecto</t>
  </si>
  <si>
    <t>20 Semana</t>
  </si>
  <si>
    <t>Cronograma</t>
  </si>
  <si>
    <t>Administrador de Base de Dados Senior</t>
  </si>
  <si>
    <t>Administrador de Base de Dados Junior</t>
  </si>
  <si>
    <t>Programador Senior</t>
  </si>
  <si>
    <t>Programador Junior</t>
  </si>
  <si>
    <t>Resumo de Dados</t>
  </si>
  <si>
    <t>Total De Horas de Trabalho</t>
  </si>
  <si>
    <t>X</t>
  </si>
  <si>
    <t>D</t>
  </si>
  <si>
    <t>F</t>
  </si>
  <si>
    <t>Divida</t>
  </si>
  <si>
    <t>Executado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</si>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</sst>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MZM]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Arial Black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1" fillId="2" borderId="0" xfId="1" applyAlignment="1">
      <alignment horizontal="center"/>
    </xf>
    <xf numFmtId="0" fontId="0" fillId="0" borderId="0" xfId="0" applyAlignmen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9" fontId="0" fillId="0" borderId="0" xfId="2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</cellXfs>
  <cellStyles count="3">
    <cellStyle name="Good" xfId="1" builtinId="26"/>
    <cellStyle name="Normal" xfId="0" builtinId="0"/>
    <cellStyle name="Percent" xfId="2" builtinId="5"/>
  </cellStyles>
  <dxfs count="5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G7" totalsRowShown="0">
  <autoFilter ref="B4:G7"/>
  <sortState ref="B5:K18">
    <sortCondition ref="B4:B19"/>
  </sortState>
  <tableColumns count="6">
    <tableColumn id="1" name="Codigo"/>
    <tableColumn id="2" name="Designacao do Especialista"/>
    <tableColumn id="3" name="Tempo em Hora" dataDxfId="51"/>
    <tableColumn id="4" name="Custo Por Hora" dataDxfId="50"/>
    <tableColumn id="9" name="Quantidade" dataDxfId="49">
      <calculatedColumnFormula>SUM(#REF!)</calculatedColumnFormula>
    </tableColumn>
    <tableColumn id="10" name="Custo Total" dataDxfId="48">
      <calculatedColumnFormula>Table1[[#This Row],[Tempo em Hora]]*Table1[[#This Row],[Custo Por Hora]]*Table1[[#This Row],[Quantidade]]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11:G16" totalsRowShown="0">
  <autoFilter ref="B11:G16"/>
  <sortState ref="B22:K35">
    <sortCondition ref="B4:B19"/>
  </sortState>
  <tableColumns count="6">
    <tableColumn id="1" name="Codigo"/>
    <tableColumn id="2" name="Designacao do Especialista"/>
    <tableColumn id="3" name="Tempo em Hora" dataDxfId="47"/>
    <tableColumn id="4" name="Custo Por Hora" dataDxfId="46"/>
    <tableColumn id="9" name="Quantidade" dataDxfId="45">
      <calculatedColumnFormula>SUM(#REF!)</calculatedColumnFormula>
    </tableColumn>
    <tableColumn id="10" name="Custo Total" dataDxfId="44">
      <calculatedColumnFormula>Table14[[#This Row],[Tempo em Hora]]*Table14[[#This Row],[Custo Por Hora]]*Table14[[#This Row],[Quantidade]]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21:G29" totalsRowShown="0">
  <autoFilter ref="B21:G29"/>
  <sortState ref="B23:G29">
    <sortCondition ref="C22:C29"/>
  </sortState>
  <tableColumns count="6">
    <tableColumn id="1" name="Codigo"/>
    <tableColumn id="2" name="Designacao do Especialista"/>
    <tableColumn id="3" name="Tempo em Hora" dataDxfId="43"/>
    <tableColumn id="4" name="Custo Por Hora" dataDxfId="42"/>
    <tableColumn id="9" name="Quantidade" dataDxfId="41">
      <calculatedColumnFormula>SUM(#REF!)</calculatedColumnFormula>
    </tableColumn>
    <tableColumn id="10" name="Custo Total" dataDxfId="40">
      <calculatedColumnFormula>Table145[[#This Row],[Tempo em Hora]]*Table145[[#This Row],[Custo Por Hora]]*Table145[[#This Row],[Quantidade]]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3:G38" totalsRowShown="0">
  <autoFilter ref="B33:G38"/>
  <sortState ref="B34:G40">
    <sortCondition ref="C22:C29"/>
  </sortState>
  <tableColumns count="6">
    <tableColumn id="1" name="Codigo"/>
    <tableColumn id="2" name="Designacao do Especialista"/>
    <tableColumn id="3" name="Tempo em Hora" dataDxfId="39"/>
    <tableColumn id="4" name="Custo Por Hora" dataDxfId="38"/>
    <tableColumn id="9" name="Quantidade" dataDxfId="37">
      <calculatedColumnFormula>SUM(#REF!)</calculatedColumnFormula>
    </tableColumn>
    <tableColumn id="10" name="Custo Total" dataDxfId="36">
      <calculatedColumnFormula>Table1453[[#This Row],[Tempo em Hora]]*Table1453[[#This Row],[Custo Por Hora]]*Table1453[[#This Row],[Quantidade]]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4536" displayName="Table14536" ref="B43:G47" totalsRowShown="0">
  <autoFilter ref="B43:G47"/>
  <sortState ref="B43:G49">
    <sortCondition ref="C22:C29"/>
  </sortState>
  <tableColumns count="6">
    <tableColumn id="1" name="Codigo"/>
    <tableColumn id="2" name="Designacao do Especialista"/>
    <tableColumn id="3" name="Tempo em Hora" dataDxfId="35"/>
    <tableColumn id="4" name="Custo Por Hora" dataDxfId="34"/>
    <tableColumn id="9" name="Quantidade" dataDxfId="33">
      <calculatedColumnFormula>SUM(#REF!)</calculatedColumnFormula>
    </tableColumn>
    <tableColumn id="10" name="Custo Total" dataDxfId="32">
      <calculatedColumnFormula>Table14536[[#This Row],[Tempo em Hora]]*Table14536[[#This Row],[Custo Por Hora]]*Table14536[[#This Row],[Quantidade]]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45368" displayName="Table145368" ref="B52:G61" totalsRowShown="0">
  <autoFilter ref="B52:G61"/>
  <sortState ref="B53:G61">
    <sortCondition ref="C52:C61"/>
  </sortState>
  <tableColumns count="6">
    <tableColumn id="1" name="Codigo"/>
    <tableColumn id="2" name="Designacao do Especialista"/>
    <tableColumn id="3" name="Total De Horas de Trabalho" dataDxfId="31">
      <calculatedColumnFormula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calculatedColumnFormula>
    </tableColumn>
    <tableColumn id="5" name="Custo Por Hora" dataDxfId="30">
      <calculatedColumnFormula>Table145368[[#This Row],[Custo Total]]/Table145368[[#This Row],[Total De Horas de Trabalho]]</calculatedColumnFormula>
    </tableColumn>
    <tableColumn id="9" name="Quantidade" dataDxfId="29">
      <calculatedColumnFormula>SUM(#REF!)</calculatedColumnFormula>
    </tableColumn>
    <tableColumn id="10" name="Custo Total" dataDxfId="28">
      <calculatedColumnFormula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3:X28" totalsRowShown="0">
  <autoFilter ref="C3:X28"/>
  <tableColumns count="22">
    <tableColumn id="1" name="codigo" dataDxfId="27"/>
    <tableColumn id="2" name="Processo" dataDxfId="26"/>
    <tableColumn id="3" name="1 Semana" dataDxfId="25"/>
    <tableColumn id="4" name="2 Semana" dataDxfId="24"/>
    <tableColumn id="5" name="3 Semana" dataDxfId="23"/>
    <tableColumn id="6" name="4 Semana" dataDxfId="22"/>
    <tableColumn id="7" name="5 Semana" dataDxfId="21"/>
    <tableColumn id="8" name="6 Semana" dataDxfId="20"/>
    <tableColumn id="9" name="7 Semana" dataDxfId="19"/>
    <tableColumn id="10" name="8 Semana"/>
    <tableColumn id="11" name="9 Semana"/>
    <tableColumn id="12" name="10 Semana"/>
    <tableColumn id="13" name="11 Semana"/>
    <tableColumn id="14" name="12 Semana"/>
    <tableColumn id="15" name="13 Semana"/>
    <tableColumn id="16" name="14 Semana"/>
    <tableColumn id="20" name="15 Semana"/>
    <tableColumn id="19" name="16 Semana"/>
    <tableColumn id="18" name="17 Semana"/>
    <tableColumn id="21" name="18 Semana"/>
    <tableColumn id="22" name="19 Semana"/>
    <tableColumn id="23" name="20 Seman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2"/>
  <sheetViews>
    <sheetView tabSelected="1" topLeftCell="A38" zoomScale="102" zoomScaleNormal="102" workbookViewId="0">
      <selection activeCell="E56" sqref="E56"/>
    </sheetView>
  </sheetViews>
  <sheetFormatPr defaultRowHeight="14.4" x14ac:dyDescent="0.55000000000000004"/>
  <cols>
    <col min="2" max="2" width="8.5234375" bestFit="1" customWidth="1"/>
    <col min="3" max="3" width="39.1015625" customWidth="1"/>
    <col min="4" max="4" width="14.734375" style="2" customWidth="1"/>
    <col min="5" max="5" width="15.3671875" style="3" customWidth="1"/>
    <col min="6" max="6" width="8.5234375" style="4" customWidth="1"/>
    <col min="7" max="7" width="25.26171875" style="3" customWidth="1"/>
    <col min="8" max="8" width="12.20703125" customWidth="1"/>
  </cols>
  <sheetData>
    <row r="3" spans="2:7" x14ac:dyDescent="0.55000000000000004">
      <c r="B3" s="8" t="s">
        <v>10</v>
      </c>
      <c r="C3" s="9"/>
      <c r="D3" s="9"/>
      <c r="E3" s="9"/>
      <c r="F3" s="9"/>
      <c r="G3" s="9"/>
    </row>
    <row r="4" spans="2:7" ht="19.95" customHeight="1" x14ac:dyDescent="0.3">
      <c r="B4" t="s">
        <v>1</v>
      </c>
      <c r="C4" t="s">
        <v>0</v>
      </c>
      <c r="D4" s="2" t="s">
        <v>9</v>
      </c>
      <c r="E4" s="3" t="s">
        <v>3</v>
      </c>
      <c r="F4" s="4" t="s">
        <v>2</v>
      </c>
      <c r="G4" s="3" t="s">
        <v>4</v>
      </c>
    </row>
    <row r="5" spans="2:7" ht="19.95" customHeight="1" x14ac:dyDescent="0.3">
      <c r="B5">
        <v>1</v>
      </c>
      <c r="C5" t="s">
        <v>5</v>
      </c>
      <c r="D5" s="2">
        <v>30</v>
      </c>
      <c r="E5" s="3">
        <v>0</v>
      </c>
      <c r="F5" s="2">
        <v>1</v>
      </c>
      <c r="G5" s="3">
        <f>Table1[[#This Row],[Tempo em Hora]]*Table1[[#This Row],[Custo Por Hora]]*Table1[[#This Row],[Quantidade]]</f>
        <v>0</v>
      </c>
    </row>
    <row r="6" spans="2:7" ht="19.95" customHeight="1" x14ac:dyDescent="0.3">
      <c r="B6">
        <v>2</v>
      </c>
      <c r="C6" t="s">
        <v>6</v>
      </c>
      <c r="D6" s="2">
        <v>30</v>
      </c>
      <c r="E6" s="3">
        <v>200</v>
      </c>
      <c r="F6" s="2">
        <v>1</v>
      </c>
      <c r="G6" s="3">
        <f>Table1[[#This Row],[Tempo em Hora]]*Table1[[#This Row],[Custo Por Hora]]*Table1[[#This Row],[Quantidade]]</f>
        <v>6000</v>
      </c>
    </row>
    <row r="7" spans="2:7" ht="19.95" customHeight="1" x14ac:dyDescent="0.55000000000000004">
      <c r="B7">
        <v>3</v>
      </c>
      <c r="C7" t="s">
        <v>13</v>
      </c>
      <c r="D7" s="2">
        <v>30</v>
      </c>
      <c r="E7" s="3">
        <v>500</v>
      </c>
      <c r="F7" s="2">
        <v>1</v>
      </c>
      <c r="G7" s="3">
        <f>Table1[[#This Row],[Tempo em Hora]]*Table1[[#This Row],[Custo Por Hora]]*Table1[[#This Row],[Quantidade]]</f>
        <v>15000</v>
      </c>
    </row>
    <row r="8" spans="2:7" ht="17.100000000000001" x14ac:dyDescent="0.8">
      <c r="B8" s="10" t="s">
        <v>12</v>
      </c>
      <c r="C8" s="10"/>
      <c r="D8" s="5">
        <f>SUM(Table1[Tempo em Hora])</f>
        <v>90</v>
      </c>
      <c r="E8" s="6">
        <f>SUM(Table1[Custo Por Hora])</f>
        <v>700</v>
      </c>
      <c r="F8" s="7">
        <f>SUM(Table1[Quantidade])</f>
        <v>3</v>
      </c>
      <c r="G8" s="6">
        <f>SUM(Table1[Custo Total])</f>
        <v>21000</v>
      </c>
    </row>
    <row r="9" spans="2:7" x14ac:dyDescent="0.55000000000000004">
      <c r="F9" s="2"/>
    </row>
    <row r="10" spans="2:7" x14ac:dyDescent="0.3">
      <c r="B10" s="8" t="s">
        <v>11</v>
      </c>
      <c r="C10" s="9"/>
      <c r="D10" s="9"/>
      <c r="E10" s="9"/>
      <c r="F10" s="9"/>
      <c r="G10" s="9"/>
    </row>
    <row r="11" spans="2:7" x14ac:dyDescent="0.3">
      <c r="B11" t="s">
        <v>1</v>
      </c>
      <c r="C11" t="s">
        <v>0</v>
      </c>
      <c r="D11" s="2" t="s">
        <v>9</v>
      </c>
      <c r="E11" s="3" t="s">
        <v>3</v>
      </c>
      <c r="F11" s="4" t="s">
        <v>2</v>
      </c>
      <c r="G11" s="3" t="s">
        <v>4</v>
      </c>
    </row>
    <row r="12" spans="2:7" x14ac:dyDescent="0.3">
      <c r="B12">
        <v>1</v>
      </c>
      <c r="C12" t="s">
        <v>5</v>
      </c>
      <c r="D12" s="2">
        <v>30</v>
      </c>
      <c r="E12" s="3">
        <v>0</v>
      </c>
      <c r="F12" s="2">
        <v>1</v>
      </c>
      <c r="G12" s="3">
        <f>Table14[[#This Row],[Tempo em Hora]]*Table14[[#This Row],[Custo Por Hora]]*Table14[[#This Row],[Quantidade]]</f>
        <v>0</v>
      </c>
    </row>
    <row r="13" spans="2:7" x14ac:dyDescent="0.3">
      <c r="B13">
        <v>2</v>
      </c>
      <c r="C13" t="s">
        <v>6</v>
      </c>
      <c r="D13" s="2">
        <v>240</v>
      </c>
      <c r="E13" s="3">
        <v>200</v>
      </c>
      <c r="F13" s="2">
        <v>1</v>
      </c>
      <c r="G13" s="3">
        <f>Table14[[#This Row],[Tempo em Hora]]*Table14[[#This Row],[Custo Por Hora]]*Table14[[#This Row],[Quantidade]]</f>
        <v>48000</v>
      </c>
    </row>
    <row r="14" spans="2:7" x14ac:dyDescent="0.3">
      <c r="B14">
        <v>3</v>
      </c>
      <c r="C14" t="s">
        <v>13</v>
      </c>
      <c r="D14" s="2">
        <v>240</v>
      </c>
      <c r="E14" s="3">
        <v>500</v>
      </c>
      <c r="F14" s="2">
        <v>1</v>
      </c>
      <c r="G14" s="3">
        <f>Table14[[#This Row],[Tempo em Hora]]*Table14[[#This Row],[Custo Por Hora]]*Table14[[#This Row],[Quantidade]]</f>
        <v>120000</v>
      </c>
    </row>
    <row r="15" spans="2:7" x14ac:dyDescent="0.3">
      <c r="B15">
        <v>4</v>
      </c>
      <c r="C15" t="s">
        <v>7</v>
      </c>
      <c r="D15" s="2">
        <v>240</v>
      </c>
      <c r="E15" s="3">
        <v>400</v>
      </c>
      <c r="F15" s="2">
        <v>1</v>
      </c>
      <c r="G15" s="3">
        <f>Table14[[#This Row],[Tempo em Hora]]*Table14[[#This Row],[Custo Por Hora]]*Table14[[#This Row],[Quantidade]]</f>
        <v>96000</v>
      </c>
    </row>
    <row r="16" spans="2:7" x14ac:dyDescent="0.55000000000000004">
      <c r="B16">
        <v>5</v>
      </c>
      <c r="C16" t="s">
        <v>8</v>
      </c>
      <c r="D16" s="2">
        <v>240</v>
      </c>
      <c r="E16" s="3">
        <v>200</v>
      </c>
      <c r="F16" s="2">
        <v>2</v>
      </c>
      <c r="G16" s="3">
        <f>Table14[[#This Row],[Tempo em Hora]]*Table14[[#This Row],[Custo Por Hora]]*Table14[[#This Row],[Quantidade]]</f>
        <v>96000</v>
      </c>
    </row>
    <row r="17" spans="2:7" ht="17.100000000000001" x14ac:dyDescent="0.8">
      <c r="B17" s="10" t="s">
        <v>12</v>
      </c>
      <c r="C17" s="10"/>
      <c r="D17" s="5">
        <f>SUM(Table14[Tempo em Hora])</f>
        <v>990</v>
      </c>
      <c r="E17" s="6">
        <f>SUM(Table14[Custo Por Hora])</f>
        <v>1300</v>
      </c>
      <c r="F17" s="7">
        <f>SUM(Table14[Quantidade])</f>
        <v>6</v>
      </c>
      <c r="G17" s="6">
        <f>SUM(Table14[Custo Total])</f>
        <v>360000</v>
      </c>
    </row>
    <row r="19" spans="2:7" x14ac:dyDescent="0.3">
      <c r="F19" s="2"/>
    </row>
    <row r="20" spans="2:7" x14ac:dyDescent="0.55000000000000004">
      <c r="B20" s="8" t="s">
        <v>14</v>
      </c>
      <c r="C20" s="9"/>
      <c r="D20" s="9"/>
      <c r="E20" s="9"/>
      <c r="F20" s="9"/>
      <c r="G20" s="9"/>
    </row>
    <row r="21" spans="2:7" x14ac:dyDescent="0.3">
      <c r="B21" t="s">
        <v>1</v>
      </c>
      <c r="C21" t="s">
        <v>0</v>
      </c>
      <c r="D21" s="2" t="s">
        <v>9</v>
      </c>
      <c r="E21" s="3" t="s">
        <v>3</v>
      </c>
      <c r="F21" s="4" t="s">
        <v>2</v>
      </c>
      <c r="G21" s="3" t="s">
        <v>4</v>
      </c>
    </row>
    <row r="22" spans="2:7" x14ac:dyDescent="0.3">
      <c r="B22">
        <v>1</v>
      </c>
      <c r="C22" t="s">
        <v>6</v>
      </c>
      <c r="D22" s="2">
        <v>88</v>
      </c>
      <c r="E22" s="3">
        <v>200</v>
      </c>
      <c r="F22" s="2">
        <v>1</v>
      </c>
      <c r="G22" s="3">
        <f>Table145[[#This Row],[Tempo em Hora]]*Table145[[#This Row],[Custo Por Hora]]*Table145[[#This Row],[Quantidade]]</f>
        <v>17600</v>
      </c>
    </row>
    <row r="23" spans="2:7" x14ac:dyDescent="0.3">
      <c r="B23">
        <v>2</v>
      </c>
      <c r="C23" t="s">
        <v>8</v>
      </c>
      <c r="D23" s="2">
        <v>200</v>
      </c>
      <c r="E23" s="3">
        <v>200</v>
      </c>
      <c r="F23" s="2">
        <v>2</v>
      </c>
      <c r="G23" s="3">
        <f>Table145[[#This Row],[Tempo em Hora]]*Table145[[#This Row],[Custo Por Hora]]*Table145[[#This Row],[Quantidade]]</f>
        <v>80000</v>
      </c>
    </row>
    <row r="24" spans="2:7" x14ac:dyDescent="0.3">
      <c r="B24">
        <v>3</v>
      </c>
      <c r="C24" t="s">
        <v>7</v>
      </c>
      <c r="D24" s="2">
        <v>150</v>
      </c>
      <c r="E24" s="3">
        <v>400</v>
      </c>
      <c r="F24" s="2">
        <v>1</v>
      </c>
      <c r="G24" s="3">
        <f>Table145[[#This Row],[Tempo em Hora]]*Table145[[#This Row],[Custo Por Hora]]*Table145[[#This Row],[Quantidade]]</f>
        <v>60000</v>
      </c>
    </row>
    <row r="25" spans="2:7" x14ac:dyDescent="0.3">
      <c r="B25">
        <v>4</v>
      </c>
      <c r="C25" t="s">
        <v>66</v>
      </c>
      <c r="D25" s="2">
        <v>200</v>
      </c>
      <c r="E25" s="3">
        <v>150</v>
      </c>
      <c r="F25" s="2">
        <v>1</v>
      </c>
      <c r="G25" s="3">
        <f>Table145[[#This Row],[Tempo em Hora]]*Table145[[#This Row],[Custo Por Hora]]*Table145[[#This Row],[Quantidade]]</f>
        <v>30000</v>
      </c>
    </row>
    <row r="26" spans="2:7" x14ac:dyDescent="0.3">
      <c r="B26">
        <v>5</v>
      </c>
      <c r="C26" t="s">
        <v>65</v>
      </c>
      <c r="D26" s="2">
        <v>100</v>
      </c>
      <c r="E26" s="3">
        <v>200</v>
      </c>
      <c r="F26" s="2">
        <v>1</v>
      </c>
      <c r="G26" s="3">
        <f>Table145[[#This Row],[Tempo em Hora]]*Table145[[#This Row],[Custo Por Hora]]*Table145[[#This Row],[Quantidade]]</f>
        <v>20000</v>
      </c>
    </row>
    <row r="27" spans="2:7" x14ac:dyDescent="0.3">
      <c r="B27">
        <v>6</v>
      </c>
      <c r="C27" t="s">
        <v>13</v>
      </c>
      <c r="D27" s="2">
        <v>440</v>
      </c>
      <c r="E27" s="3">
        <v>500</v>
      </c>
      <c r="F27" s="2">
        <v>1</v>
      </c>
      <c r="G27" s="3">
        <f>Table145[[#This Row],[Tempo em Hora]]*Table145[[#This Row],[Custo Por Hora]]*Table145[[#This Row],[Quantidade]]</f>
        <v>220000</v>
      </c>
    </row>
    <row r="28" spans="2:7" x14ac:dyDescent="0.3">
      <c r="B28">
        <v>7</v>
      </c>
      <c r="C28" t="s">
        <v>67</v>
      </c>
      <c r="D28" s="2">
        <v>440</v>
      </c>
      <c r="E28" s="3">
        <v>200</v>
      </c>
      <c r="F28" s="2">
        <v>1</v>
      </c>
      <c r="G28" s="3">
        <f>Table145[[#This Row],[Tempo em Hora]]*Table145[[#This Row],[Custo Por Hora]]*Table145[[#This Row],[Quantidade]]</f>
        <v>88000</v>
      </c>
    </row>
    <row r="29" spans="2:7" x14ac:dyDescent="0.55000000000000004">
      <c r="B29">
        <v>8</v>
      </c>
      <c r="C29" t="s">
        <v>68</v>
      </c>
      <c r="D29" s="2">
        <v>440</v>
      </c>
      <c r="E29" s="3">
        <v>100</v>
      </c>
      <c r="F29" s="2">
        <v>5</v>
      </c>
      <c r="G29" s="3">
        <f>Table145[[#This Row],[Tempo em Hora]]*Table145[[#This Row],[Custo Por Hora]]*Table145[[#This Row],[Quantidade]]</f>
        <v>220000</v>
      </c>
    </row>
    <row r="30" spans="2:7" ht="17.100000000000001" x14ac:dyDescent="0.8">
      <c r="B30" s="10" t="s">
        <v>12</v>
      </c>
      <c r="C30" s="10"/>
      <c r="D30" s="5">
        <f>SUM(Table145[Tempo em Hora])</f>
        <v>2058</v>
      </c>
      <c r="E30" s="6">
        <f>SUM(Table145[Custo Por Hora])</f>
        <v>1950</v>
      </c>
      <c r="F30" s="7">
        <f>SUM(Table145[Quantidade])</f>
        <v>13</v>
      </c>
      <c r="G30" s="6">
        <f>SUM(Table145[Custo Total])</f>
        <v>735600</v>
      </c>
    </row>
    <row r="32" spans="2:7" x14ac:dyDescent="0.55000000000000004">
      <c r="B32" s="8" t="s">
        <v>15</v>
      </c>
      <c r="C32" s="9"/>
      <c r="D32" s="9"/>
      <c r="E32" s="9"/>
      <c r="F32" s="9"/>
      <c r="G32" s="9"/>
    </row>
    <row r="33" spans="2:7" x14ac:dyDescent="0.55000000000000004">
      <c r="B33" t="s">
        <v>1</v>
      </c>
      <c r="C33" t="s">
        <v>0</v>
      </c>
      <c r="D33" s="2" t="s">
        <v>9</v>
      </c>
      <c r="E33" s="3" t="s">
        <v>3</v>
      </c>
      <c r="F33" s="4" t="s">
        <v>2</v>
      </c>
      <c r="G33" s="3" t="s">
        <v>4</v>
      </c>
    </row>
    <row r="34" spans="2:7" x14ac:dyDescent="0.55000000000000004">
      <c r="B34">
        <v>1</v>
      </c>
      <c r="C34" t="s">
        <v>6</v>
      </c>
      <c r="D34" s="2">
        <v>50</v>
      </c>
      <c r="E34" s="3">
        <v>200</v>
      </c>
      <c r="F34" s="2">
        <v>1</v>
      </c>
      <c r="G34" s="3">
        <f>Table1453[[#This Row],[Tempo em Hora]]*Table1453[[#This Row],[Custo Por Hora]]*Table1453[[#This Row],[Quantidade]]</f>
        <v>10000</v>
      </c>
    </row>
    <row r="35" spans="2:7" x14ac:dyDescent="0.55000000000000004">
      <c r="B35">
        <v>2</v>
      </c>
      <c r="C35" t="s">
        <v>8</v>
      </c>
      <c r="D35" s="2">
        <v>50</v>
      </c>
      <c r="E35" s="3">
        <v>200</v>
      </c>
      <c r="F35" s="2">
        <v>1</v>
      </c>
      <c r="G35" s="3">
        <f>Table1453[[#This Row],[Tempo em Hora]]*Table1453[[#This Row],[Custo Por Hora]]*Table1453[[#This Row],[Quantidade]]</f>
        <v>10000</v>
      </c>
    </row>
    <row r="36" spans="2:7" x14ac:dyDescent="0.55000000000000004">
      <c r="B36">
        <v>3</v>
      </c>
      <c r="C36" t="s">
        <v>7</v>
      </c>
      <c r="D36" s="2">
        <v>50</v>
      </c>
      <c r="E36" s="3">
        <v>400</v>
      </c>
      <c r="F36" s="2">
        <v>1</v>
      </c>
      <c r="G36" s="3">
        <f>Table1453[[#This Row],[Tempo em Hora]]*Table1453[[#This Row],[Custo Por Hora]]*Table1453[[#This Row],[Quantidade]]</f>
        <v>20000</v>
      </c>
    </row>
    <row r="37" spans="2:7" x14ac:dyDescent="0.55000000000000004">
      <c r="B37">
        <v>4</v>
      </c>
      <c r="C37" t="s">
        <v>5</v>
      </c>
      <c r="D37" s="2">
        <v>50</v>
      </c>
      <c r="E37" s="3">
        <v>0</v>
      </c>
      <c r="F37" s="2">
        <v>1</v>
      </c>
      <c r="G37" s="3">
        <f>Table1453[[#This Row],[Tempo em Hora]]*Table1453[[#This Row],[Custo Por Hora]]*Table1453[[#This Row],[Quantidade]]</f>
        <v>0</v>
      </c>
    </row>
    <row r="38" spans="2:7" x14ac:dyDescent="0.55000000000000004">
      <c r="B38">
        <v>5</v>
      </c>
      <c r="C38" t="s">
        <v>13</v>
      </c>
      <c r="D38" s="2">
        <v>50</v>
      </c>
      <c r="E38" s="3">
        <v>500</v>
      </c>
      <c r="F38" s="2">
        <v>1</v>
      </c>
      <c r="G38" s="3">
        <f>Table1453[[#This Row],[Tempo em Hora]]*Table1453[[#This Row],[Custo Por Hora]]*Table1453[[#This Row],[Quantidade]]</f>
        <v>25000</v>
      </c>
    </row>
    <row r="39" spans="2:7" ht="17.100000000000001" x14ac:dyDescent="0.8">
      <c r="B39" s="10" t="s">
        <v>12</v>
      </c>
      <c r="C39" s="10"/>
      <c r="D39" s="5">
        <f>SUM(Table1453[Tempo em Hora])</f>
        <v>250</v>
      </c>
      <c r="E39" s="6">
        <f>SUM(Table1453[Custo Por Hora])</f>
        <v>1300</v>
      </c>
      <c r="F39" s="7">
        <f>SUM(Table1453[Quantidade])</f>
        <v>5</v>
      </c>
      <c r="G39" s="6">
        <f>SUM(Table1453[Custo Total])</f>
        <v>65000</v>
      </c>
    </row>
    <row r="42" spans="2:7" x14ac:dyDescent="0.55000000000000004">
      <c r="B42" s="8" t="s">
        <v>16</v>
      </c>
      <c r="C42" s="9"/>
      <c r="D42" s="9"/>
      <c r="E42" s="9"/>
      <c r="F42" s="9"/>
      <c r="G42" s="9"/>
    </row>
    <row r="43" spans="2:7" x14ac:dyDescent="0.3">
      <c r="B43" t="s">
        <v>1</v>
      </c>
      <c r="C43" t="s">
        <v>0</v>
      </c>
      <c r="D43" s="2" t="s">
        <v>9</v>
      </c>
      <c r="E43" s="3" t="s">
        <v>3</v>
      </c>
      <c r="F43" s="4" t="s">
        <v>2</v>
      </c>
      <c r="G43" s="3" t="s">
        <v>4</v>
      </c>
    </row>
    <row r="44" spans="2:7" x14ac:dyDescent="0.3">
      <c r="B44">
        <v>1</v>
      </c>
      <c r="C44" t="s">
        <v>8</v>
      </c>
      <c r="D44" s="2">
        <v>40</v>
      </c>
      <c r="E44" s="3">
        <v>200</v>
      </c>
      <c r="F44" s="2">
        <v>1</v>
      </c>
      <c r="G44" s="3">
        <f>Table14536[[#This Row],[Tempo em Hora]]*Table14536[[#This Row],[Custo Por Hora]]*Table14536[[#This Row],[Quantidade]]</f>
        <v>8000</v>
      </c>
    </row>
    <row r="45" spans="2:7" x14ac:dyDescent="0.3">
      <c r="B45">
        <v>2</v>
      </c>
      <c r="C45" t="s">
        <v>7</v>
      </c>
      <c r="D45" s="2">
        <v>40</v>
      </c>
      <c r="E45" s="3">
        <v>400</v>
      </c>
      <c r="F45" s="2">
        <v>1</v>
      </c>
      <c r="G45" s="3">
        <f>Table14536[[#This Row],[Tempo em Hora]]*Table14536[[#This Row],[Custo Por Hora]]*Table14536[[#This Row],[Quantidade]]</f>
        <v>16000</v>
      </c>
    </row>
    <row r="46" spans="2:7" x14ac:dyDescent="0.3">
      <c r="B46">
        <v>3</v>
      </c>
      <c r="C46" t="s">
        <v>5</v>
      </c>
      <c r="D46" s="2">
        <v>40</v>
      </c>
      <c r="E46" s="3">
        <v>0</v>
      </c>
      <c r="F46" s="2">
        <v>1</v>
      </c>
      <c r="G46" s="3">
        <f>Table14536[[#This Row],[Tempo em Hora]]*Table14536[[#This Row],[Custo Por Hora]]*Table14536[[#This Row],[Quantidade]]</f>
        <v>0</v>
      </c>
    </row>
    <row r="47" spans="2:7" x14ac:dyDescent="0.3">
      <c r="B47">
        <v>4</v>
      </c>
      <c r="C47" t="s">
        <v>13</v>
      </c>
      <c r="D47" s="2">
        <v>40</v>
      </c>
      <c r="E47" s="3">
        <v>500</v>
      </c>
      <c r="F47" s="2">
        <v>1</v>
      </c>
      <c r="G47" s="3">
        <f>Table14536[[#This Row],[Tempo em Hora]]*Table14536[[#This Row],[Custo Por Hora]]*Table14536[[#This Row],[Quantidade]]</f>
        <v>20000</v>
      </c>
    </row>
    <row r="48" spans="2:7" ht="17.100000000000001" x14ac:dyDescent="0.8">
      <c r="B48" s="10" t="s">
        <v>12</v>
      </c>
      <c r="C48" s="10"/>
      <c r="D48" s="5">
        <f>SUM(Table14536[Tempo em Hora])</f>
        <v>160</v>
      </c>
      <c r="E48" s="6">
        <f>SUM(Table14536[Custo Por Hora])</f>
        <v>1100</v>
      </c>
      <c r="F48" s="7">
        <f>SUM(Table14536[Quantidade])</f>
        <v>4</v>
      </c>
      <c r="G48" s="6">
        <f>SUM(Table14536[Custo Total])</f>
        <v>44000</v>
      </c>
    </row>
    <row r="51" spans="2:8" x14ac:dyDescent="0.55000000000000004">
      <c r="B51" s="8" t="s">
        <v>69</v>
      </c>
      <c r="C51" s="9"/>
      <c r="D51" s="9"/>
      <c r="E51" s="9"/>
      <c r="F51" s="9"/>
      <c r="G51" s="9"/>
    </row>
    <row r="52" spans="2:8" x14ac:dyDescent="0.55000000000000004">
      <c r="B52" t="s">
        <v>1</v>
      </c>
      <c r="C52" t="s">
        <v>0</v>
      </c>
      <c r="D52" s="2" t="s">
        <v>70</v>
      </c>
      <c r="E52" s="2" t="s">
        <v>3</v>
      </c>
      <c r="F52" s="4" t="s">
        <v>2</v>
      </c>
      <c r="G52" s="3" t="s">
        <v>4</v>
      </c>
    </row>
    <row r="53" spans="2:8" x14ac:dyDescent="0.55000000000000004">
      <c r="B53">
        <v>1</v>
      </c>
      <c r="C53" t="s">
        <v>66</v>
      </c>
      <c r="D53" s="2">
        <f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f>
        <v>200</v>
      </c>
      <c r="E53" s="2">
        <f>Table145368[[#This Row],[Custo Total]]/Table145368[[#This Row],[Total De Horas de Trabalho]]</f>
        <v>150</v>
      </c>
      <c r="F53" s="2">
        <v>1</v>
      </c>
      <c r="G53" s="3">
        <f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f>
        <v>30000</v>
      </c>
    </row>
    <row r="54" spans="2:8" x14ac:dyDescent="0.55000000000000004">
      <c r="B54">
        <v>2</v>
      </c>
      <c r="C54" t="s">
        <v>65</v>
      </c>
      <c r="D54" s="2">
        <f>SUM(SUMIF(Table14536[Designacao do Especialista],C54,Table14536[Tempo em Hora]),SUMIF(Table1453[Designacao do Especialista],C54,Table1453[Tempo em Hora]),SUMIF(Table145[Designacao do Especialista],C54,Table145[Tempo em Hora]),SUMIF(Table14[Designacao do Especialista],C54,Table14[Tempo em Hora]),SUMIF(Table1[Designacao do Especialista],C54,Table1[Tempo em Hora]))</f>
        <v>100</v>
      </c>
      <c r="E54" s="2">
        <f>Table145368[[#This Row],[Custo Total]]/Table145368[[#This Row],[Total De Horas de Trabalho]]</f>
        <v>200</v>
      </c>
      <c r="F54" s="2">
        <v>1</v>
      </c>
      <c r="G54" s="3">
        <f>SUM(SUMIF(Table14536[Designacao do Especialista],C54,Table14536[Custo Total]),SUMIF(Table1453[Designacao do Especialista],C54,Table1453[Custo Total]),SUMIF(Table145[Designacao do Especialista],C54,Table145[Custo Total]),SUMIF(Table14[Designacao do Especialista],C54,Table14[Custo Total]),SUMIF(Table1[Designacao do Especialista],C54,Table1[Custo Total]))</f>
        <v>20000</v>
      </c>
    </row>
    <row r="55" spans="2:8" x14ac:dyDescent="0.55000000000000004">
      <c r="B55">
        <v>3</v>
      </c>
      <c r="C55" t="s">
        <v>6</v>
      </c>
      <c r="D55" s="2">
        <f>SUM(SUMIF(Table14536[Designacao do Especialista],C55,Table14536[Tempo em Hora]),SUMIF(Table1453[Designacao do Especialista],C55,Table1453[Tempo em Hora]),SUMIF(Table145[Designacao do Especialista],C55,Table145[Tempo em Hora]),SUMIF(Table14[Designacao do Especialista],C55,Table14[Tempo em Hora]),SUMIF(Table1[Designacao do Especialista],C55,Table1[Tempo em Hora]))</f>
        <v>408</v>
      </c>
      <c r="E55" s="2">
        <f>Table145368[[#This Row],[Custo Total]]/Table145368[[#This Row],[Total De Horas de Trabalho]]</f>
        <v>200</v>
      </c>
      <c r="F55" s="2">
        <v>1</v>
      </c>
      <c r="G55" s="3">
        <f>SUM(SUMIF(Table14536[Designacao do Especialista],C55,Table14536[Custo Total]),SUMIF(Table1453[Designacao do Especialista],C55,Table1453[Custo Total]),SUMIF(Table145[Designacao do Especialista],C55,Table145[Custo Total]),SUMIF(Table14[Designacao do Especialista],C55,Table14[Custo Total]),SUMIF(Table1[Designacao do Especialista],C55,Table1[Custo Total]))</f>
        <v>81600</v>
      </c>
    </row>
    <row r="56" spans="2:8" x14ac:dyDescent="0.55000000000000004">
      <c r="B56">
        <v>4</v>
      </c>
      <c r="C56" t="s">
        <v>8</v>
      </c>
      <c r="D56" s="2">
        <f>SUM(SUMIF(Table14536[Designacao do Especialista],C56,Table14536[Tempo em Hora]),SUMIF(Table1453[Designacao do Especialista],C56,Table1453[Tempo em Hora]),SUMIF(Table145[Designacao do Especialista],C56,Table145[Tempo em Hora]),SUMIF(Table14[Designacao do Especialista],C56,Table14[Tempo em Hora]),SUMIF(Table1[Designacao do Especialista],C56,Table1[Tempo em Hora]))</f>
        <v>530</v>
      </c>
      <c r="E56" s="2">
        <f>Table145368[[#This Row],[Custo Total]]/Table145368[[#This Row],[Total De Horas de Trabalho]]</f>
        <v>366.03773584905662</v>
      </c>
      <c r="F56" s="2">
        <v>2</v>
      </c>
      <c r="G56" s="3">
        <f>SUM(SUMIF(Table14536[Designacao do Especialista],C56,Table14536[Custo Total]),SUMIF(Table1453[Designacao do Especialista],C56,Table1453[Custo Total]),SUMIF(Table145[Designacao do Especialista],C56,Table145[Custo Total]),SUMIF(Table14[Designacao do Especialista],C56,Table14[Custo Total]),SUMIF(Table1[Designacao do Especialista],C56,Table1[Custo Total]))</f>
        <v>194000</v>
      </c>
    </row>
    <row r="57" spans="2:8" x14ac:dyDescent="0.55000000000000004">
      <c r="B57">
        <v>5</v>
      </c>
      <c r="C57" t="s">
        <v>7</v>
      </c>
      <c r="D57" s="2">
        <f>SUM(SUMIF(Table14536[Designacao do Especialista],C57,Table14536[Tempo em Hora]),SUMIF(Table1453[Designacao do Especialista],C57,Table1453[Tempo em Hora]),SUMIF(Table145[Designacao do Especialista],C57,Table145[Tempo em Hora]),SUMIF(Table14[Designacao do Especialista],C57,Table14[Tempo em Hora]),SUMIF(Table1[Designacao do Especialista],C57,Table1[Tempo em Hora]))</f>
        <v>480</v>
      </c>
      <c r="E57" s="2">
        <f>Table145368[[#This Row],[Custo Total]]/Table145368[[#This Row],[Total De Horas de Trabalho]]</f>
        <v>400</v>
      </c>
      <c r="F57" s="2">
        <v>1</v>
      </c>
      <c r="G57" s="3">
        <f>SUM(SUMIF(Table14536[Designacao do Especialista],C57,Table14536[Custo Total]),SUMIF(Table1453[Designacao do Especialista],C57,Table1453[Custo Total]),SUMIF(Table145[Designacao do Especialista],C57,Table145[Custo Total]),SUMIF(Table14[Designacao do Especialista],C57,Table14[Custo Total]),SUMIF(Table1[Designacao do Especialista],C57,Table1[Custo Total]))</f>
        <v>192000</v>
      </c>
    </row>
    <row r="58" spans="2:8" x14ac:dyDescent="0.55000000000000004">
      <c r="B58">
        <v>6</v>
      </c>
      <c r="C58" t="s">
        <v>5</v>
      </c>
      <c r="D58" s="2">
        <f>SUM(SUMIF(Table14536[Designacao do Especialista],C58,Table14536[Tempo em Hora]),SUMIF(Table1453[Designacao do Especialista],C58,Table1453[Tempo em Hora]),SUMIF(Table145[Designacao do Especialista],C58,Table145[Tempo em Hora]),SUMIF(Table14[Designacao do Especialista],C58,Table14[Tempo em Hora]),SUMIF(Table1[Designacao do Especialista],C58,Table1[Tempo em Hora]))</f>
        <v>150</v>
      </c>
      <c r="E58" s="2">
        <f>Table145368[[#This Row],[Custo Total]]/Table145368[[#This Row],[Total De Horas de Trabalho]]</f>
        <v>0</v>
      </c>
      <c r="F58" s="2">
        <v>1</v>
      </c>
      <c r="G58" s="3">
        <f>SUM(SUMIF(Table14536[Designacao do Especialista],C58,Table14536[Custo Total]),SUMIF(Table1453[Designacao do Especialista],C58,Table1453[Custo Total]),SUMIF(Table145[Designacao do Especialista],C58,Table145[Custo Total]),SUMIF(Table14[Designacao do Especialista],C58,Table14[Custo Total]),SUMIF(Table1[Designacao do Especialista],C58,Table1[Custo Total]))</f>
        <v>0</v>
      </c>
    </row>
    <row r="59" spans="2:8" x14ac:dyDescent="0.55000000000000004">
      <c r="B59">
        <v>7</v>
      </c>
      <c r="C59" t="s">
        <v>13</v>
      </c>
      <c r="D59" s="2">
        <f>SUM(SUMIF(Table14536[Designacao do Especialista],C59,Table14536[Tempo em Hora]),SUMIF(Table1453[Designacao do Especialista],C59,Table1453[Tempo em Hora]),SUMIF(Table145[Designacao do Especialista],C59,Table145[Tempo em Hora]),SUMIF(Table14[Designacao do Especialista],C59,Table14[Tempo em Hora]),SUMIF(Table1[Designacao do Especialista],C59,Table1[Tempo em Hora]))</f>
        <v>800</v>
      </c>
      <c r="E59" s="2">
        <f>Table145368[[#This Row],[Custo Total]]/Table145368[[#This Row],[Total De Horas de Trabalho]]</f>
        <v>500</v>
      </c>
      <c r="F59" s="2">
        <v>1</v>
      </c>
      <c r="G59" s="3">
        <f>SUM(SUMIF(Table14536[Designacao do Especialista],C59,Table14536[Custo Total]),SUMIF(Table1453[Designacao do Especialista],C59,Table1453[Custo Total]),SUMIF(Table145[Designacao do Especialista],C59,Table145[Custo Total]),SUMIF(Table14[Designacao do Especialista],C59,Table14[Custo Total]),SUMIF(Table1[Designacao do Especialista],C59,Table1[Custo Total]))</f>
        <v>400000</v>
      </c>
    </row>
    <row r="60" spans="2:8" x14ac:dyDescent="0.55000000000000004">
      <c r="B60">
        <v>8</v>
      </c>
      <c r="C60" t="s">
        <v>68</v>
      </c>
      <c r="D60" s="2">
        <f>SUM(SUMIF(Table14536[Designacao do Especialista],C60,Table14536[Tempo em Hora]),SUMIF(Table1453[Designacao do Especialista],C60,Table1453[Tempo em Hora]),SUMIF(Table145[Designacao do Especialista],C60,Table145[Tempo em Hora]),SUMIF(Table14[Designacao do Especialista],C60,Table14[Tempo em Hora]),SUMIF(Table1[Designacao do Especialista],C60,Table1[Tempo em Hora]))</f>
        <v>440</v>
      </c>
      <c r="E60" s="2">
        <f>Table145368[[#This Row],[Custo Total]]/Table145368[[#This Row],[Total De Horas de Trabalho]]</f>
        <v>500</v>
      </c>
      <c r="F60" s="2">
        <v>5</v>
      </c>
      <c r="G60" s="3">
        <f>SUM(SUMIF(Table14536[Designacao do Especialista],C60,Table14536[Custo Total]),SUMIF(Table1453[Designacao do Especialista],C60,Table1453[Custo Total]),SUMIF(Table145[Designacao do Especialista],C60,Table145[Custo Total]),SUMIF(Table14[Designacao do Especialista],C60,Table14[Custo Total]),SUMIF(Table1[Designacao do Especialista],C60,Table1[Custo Total]))</f>
        <v>220000</v>
      </c>
    </row>
    <row r="61" spans="2:8" x14ac:dyDescent="0.55000000000000004">
      <c r="B61">
        <v>9</v>
      </c>
      <c r="C61" t="s">
        <v>67</v>
      </c>
      <c r="D61" s="2">
        <f>SUM(SUMIF(Table14536[Designacao do Especialista],C61,Table14536[Tempo em Hora]),SUMIF(Table1453[Designacao do Especialista],C61,Table1453[Tempo em Hora]),SUMIF(Table145[Designacao do Especialista],C61,Table145[Tempo em Hora]),SUMIF(Table14[Designacao do Especialista],C61,Table14[Tempo em Hora]),SUMIF(Table1[Designacao do Especialista],C61,Table1[Tempo em Hora]))</f>
        <v>440</v>
      </c>
      <c r="E61" s="2">
        <f>Table145368[[#This Row],[Custo Total]]/Table145368[[#This Row],[Total De Horas de Trabalho]]</f>
        <v>200</v>
      </c>
      <c r="F61" s="2">
        <v>1</v>
      </c>
      <c r="G61" s="3">
        <f>SUM(SUMIF(Table14536[Designacao do Especialista],C61,Table14536[Custo Total]),SUMIF(Table1453[Designacao do Especialista],C61,Table1453[Custo Total]),SUMIF(Table145[Designacao do Especialista],C61,Table145[Custo Total]),SUMIF(Table14[Designacao do Especialista],C61,Table14[Custo Total]),SUMIF(Table1[Designacao do Especialista],C61,Table1[Custo Total]))</f>
        <v>88000</v>
      </c>
    </row>
    <row r="62" spans="2:8" ht="17.100000000000001" x14ac:dyDescent="0.8">
      <c r="B62" s="10" t="s">
        <v>12</v>
      </c>
      <c r="C62" s="10"/>
      <c r="D62" s="5">
        <f>SUM(Table145368[Total De Horas de Trabalho])</f>
        <v>3548</v>
      </c>
      <c r="E62" s="5">
        <f>SUM(Table145368[Custo Por Hora])</f>
        <v>2516.0377358490568</v>
      </c>
      <c r="F62" s="7">
        <f>SUM(Table145368[Quantidade])</f>
        <v>14</v>
      </c>
      <c r="G62" s="6">
        <f>SUM(Table145368[Custo Total])</f>
        <v>1225600</v>
      </c>
      <c r="H62" s="1"/>
    </row>
  </sheetData>
  <mergeCells count="12">
    <mergeCell ref="B3:G3"/>
    <mergeCell ref="B10:G10"/>
    <mergeCell ref="B8:C8"/>
    <mergeCell ref="B17:C17"/>
    <mergeCell ref="B20:G20"/>
    <mergeCell ref="B51:G51"/>
    <mergeCell ref="B62:C62"/>
    <mergeCell ref="B30:C30"/>
    <mergeCell ref="B32:G32"/>
    <mergeCell ref="B39:C39"/>
    <mergeCell ref="B42:G42"/>
    <mergeCell ref="B48:C48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35"/>
  <sheetViews>
    <sheetView topLeftCell="C3" zoomScale="80" zoomScaleNormal="80" workbookViewId="0">
      <selection activeCell="P20" sqref="P20"/>
    </sheetView>
  </sheetViews>
  <sheetFormatPr defaultRowHeight="14.4" x14ac:dyDescent="0.55000000000000004"/>
  <cols>
    <col min="3" max="3" width="8.83984375" style="14"/>
    <col min="4" max="4" width="38.3671875" style="14" bestFit="1" customWidth="1"/>
    <col min="5" max="13" width="10.734375" customWidth="1"/>
    <col min="14" max="20" width="11.734375" customWidth="1"/>
    <col min="21" max="22" width="11.734375" bestFit="1" customWidth="1"/>
  </cols>
  <sheetData>
    <row r="1" spans="3:24" x14ac:dyDescent="0.55000000000000004">
      <c r="J1" s="8" t="s">
        <v>64</v>
      </c>
      <c r="K1" s="8"/>
      <c r="L1" s="8"/>
      <c r="M1" s="8"/>
      <c r="N1" s="8"/>
    </row>
    <row r="3" spans="3:24" x14ac:dyDescent="0.55000000000000004">
      <c r="C3" s="14" t="s">
        <v>33</v>
      </c>
      <c r="D3" s="14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52</v>
      </c>
      <c r="U3" t="s">
        <v>53</v>
      </c>
      <c r="V3" t="s">
        <v>54</v>
      </c>
      <c r="W3" t="s">
        <v>61</v>
      </c>
      <c r="X3" t="s">
        <v>63</v>
      </c>
    </row>
    <row r="4" spans="3:24" x14ac:dyDescent="0.55000000000000004">
      <c r="C4" s="14">
        <v>1</v>
      </c>
      <c r="D4" s="14" t="s">
        <v>34</v>
      </c>
      <c r="E4" s="13" t="s">
        <v>71</v>
      </c>
      <c r="F4" s="11"/>
      <c r="G4" s="11"/>
      <c r="H4" s="11"/>
      <c r="I4" s="11"/>
      <c r="J4" s="11"/>
      <c r="K4" s="11"/>
    </row>
    <row r="5" spans="3:24" x14ac:dyDescent="0.55000000000000004">
      <c r="C5" s="14">
        <v>2</v>
      </c>
      <c r="D5" s="14" t="s">
        <v>35</v>
      </c>
      <c r="E5" s="13" t="s">
        <v>71</v>
      </c>
      <c r="F5" s="13" t="s">
        <v>71</v>
      </c>
      <c r="G5" s="11"/>
      <c r="H5" s="11"/>
      <c r="I5" s="11"/>
      <c r="J5" s="11"/>
      <c r="K5" s="11"/>
    </row>
    <row r="6" spans="3:24" x14ac:dyDescent="0.55000000000000004">
      <c r="C6" s="14">
        <v>3</v>
      </c>
      <c r="D6" s="14" t="s">
        <v>43</v>
      </c>
      <c r="E6" s="11"/>
      <c r="F6" s="13" t="s">
        <v>71</v>
      </c>
      <c r="G6" s="13" t="s">
        <v>71</v>
      </c>
      <c r="H6" s="11"/>
      <c r="I6" s="11"/>
      <c r="J6" s="11"/>
      <c r="K6" s="11"/>
    </row>
    <row r="7" spans="3:24" x14ac:dyDescent="0.55000000000000004">
      <c r="C7" s="14">
        <v>4</v>
      </c>
      <c r="D7" s="14" t="s">
        <v>42</v>
      </c>
      <c r="E7" s="11"/>
      <c r="F7" s="13" t="s">
        <v>71</v>
      </c>
      <c r="G7" s="13" t="s">
        <v>71</v>
      </c>
      <c r="H7" s="11"/>
      <c r="I7" s="11"/>
      <c r="J7" s="11"/>
      <c r="K7" s="11"/>
    </row>
    <row r="8" spans="3:24" x14ac:dyDescent="0.55000000000000004">
      <c r="C8" s="14">
        <v>5</v>
      </c>
      <c r="D8" s="14" t="s">
        <v>44</v>
      </c>
      <c r="E8" s="11"/>
      <c r="F8" s="12"/>
      <c r="G8" s="13" t="s">
        <v>71</v>
      </c>
      <c r="H8" s="13" t="s">
        <v>71</v>
      </c>
      <c r="I8" s="11"/>
      <c r="J8" s="11"/>
      <c r="K8" s="11"/>
    </row>
    <row r="9" spans="3:24" x14ac:dyDescent="0.55000000000000004">
      <c r="C9" s="14">
        <v>6</v>
      </c>
      <c r="D9" s="14" t="s">
        <v>45</v>
      </c>
      <c r="E9" s="11"/>
      <c r="F9" s="12"/>
      <c r="G9" s="13" t="s">
        <v>72</v>
      </c>
      <c r="H9" s="13" t="s">
        <v>72</v>
      </c>
      <c r="I9" s="11"/>
      <c r="J9" s="11"/>
      <c r="K9" s="11"/>
    </row>
    <row r="10" spans="3:24" x14ac:dyDescent="0.55000000000000004">
      <c r="C10" s="14">
        <v>7</v>
      </c>
      <c r="D10" s="14" t="s">
        <v>46</v>
      </c>
      <c r="E10" s="11"/>
      <c r="F10" s="12"/>
      <c r="G10" s="12"/>
      <c r="H10" s="13" t="s">
        <v>72</v>
      </c>
      <c r="I10" s="13" t="s">
        <v>72</v>
      </c>
      <c r="J10" s="11"/>
      <c r="K10" s="11"/>
    </row>
    <row r="11" spans="3:24" x14ac:dyDescent="0.55000000000000004">
      <c r="C11" s="14">
        <v>8</v>
      </c>
      <c r="D11" s="14" t="s">
        <v>47</v>
      </c>
      <c r="E11" s="11"/>
      <c r="F11" s="12"/>
      <c r="G11" s="12"/>
      <c r="H11" s="13" t="s">
        <v>72</v>
      </c>
      <c r="I11" s="13" t="s">
        <v>72</v>
      </c>
      <c r="J11" s="11"/>
      <c r="K11" s="11"/>
    </row>
    <row r="12" spans="3:24" x14ac:dyDescent="0.55000000000000004">
      <c r="C12" s="14">
        <v>9</v>
      </c>
      <c r="D12" s="14" t="s">
        <v>48</v>
      </c>
      <c r="E12" s="11"/>
      <c r="F12" s="12"/>
      <c r="G12" s="12"/>
      <c r="H12" s="13" t="s">
        <v>72</v>
      </c>
      <c r="I12" s="13" t="s">
        <v>72</v>
      </c>
      <c r="J12" s="13" t="s">
        <v>72</v>
      </c>
      <c r="K12" s="11"/>
    </row>
    <row r="13" spans="3:24" x14ac:dyDescent="0.55000000000000004">
      <c r="C13" s="14">
        <v>10</v>
      </c>
      <c r="D13" s="14" t="s">
        <v>49</v>
      </c>
      <c r="E13" s="11"/>
      <c r="F13" s="12"/>
      <c r="G13" s="11"/>
      <c r="H13" s="11"/>
      <c r="I13" s="13" t="s">
        <v>72</v>
      </c>
      <c r="J13" s="13" t="s">
        <v>72</v>
      </c>
      <c r="K13" s="11"/>
    </row>
    <row r="14" spans="3:24" x14ac:dyDescent="0.55000000000000004">
      <c r="C14" s="14">
        <v>11</v>
      </c>
      <c r="D14" s="14" t="s">
        <v>50</v>
      </c>
      <c r="E14" s="11"/>
      <c r="F14" s="12"/>
      <c r="G14" s="11"/>
      <c r="H14" s="11"/>
      <c r="I14" s="13" t="s">
        <v>71</v>
      </c>
      <c r="J14" s="13" t="s">
        <v>71</v>
      </c>
      <c r="K14" s="11"/>
    </row>
    <row r="15" spans="3:24" s="11" customFormat="1" x14ac:dyDescent="0.55000000000000004">
      <c r="C15" s="14">
        <v>12</v>
      </c>
      <c r="D15" s="14" t="s">
        <v>51</v>
      </c>
      <c r="F15" s="12"/>
      <c r="G15" s="13" t="s">
        <v>71</v>
      </c>
      <c r="H15" s="13" t="s">
        <v>71</v>
      </c>
      <c r="I15" s="13" t="s">
        <v>71</v>
      </c>
      <c r="J15" s="13" t="s">
        <v>71</v>
      </c>
    </row>
    <row r="16" spans="3:24" s="11" customFormat="1" x14ac:dyDescent="0.55000000000000004">
      <c r="C16" s="14">
        <v>13</v>
      </c>
      <c r="D16" s="14" t="s">
        <v>41</v>
      </c>
      <c r="F16" s="12"/>
      <c r="K16" s="13" t="s">
        <v>71</v>
      </c>
    </row>
    <row r="17" spans="3:24" s="11" customFormat="1" x14ac:dyDescent="0.55000000000000004">
      <c r="C17" s="14">
        <v>14</v>
      </c>
      <c r="D17" s="14" t="s">
        <v>36</v>
      </c>
      <c r="F17" s="12"/>
      <c r="L17" s="13" t="s">
        <v>71</v>
      </c>
      <c r="M17" s="13" t="s">
        <v>71</v>
      </c>
    </row>
    <row r="18" spans="3:24" s="11" customFormat="1" x14ac:dyDescent="0.55000000000000004">
      <c r="C18" s="14">
        <v>15</v>
      </c>
      <c r="D18" s="14" t="s">
        <v>55</v>
      </c>
      <c r="N18" s="13" t="s">
        <v>71</v>
      </c>
    </row>
    <row r="19" spans="3:24" s="11" customFormat="1" x14ac:dyDescent="0.55000000000000004">
      <c r="C19" s="14">
        <v>16</v>
      </c>
      <c r="D19" s="14" t="s">
        <v>37</v>
      </c>
      <c r="M19" s="12"/>
      <c r="N19" s="13" t="s">
        <v>71</v>
      </c>
      <c r="O19" s="13" t="s">
        <v>71</v>
      </c>
    </row>
    <row r="20" spans="3:24" s="11" customFormat="1" x14ac:dyDescent="0.55000000000000004">
      <c r="C20" s="14">
        <v>17</v>
      </c>
      <c r="D20" s="14" t="s">
        <v>56</v>
      </c>
      <c r="P20" s="13" t="s">
        <v>71</v>
      </c>
    </row>
    <row r="21" spans="3:24" s="11" customFormat="1" x14ac:dyDescent="0.55000000000000004">
      <c r="C21" s="14">
        <v>18</v>
      </c>
      <c r="D21" s="14" t="s">
        <v>38</v>
      </c>
      <c r="P21" s="13" t="s">
        <v>73</v>
      </c>
      <c r="Q21" s="13" t="s">
        <v>73</v>
      </c>
    </row>
    <row r="22" spans="3:24" s="11" customFormat="1" x14ac:dyDescent="0.55000000000000004">
      <c r="C22" s="14">
        <v>19</v>
      </c>
      <c r="D22" s="14" t="s">
        <v>57</v>
      </c>
      <c r="R22" s="13" t="s">
        <v>73</v>
      </c>
    </row>
    <row r="23" spans="3:24" s="11" customFormat="1" x14ac:dyDescent="0.55000000000000004">
      <c r="C23" s="14">
        <v>20</v>
      </c>
      <c r="D23" s="14" t="s">
        <v>39</v>
      </c>
      <c r="R23" s="13" t="s">
        <v>73</v>
      </c>
      <c r="S23" s="13" t="s">
        <v>73</v>
      </c>
      <c r="T23" s="12"/>
      <c r="U23" s="12"/>
      <c r="V23" s="12"/>
      <c r="W23" s="12"/>
      <c r="X23" s="12"/>
    </row>
    <row r="24" spans="3:24" s="11" customFormat="1" x14ac:dyDescent="0.55000000000000004">
      <c r="C24" s="14">
        <v>21</v>
      </c>
      <c r="D24" s="14" t="s">
        <v>58</v>
      </c>
      <c r="T24" s="13" t="s">
        <v>73</v>
      </c>
    </row>
    <row r="25" spans="3:24" s="11" customFormat="1" x14ac:dyDescent="0.55000000000000004">
      <c r="C25" s="14">
        <v>22</v>
      </c>
      <c r="D25" s="14" t="s">
        <v>40</v>
      </c>
      <c r="T25" s="13" t="s">
        <v>73</v>
      </c>
      <c r="U25" s="13" t="s">
        <v>73</v>
      </c>
      <c r="V25" s="12"/>
      <c r="W25" s="12"/>
      <c r="X25" s="12"/>
    </row>
    <row r="26" spans="3:24" s="11" customFormat="1" x14ac:dyDescent="0.55000000000000004">
      <c r="C26" s="14">
        <v>23</v>
      </c>
      <c r="D26" s="14" t="s">
        <v>59</v>
      </c>
      <c r="V26" s="13" t="s">
        <v>73</v>
      </c>
      <c r="W26" s="12"/>
      <c r="X26" s="12"/>
    </row>
    <row r="27" spans="3:24" s="11" customFormat="1" x14ac:dyDescent="0.55000000000000004">
      <c r="C27" s="14">
        <v>24</v>
      </c>
      <c r="D27" s="15" t="s">
        <v>60</v>
      </c>
      <c r="W27" s="13" t="s">
        <v>73</v>
      </c>
      <c r="X27" s="12"/>
    </row>
    <row r="28" spans="3:24" s="11" customFormat="1" x14ac:dyDescent="0.55000000000000004">
      <c r="C28" s="14">
        <v>25</v>
      </c>
      <c r="D28" s="15" t="s">
        <v>62</v>
      </c>
      <c r="X28" s="13" t="s">
        <v>73</v>
      </c>
    </row>
    <row r="31" spans="3:24" hidden="1" x14ac:dyDescent="0.55000000000000004">
      <c r="E31">
        <f>COUNTA(Table6[[1 Semana]:[20 Semana]])</f>
        <v>44</v>
      </c>
    </row>
    <row r="33" spans="3:5" x14ac:dyDescent="0.55000000000000004">
      <c r="C33" s="14" t="s">
        <v>71</v>
      </c>
      <c r="D33" s="18" t="s">
        <v>75</v>
      </c>
      <c r="E33" s="16">
        <f>COUNTIF(Table6[[1 Semana]:[20 Semana]],"X")/E31</f>
        <v>0.5</v>
      </c>
    </row>
    <row r="34" spans="3:5" x14ac:dyDescent="0.55000000000000004">
      <c r="C34" s="14" t="s">
        <v>72</v>
      </c>
      <c r="D34" s="17" t="s">
        <v>74</v>
      </c>
      <c r="E34" s="16">
        <f>COUNTIF(Table6[[1 Semana]:[20 Semana]],"D")/E31</f>
        <v>0.25</v>
      </c>
    </row>
    <row r="35" spans="3:5" x14ac:dyDescent="0.55000000000000004">
      <c r="C35" s="14" t="s">
        <v>73</v>
      </c>
      <c r="D35" s="19" t="s">
        <v>76</v>
      </c>
      <c r="E35" s="16">
        <f>COUNTIF(Table6[[1 Semana]:[20 Semana]],"D")/E31</f>
        <v>0.25</v>
      </c>
    </row>
  </sheetData>
  <mergeCells count="1">
    <mergeCell ref="J1:N1"/>
  </mergeCells>
  <conditionalFormatting sqref="E1:X33 E35:X1048576 E34:G34 I34:X34">
    <cfRule type="cellIs" dxfId="8" priority="4" operator="equal">
      <formula>"D"</formula>
    </cfRule>
    <cfRule type="cellIs" dxfId="7" priority="5" operator="equal">
      <formula>"X"</formula>
    </cfRule>
  </conditionalFormatting>
  <conditionalFormatting sqref="E4:X28">
    <cfRule type="cellIs" dxfId="0" priority="3" operator="equal">
      <formula>"F"</formula>
    </cfRule>
    <cfRule type="cellIs" dxfId="1" priority="2" operator="equal">
      <formula>"x"</formula>
    </cfRule>
    <cfRule type="cellIs" dxfId="2" priority="1" operator="equal">
      <formula>"F"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 de Pessoal</vt:lpstr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2019-11-21T15:38:42Z</dcterms:modified>
</cp:coreProperties>
</file>