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9f944ccafcccf7/"/>
    </mc:Choice>
  </mc:AlternateContent>
  <xr:revisionPtr revIDLastSave="0" documentId="13_ncr:1000001_{966C7ACB-F323-024A-B1AB-28D5AC6694CE}" xr6:coauthVersionLast="44" xr6:coauthVersionMax="44" xr10:uidLastSave="{00000000-0000-0000-0000-000000000000}"/>
  <bookViews>
    <workbookView xWindow="0" yWindow="0" windowWidth="26940" windowHeight="11000" xr2:uid="{C45FF33F-4076-48CC-A02B-6C70B2F3A4D9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A15" i="1"/>
  <c r="B8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B6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H14" i="1"/>
  <c r="I14" i="1"/>
  <c r="B7" i="1"/>
  <c r="B14" i="1"/>
  <c r="D14" i="1"/>
  <c r="F7" i="1"/>
  <c r="J14" i="1"/>
  <c r="E14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R3" i="1"/>
  <c r="R4" i="1"/>
  <c r="Q7" i="1"/>
  <c r="C8" i="1"/>
  <c r="C9" i="1"/>
  <c r="B9" i="1"/>
  <c r="C11" i="1"/>
  <c r="C7" i="1"/>
  <c r="D15" i="1"/>
  <c r="J15" i="1"/>
  <c r="C6" i="1"/>
  <c r="R2" i="1"/>
  <c r="R5" i="1"/>
  <c r="R6" i="1"/>
  <c r="C4" i="1"/>
  <c r="B4" i="1"/>
  <c r="E15" i="1"/>
  <c r="D16" i="1"/>
  <c r="D17" i="1"/>
  <c r="E16" i="1"/>
  <c r="J16" i="1"/>
  <c r="J17" i="1"/>
  <c r="E17" i="1"/>
  <c r="D18" i="1"/>
  <c r="E18" i="1"/>
  <c r="J18" i="1"/>
  <c r="D19" i="1"/>
  <c r="E19" i="1"/>
  <c r="J19" i="1"/>
  <c r="D20" i="1"/>
  <c r="E20" i="1"/>
  <c r="J20" i="1"/>
  <c r="D21" i="1"/>
  <c r="E21" i="1"/>
  <c r="J21" i="1"/>
  <c r="D22" i="1"/>
  <c r="J22" i="1"/>
  <c r="E22" i="1"/>
  <c r="D23" i="1"/>
  <c r="J23" i="1"/>
  <c r="E23" i="1"/>
  <c r="D24" i="1"/>
  <c r="J24" i="1"/>
  <c r="E24" i="1"/>
  <c r="D25" i="1"/>
  <c r="J25" i="1"/>
  <c r="D26" i="1"/>
  <c r="E25" i="1"/>
  <c r="E26" i="1"/>
  <c r="J26" i="1"/>
  <c r="D27" i="1"/>
  <c r="J27" i="1"/>
  <c r="E27" i="1"/>
  <c r="D28" i="1"/>
  <c r="J28" i="1"/>
  <c r="E28" i="1"/>
  <c r="D29" i="1"/>
  <c r="J29" i="1"/>
  <c r="E29" i="1"/>
  <c r="D30" i="1"/>
  <c r="J30" i="1"/>
  <c r="E30" i="1"/>
  <c r="D31" i="1"/>
  <c r="D32" i="1"/>
  <c r="D33" i="1"/>
  <c r="D34" i="1"/>
  <c r="D35" i="1"/>
  <c r="D36" i="1"/>
  <c r="B37" i="1"/>
  <c r="E31" i="1"/>
  <c r="E32" i="1"/>
  <c r="E33" i="1"/>
  <c r="E34" i="1"/>
  <c r="E35" i="1"/>
  <c r="E36" i="1"/>
</calcChain>
</file>

<file path=xl/sharedStrings.xml><?xml version="1.0" encoding="utf-8"?>
<sst xmlns="http://schemas.openxmlformats.org/spreadsheetml/2006/main" count="43" uniqueCount="37">
  <si>
    <t>Isp(vac)</t>
  </si>
  <si>
    <t>M(f)</t>
  </si>
  <si>
    <t>M€</t>
  </si>
  <si>
    <t>Isp(at)</t>
  </si>
  <si>
    <t>T(vac)</t>
  </si>
  <si>
    <t>T(at)</t>
  </si>
  <si>
    <t>Cmd Pod</t>
  </si>
  <si>
    <t>FL-T200</t>
  </si>
  <si>
    <t>FL-T400</t>
  </si>
  <si>
    <t>LV-T45</t>
  </si>
  <si>
    <t>Configuration</t>
  </si>
  <si>
    <t>g</t>
  </si>
  <si>
    <t>dv</t>
  </si>
  <si>
    <t>vac</t>
  </si>
  <si>
    <t>at</t>
  </si>
  <si>
    <t>TWR</t>
  </si>
  <si>
    <t>A</t>
  </si>
  <si>
    <t>Fuel</t>
  </si>
  <si>
    <t>t</t>
  </si>
  <si>
    <t>zusätzlich dv bei 11 secs</t>
  </si>
  <si>
    <t>fuelflow(kg)</t>
  </si>
  <si>
    <t>Dist (m)</t>
  </si>
  <si>
    <t>Vel (m/s)</t>
  </si>
  <si>
    <t>Mass (t)</t>
  </si>
  <si>
    <t>Accel (m/s)</t>
  </si>
  <si>
    <t>Time (s)</t>
  </si>
  <si>
    <t>m2</t>
  </si>
  <si>
    <t>H0</t>
  </si>
  <si>
    <t>Alt</t>
  </si>
  <si>
    <t>Pa</t>
  </si>
  <si>
    <t>P0</t>
  </si>
  <si>
    <t>e</t>
  </si>
  <si>
    <t>Density</t>
  </si>
  <si>
    <t>R (gas const)</t>
  </si>
  <si>
    <t>Drag</t>
  </si>
  <si>
    <t>T (Kelvin)</t>
  </si>
  <si>
    <r>
      <t xml:space="preserve">Drag </t>
    </r>
    <r>
      <rPr>
        <sz val="11"/>
        <color theme="1"/>
        <rFont val="Calibri"/>
        <family val="2"/>
      </rPr>
      <t>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</si>
</sst>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E602-9DC7-4EBA-968D-8619612C886B}">
  <dimension ref="A1:R37"/>
  <sheetViews>
    <sheetView tabSelected="1" zoomScaleNormal="100" workbookViewId="0">
      <selection activeCell="M2" sqref="M2"/>
    </sheetView>
  </sheetViews>
  <sheetFormatPr defaultColWidth="10.76171875" defaultRowHeight="15" x14ac:dyDescent="0.2"/>
  <cols>
    <col min="1" max="8" width="11.02734375" bestFit="1" customWidth="1"/>
    <col min="9" max="9" width="12.77734375" bestFit="1" customWidth="1"/>
    <col min="10" max="13" width="11.02734375" bestFit="1" customWidth="1"/>
    <col min="15" max="15" width="11.02734375" bestFit="1" customWidth="1"/>
    <col min="17" max="18" width="11.02734375" bestFit="1" customWidth="1"/>
  </cols>
  <sheetData>
    <row r="1" spans="1:18" x14ac:dyDescent="0.2">
      <c r="J1" t="s">
        <v>6</v>
      </c>
      <c r="K1" t="s">
        <v>8</v>
      </c>
      <c r="L1" t="s">
        <v>7</v>
      </c>
      <c r="M1" t="s">
        <v>9</v>
      </c>
      <c r="O1" t="s">
        <v>10</v>
      </c>
      <c r="Q1" t="s">
        <v>1</v>
      </c>
      <c r="R1" t="s">
        <v>2</v>
      </c>
    </row>
    <row r="2" spans="1:18" x14ac:dyDescent="0.2">
      <c r="B2" t="s">
        <v>13</v>
      </c>
      <c r="C2" t="s">
        <v>14</v>
      </c>
      <c r="I2" t="s">
        <v>1</v>
      </c>
      <c r="J2">
        <v>0.84</v>
      </c>
      <c r="K2">
        <v>2.25</v>
      </c>
      <c r="L2">
        <v>1.125</v>
      </c>
      <c r="M2">
        <v>1.5</v>
      </c>
      <c r="O2">
        <v>1</v>
      </c>
      <c r="P2" t="s">
        <v>6</v>
      </c>
      <c r="Q2">
        <f>O2*J2</f>
        <v>0.84</v>
      </c>
      <c r="R2">
        <f>O2*J2</f>
        <v>0.84</v>
      </c>
    </row>
    <row r="3" spans="1:18" x14ac:dyDescent="0.2">
      <c r="A3" t="s">
        <v>11</v>
      </c>
      <c r="B3">
        <v>9.81</v>
      </c>
      <c r="C3">
        <v>9.81</v>
      </c>
      <c r="I3" t="s">
        <v>2</v>
      </c>
      <c r="J3">
        <v>0.8</v>
      </c>
      <c r="K3">
        <v>0.25</v>
      </c>
      <c r="L3">
        <v>0.125</v>
      </c>
      <c r="M3">
        <v>1.5</v>
      </c>
      <c r="O3">
        <v>1</v>
      </c>
      <c r="P3" t="s">
        <v>8</v>
      </c>
      <c r="Q3">
        <f>O3*K2</f>
        <v>2.25</v>
      </c>
      <c r="R3">
        <f>O3*K3</f>
        <v>0.25</v>
      </c>
    </row>
    <row r="4" spans="1:18" x14ac:dyDescent="0.2">
      <c r="A4" t="s">
        <v>12</v>
      </c>
      <c r="B4">
        <f>M4*LN(Q6/R6)</f>
        <v>186.40084376176443</v>
      </c>
      <c r="C4">
        <f>M5*LN(Q6/R6)</f>
        <v>145.62565918887847</v>
      </c>
      <c r="I4" t="s">
        <v>0</v>
      </c>
      <c r="J4">
        <v>0</v>
      </c>
      <c r="K4">
        <v>0</v>
      </c>
      <c r="L4">
        <v>0</v>
      </c>
      <c r="M4">
        <v>320</v>
      </c>
      <c r="O4">
        <v>4</v>
      </c>
      <c r="P4" t="s">
        <v>7</v>
      </c>
      <c r="Q4">
        <f>O4*L2</f>
        <v>4.5</v>
      </c>
      <c r="R4">
        <f>O4*L3</f>
        <v>0.5</v>
      </c>
    </row>
    <row r="5" spans="1:18" x14ac:dyDescent="0.2">
      <c r="I5" t="s">
        <v>3</v>
      </c>
      <c r="J5">
        <v>0</v>
      </c>
      <c r="K5">
        <v>0</v>
      </c>
      <c r="L5">
        <v>0</v>
      </c>
      <c r="M5">
        <v>250</v>
      </c>
      <c r="O5">
        <v>4</v>
      </c>
      <c r="P5" t="s">
        <v>9</v>
      </c>
      <c r="Q5">
        <f>O5*M2</f>
        <v>6</v>
      </c>
      <c r="R5">
        <f>O5*M3</f>
        <v>6</v>
      </c>
    </row>
    <row r="6" spans="1:18" x14ac:dyDescent="0.2">
      <c r="A6" t="s">
        <v>15</v>
      </c>
      <c r="B6">
        <f>(O5*M6)/(Q6*B3)</f>
        <v>6.4507466739275063</v>
      </c>
      <c r="C6">
        <f>(O5*M7)/(Q6*C3)</f>
        <v>5.0396833433469919</v>
      </c>
      <c r="E6" t="s">
        <v>36</v>
      </c>
      <c r="F6">
        <v>0.2</v>
      </c>
      <c r="I6" t="s">
        <v>4</v>
      </c>
      <c r="J6">
        <v>0</v>
      </c>
      <c r="K6">
        <v>0</v>
      </c>
      <c r="L6">
        <v>0</v>
      </c>
      <c r="M6">
        <v>215</v>
      </c>
      <c r="Q6">
        <f>SUM(Q2:Q5)</f>
        <v>13.59</v>
      </c>
      <c r="R6">
        <f>SUM(R2:R5)</f>
        <v>7.59</v>
      </c>
    </row>
    <row r="7" spans="1:18" x14ac:dyDescent="0.2">
      <c r="A7" t="s">
        <v>16</v>
      </c>
      <c r="B7">
        <f>((O5*M6)/Q6)-B3</f>
        <v>53.47182487122884</v>
      </c>
      <c r="C7">
        <f>((O5*M7)/Q6)-C3</f>
        <v>39.629293598233993</v>
      </c>
      <c r="E7" t="s">
        <v>26</v>
      </c>
      <c r="F7">
        <f>3*1.5*3</f>
        <v>13.5</v>
      </c>
      <c r="I7" t="s">
        <v>5</v>
      </c>
      <c r="J7">
        <v>0</v>
      </c>
      <c r="K7">
        <v>0</v>
      </c>
      <c r="L7">
        <v>0</v>
      </c>
      <c r="M7">
        <v>167.97</v>
      </c>
      <c r="P7" t="s">
        <v>17</v>
      </c>
      <c r="Q7">
        <f>(Q4+Q3)-(R3+R4)</f>
        <v>6</v>
      </c>
    </row>
    <row r="8" spans="1:18" x14ac:dyDescent="0.2">
      <c r="A8" t="s">
        <v>20</v>
      </c>
      <c r="B8">
        <f>(M6/(M4/100))*O5</f>
        <v>268.75</v>
      </c>
      <c r="C8">
        <f>(M7/(M5/100))*O5</f>
        <v>268.75200000000001</v>
      </c>
    </row>
    <row r="9" spans="1:18" x14ac:dyDescent="0.2">
      <c r="A9" t="s">
        <v>18</v>
      </c>
      <c r="B9">
        <f>(Q7*1000)/B8</f>
        <v>22.325581395348838</v>
      </c>
      <c r="C9">
        <f>(Q7*1000)/C8</f>
        <v>22.325415252723701</v>
      </c>
      <c r="G9" t="s">
        <v>30</v>
      </c>
      <c r="H9">
        <v>101.325</v>
      </c>
      <c r="I9" t="s">
        <v>33</v>
      </c>
      <c r="J9" s="1">
        <v>287.053</v>
      </c>
    </row>
    <row r="10" spans="1:18" x14ac:dyDescent="0.2">
      <c r="G10" t="s">
        <v>27</v>
      </c>
      <c r="H10">
        <v>5600</v>
      </c>
      <c r="I10" t="s">
        <v>35</v>
      </c>
      <c r="J10" s="1">
        <v>288.14999999999998</v>
      </c>
    </row>
    <row r="11" spans="1:18" x14ac:dyDescent="0.2">
      <c r="A11" t="s">
        <v>19</v>
      </c>
      <c r="C11">
        <f>B9*B3</f>
        <v>219.01395348837212</v>
      </c>
      <c r="G11" t="s">
        <v>31</v>
      </c>
      <c r="H11">
        <v>2.718</v>
      </c>
    </row>
    <row r="13" spans="1:18" x14ac:dyDescent="0.2">
      <c r="A13" t="s">
        <v>25</v>
      </c>
      <c r="B13" t="s">
        <v>24</v>
      </c>
      <c r="C13" t="s">
        <v>23</v>
      </c>
      <c r="D13" t="s">
        <v>22</v>
      </c>
      <c r="E13" t="s">
        <v>21</v>
      </c>
      <c r="G13" t="s">
        <v>28</v>
      </c>
      <c r="H13" t="s">
        <v>29</v>
      </c>
      <c r="I13" t="s">
        <v>32</v>
      </c>
      <c r="J13" t="s">
        <v>34</v>
      </c>
    </row>
    <row r="14" spans="1:18" x14ac:dyDescent="0.2">
      <c r="A14">
        <v>0</v>
      </c>
      <c r="B14">
        <f>B7</f>
        <v>53.47182487122884</v>
      </c>
      <c r="C14">
        <f>Q6</f>
        <v>13.59</v>
      </c>
      <c r="D14">
        <f>B14</f>
        <v>53.47182487122884</v>
      </c>
      <c r="E14">
        <f>D14/2</f>
        <v>26.73591243561442</v>
      </c>
      <c r="G14">
        <v>0</v>
      </c>
      <c r="H14">
        <f>$H$9*EXP(-G14/$H$10)</f>
        <v>101.325</v>
      </c>
      <c r="I14">
        <f>H14/($J$9*$J$10)*1000</f>
        <v>1.2249994633486807</v>
      </c>
      <c r="J14">
        <f>0.5*I14*D14*$F$6*$F$7</f>
        <v>88.42899164156546</v>
      </c>
    </row>
    <row r="15" spans="1:18" x14ac:dyDescent="0.2">
      <c r="A15">
        <f>A14+1</f>
        <v>1</v>
      </c>
      <c r="B15">
        <f>(($O$5*$M$6)/($Q$6-(A15*($B$8/1000))))-$B$3</f>
        <v>54.748506146194984</v>
      </c>
      <c r="C15">
        <f>C14-($B$8/1000)</f>
        <v>13.321249999999999</v>
      </c>
      <c r="D15">
        <f>D14+B15</f>
        <v>108.22033101742383</v>
      </c>
      <c r="E15">
        <f>E14+(D14+D15)/2</f>
        <v>107.58199037994076</v>
      </c>
      <c r="G15">
        <f>G14+2500</f>
        <v>2500</v>
      </c>
      <c r="H15">
        <f>$H$9*$H$11^(-G15/$H$10)</f>
        <v>64.841827984629091</v>
      </c>
      <c r="I15">
        <f t="shared" ref="I15:I30" si="0">H15/($J$9*$J$10)*1000</f>
        <v>0.78392503808258673</v>
      </c>
      <c r="J15">
        <f t="shared" ref="J15:J30" si="1">0.5*I15*D15*$F$6*$F$7</f>
        <v>114.52944660409457</v>
      </c>
    </row>
    <row r="16" spans="1:18" x14ac:dyDescent="0.2">
      <c r="A16">
        <f t="shared" ref="A16:A24" si="2">A15+1</f>
        <v>2</v>
      </c>
      <c r="B16">
        <f t="shared" ref="B16:B36" si="3">(($O$5*$M$6)/($Q$6-(A16*($B$8/1000))))-$B$3</f>
        <v>56.077760965332303</v>
      </c>
      <c r="C16">
        <f t="shared" ref="C16:C24" si="4">C15-($B$8/1000)</f>
        <v>13.052499999999998</v>
      </c>
      <c r="D16">
        <f t="shared" ref="D16:D36" si="5">D15+B16</f>
        <v>164.29809198275615</v>
      </c>
      <c r="E16">
        <f t="shared" ref="E16:E36" si="6">E15+(D15+D16)/2</f>
        <v>243.84120188003072</v>
      </c>
      <c r="G16">
        <f t="shared" ref="G16:G30" si="7">G15+2500</f>
        <v>5000</v>
      </c>
      <c r="H16">
        <f>$H$9*$H$11^(-G16/$H$10)</f>
        <v>41.494820196281566</v>
      </c>
      <c r="I16">
        <f t="shared" si="0"/>
        <v>0.50166427310333006</v>
      </c>
      <c r="J16">
        <f t="shared" si="1"/>
        <v>111.27035189717111</v>
      </c>
    </row>
    <row r="17" spans="1:10" x14ac:dyDescent="0.2">
      <c r="A17">
        <f t="shared" si="2"/>
        <v>3</v>
      </c>
      <c r="B17">
        <f t="shared" si="3"/>
        <v>57.462905055245912</v>
      </c>
      <c r="C17">
        <f t="shared" si="4"/>
        <v>12.783749999999998</v>
      </c>
      <c r="D17">
        <f t="shared" si="5"/>
        <v>221.76099703800207</v>
      </c>
      <c r="E17">
        <f t="shared" si="6"/>
        <v>436.87074639040986</v>
      </c>
      <c r="G17">
        <f t="shared" si="7"/>
        <v>7500</v>
      </c>
      <c r="H17">
        <f>$H$9*$H$11^(-G17/$H$10)</f>
        <v>26.554157349325468</v>
      </c>
      <c r="I17">
        <f t="shared" si="0"/>
        <v>0.32103457688231063</v>
      </c>
      <c r="J17">
        <f t="shared" si="1"/>
        <v>96.110479601677369</v>
      </c>
    </row>
    <row r="18" spans="1:10" x14ac:dyDescent="0.2">
      <c r="A18">
        <f t="shared" si="2"/>
        <v>4</v>
      </c>
      <c r="B18">
        <f t="shared" si="3"/>
        <v>58.907538953256093</v>
      </c>
      <c r="C18">
        <f t="shared" si="4"/>
        <v>12.514999999999997</v>
      </c>
      <c r="D18">
        <f t="shared" si="5"/>
        <v>280.66853599125818</v>
      </c>
      <c r="E18">
        <f t="shared" si="6"/>
        <v>688.08551290503999</v>
      </c>
      <c r="G18">
        <f t="shared" si="7"/>
        <v>10000</v>
      </c>
      <c r="H18">
        <f>$H$9*$H$11^(-G18/$H$10)</f>
        <v>16.993043208702058</v>
      </c>
      <c r="I18">
        <f t="shared" si="0"/>
        <v>0.20544257400760882</v>
      </c>
      <c r="J18">
        <f t="shared" si="1"/>
        <v>77.842709743938229</v>
      </c>
    </row>
    <row r="19" spans="1:10" x14ac:dyDescent="0.2">
      <c r="A19">
        <f t="shared" si="2"/>
        <v>5</v>
      </c>
      <c r="B19">
        <f t="shared" si="3"/>
        <v>60.415579258956825</v>
      </c>
      <c r="C19">
        <f t="shared" si="4"/>
        <v>12.246249999999996</v>
      </c>
      <c r="D19">
        <f t="shared" si="5"/>
        <v>341.08411525021501</v>
      </c>
      <c r="E19">
        <f t="shared" si="6"/>
        <v>998.96183852577656</v>
      </c>
      <c r="G19">
        <f>G18+5000</f>
        <v>15000</v>
      </c>
      <c r="H19">
        <f>$H$9*$H$11^(-G19/$H$10)</f>
        <v>6.95902563565493</v>
      </c>
      <c r="I19">
        <f t="shared" si="0"/>
        <v>8.4133260983044661E-2</v>
      </c>
      <c r="J19">
        <f t="shared" si="1"/>
        <v>38.740300495448253</v>
      </c>
    </row>
    <row r="20" spans="1:10" x14ac:dyDescent="0.2">
      <c r="A20">
        <f t="shared" si="2"/>
        <v>6</v>
      </c>
      <c r="B20">
        <f t="shared" si="3"/>
        <v>61.991294093091213</v>
      </c>
      <c r="C20">
        <f t="shared" si="4"/>
        <v>11.977499999999996</v>
      </c>
      <c r="D20">
        <f t="shared" si="5"/>
        <v>403.07540934330621</v>
      </c>
      <c r="E20">
        <f t="shared" si="6"/>
        <v>1371.041600822537</v>
      </c>
      <c r="G20">
        <f t="shared" ref="G20:G30" si="8">G19+5000</f>
        <v>20000</v>
      </c>
      <c r="H20">
        <f>$H$9*$H$11^(-G20/$H$10)</f>
        <v>2.8498743399241557</v>
      </c>
      <c r="I20">
        <f t="shared" si="0"/>
        <v>3.4454424248884938E-2</v>
      </c>
      <c r="J20">
        <f t="shared" si="1"/>
        <v>18.748437063039763</v>
      </c>
    </row>
    <row r="21" spans="1:10" x14ac:dyDescent="0.2">
      <c r="A21">
        <f t="shared" si="2"/>
        <v>7</v>
      </c>
      <c r="B21">
        <f t="shared" si="3"/>
        <v>63.639343439735242</v>
      </c>
      <c r="C21">
        <f t="shared" si="4"/>
        <v>11.708749999999995</v>
      </c>
      <c r="D21">
        <f t="shared" si="5"/>
        <v>466.71475278304143</v>
      </c>
      <c r="E21">
        <f t="shared" si="6"/>
        <v>1805.9366818857109</v>
      </c>
      <c r="G21">
        <f t="shared" si="8"/>
        <v>25000</v>
      </c>
      <c r="H21">
        <f>$H$9*$H$11^(-G21/$H$10)</f>
        <v>1.1670863391773942</v>
      </c>
      <c r="I21">
        <f t="shared" si="0"/>
        <v>1.4109845933124938E-2</v>
      </c>
      <c r="J21">
        <f t="shared" si="1"/>
        <v>8.8901188962550322</v>
      </c>
    </row>
    <row r="22" spans="1:10" x14ac:dyDescent="0.2">
      <c r="A22">
        <f t="shared" si="2"/>
        <v>8</v>
      </c>
      <c r="B22">
        <f t="shared" si="3"/>
        <v>65.364825174825171</v>
      </c>
      <c r="C22">
        <f t="shared" si="4"/>
        <v>11.439999999999994</v>
      </c>
      <c r="D22">
        <f t="shared" si="5"/>
        <v>532.0795779578666</v>
      </c>
      <c r="E22">
        <f t="shared" si="6"/>
        <v>2305.333847256165</v>
      </c>
      <c r="G22">
        <f t="shared" si="8"/>
        <v>30000</v>
      </c>
      <c r="H22">
        <f>$H$9*$H$11^(-G22/$H$10)</f>
        <v>0.47794757263955084</v>
      </c>
      <c r="I22">
        <f t="shared" si="0"/>
        <v>5.7782928200567907E-3</v>
      </c>
      <c r="J22">
        <f t="shared" si="1"/>
        <v>4.1505906667672647</v>
      </c>
    </row>
    <row r="23" spans="1:10" x14ac:dyDescent="0.2">
      <c r="A23">
        <f t="shared" si="2"/>
        <v>9</v>
      </c>
      <c r="B23">
        <f t="shared" si="3"/>
        <v>67.173327738614745</v>
      </c>
      <c r="C23">
        <f t="shared" si="4"/>
        <v>11.171249999999993</v>
      </c>
      <c r="D23">
        <f t="shared" si="5"/>
        <v>599.25290569648132</v>
      </c>
      <c r="E23">
        <f t="shared" si="6"/>
        <v>2871.0000890833389</v>
      </c>
      <c r="G23">
        <f t="shared" si="8"/>
        <v>35000</v>
      </c>
      <c r="H23">
        <f>$H$9*$H$11^(-G23/$H$10)</f>
        <v>0.19573006257021824</v>
      </c>
      <c r="I23">
        <f t="shared" si="0"/>
        <v>2.3663382344902154E-3</v>
      </c>
      <c r="J23">
        <f t="shared" si="1"/>
        <v>1.9143473348865732</v>
      </c>
    </row>
    <row r="24" spans="1:10" x14ac:dyDescent="0.2">
      <c r="A24">
        <f t="shared" si="2"/>
        <v>10</v>
      </c>
      <c r="B24">
        <f t="shared" si="3"/>
        <v>69.070990598486588</v>
      </c>
      <c r="C24">
        <f t="shared" si="4"/>
        <v>10.902499999999993</v>
      </c>
      <c r="D24">
        <f t="shared" si="5"/>
        <v>668.32389629496788</v>
      </c>
      <c r="E24">
        <f t="shared" si="6"/>
        <v>3504.7884900790636</v>
      </c>
      <c r="G24">
        <f t="shared" si="8"/>
        <v>40000</v>
      </c>
      <c r="H24">
        <f>$H$9*$H$11^(-G24/$H$10)</f>
        <v>8.01557735342526E-2</v>
      </c>
      <c r="I24">
        <f t="shared" si="0"/>
        <v>9.6906764928455776E-4</v>
      </c>
      <c r="J24">
        <f t="shared" si="1"/>
        <v>0.87432894064340239</v>
      </c>
    </row>
    <row r="25" spans="1:10" x14ac:dyDescent="0.2">
      <c r="A25">
        <f t="shared" ref="A25:A35" si="9">A24+1</f>
        <v>11</v>
      </c>
      <c r="B25">
        <f t="shared" si="3"/>
        <v>71.064573880333853</v>
      </c>
      <c r="C25">
        <f t="shared" ref="C25:C35" si="10">C24-($B$8/1000)</f>
        <v>10.633749999999992</v>
      </c>
      <c r="D25">
        <f t="shared" si="5"/>
        <v>739.38847017530179</v>
      </c>
      <c r="E25">
        <f t="shared" si="6"/>
        <v>4208.6446733141984</v>
      </c>
      <c r="G25">
        <f t="shared" si="8"/>
        <v>45000</v>
      </c>
      <c r="H25">
        <f>$H$9*$H$11^(-G25/$H$10)</f>
        <v>3.2825555494672344E-2</v>
      </c>
      <c r="I25">
        <f t="shared" si="0"/>
        <v>3.9685455578678468E-4</v>
      </c>
      <c r="J25">
        <f t="shared" si="1"/>
        <v>0.3961300718951411</v>
      </c>
    </row>
    <row r="26" spans="1:10" x14ac:dyDescent="0.2">
      <c r="A26">
        <f t="shared" si="9"/>
        <v>12</v>
      </c>
      <c r="B26">
        <f t="shared" si="3"/>
        <v>73.161538832609736</v>
      </c>
      <c r="C26">
        <f t="shared" si="10"/>
        <v>10.364999999999991</v>
      </c>
      <c r="D26">
        <f t="shared" si="5"/>
        <v>812.55000900791151</v>
      </c>
      <c r="E26">
        <f t="shared" si="6"/>
        <v>4984.6139129058047</v>
      </c>
      <c r="G26">
        <f t="shared" si="8"/>
        <v>50000</v>
      </c>
      <c r="H26">
        <f>$H$9*$H$11^(-G26/$H$10)</f>
        <v>1.3442788286153388E-2</v>
      </c>
      <c r="I26">
        <f t="shared" si="0"/>
        <v>1.6252068528445923E-4</v>
      </c>
      <c r="J26">
        <f t="shared" si="1"/>
        <v>0.17827584879401009</v>
      </c>
    </row>
    <row r="27" spans="1:10" x14ac:dyDescent="0.2">
      <c r="A27">
        <f t="shared" si="9"/>
        <v>13</v>
      </c>
      <c r="B27">
        <f t="shared" si="3"/>
        <v>75.370141141512946</v>
      </c>
      <c r="C27">
        <f t="shared" si="10"/>
        <v>10.096249999999991</v>
      </c>
      <c r="D27">
        <f t="shared" si="5"/>
        <v>887.92015014942444</v>
      </c>
      <c r="E27">
        <f t="shared" si="6"/>
        <v>5834.8489924844725</v>
      </c>
      <c r="G27">
        <f t="shared" si="8"/>
        <v>55000</v>
      </c>
      <c r="H27">
        <f>$H$9*$H$11^(-G27/$H$10)</f>
        <v>5.5051180150073042E-3</v>
      </c>
      <c r="I27">
        <f t="shared" si="0"/>
        <v>6.6555801767136463E-5</v>
      </c>
      <c r="J27">
        <f t="shared" si="1"/>
        <v>7.9779920622828029E-2</v>
      </c>
    </row>
    <row r="28" spans="1:10" x14ac:dyDescent="0.2">
      <c r="A28">
        <f t="shared" si="9"/>
        <v>14</v>
      </c>
      <c r="B28">
        <f t="shared" si="3"/>
        <v>77.699539557364531</v>
      </c>
      <c r="C28">
        <f t="shared" si="10"/>
        <v>9.8274999999999899</v>
      </c>
      <c r="D28">
        <f t="shared" si="5"/>
        <v>965.61968970678902</v>
      </c>
      <c r="E28">
        <f>E27+(D27+D28)/2</f>
        <v>6761.6189124125794</v>
      </c>
      <c r="G28">
        <f t="shared" si="8"/>
        <v>60000</v>
      </c>
      <c r="H28">
        <f>$H$9*$H$11^(-G28/$H$10)</f>
        <v>2.2544671324158769E-3</v>
      </c>
      <c r="I28">
        <f t="shared" si="0"/>
        <v>2.7256067380672966E-5</v>
      </c>
      <c r="J28">
        <f t="shared" si="1"/>
        <v>3.5530643691116227E-2</v>
      </c>
    </row>
    <row r="29" spans="1:10" x14ac:dyDescent="0.2">
      <c r="A29">
        <f t="shared" si="9"/>
        <v>15</v>
      </c>
      <c r="B29">
        <f t="shared" si="3"/>
        <v>80.159922845560345</v>
      </c>
      <c r="C29">
        <f t="shared" si="10"/>
        <v>9.5587499999999892</v>
      </c>
      <c r="D29">
        <f t="shared" si="5"/>
        <v>1045.7796125523494</v>
      </c>
      <c r="E29">
        <f t="shared" si="6"/>
        <v>7767.3185635421487</v>
      </c>
      <c r="G29">
        <f t="shared" si="8"/>
        <v>65000</v>
      </c>
      <c r="H29">
        <f>$H$9*$H$11^(-G29/$H$10)</f>
        <v>9.2325396790548457E-4</v>
      </c>
      <c r="I29">
        <f t="shared" si="0"/>
        <v>1.1161960179805167E-5</v>
      </c>
      <c r="J29">
        <f t="shared" si="1"/>
        <v>1.5758483029417892E-2</v>
      </c>
    </row>
    <row r="30" spans="1:10" x14ac:dyDescent="0.2">
      <c r="A30">
        <f t="shared" si="9"/>
        <v>16</v>
      </c>
      <c r="B30">
        <f t="shared" si="3"/>
        <v>82.762658772874062</v>
      </c>
      <c r="C30">
        <f t="shared" si="10"/>
        <v>9.2899999999999885</v>
      </c>
      <c r="D30">
        <f t="shared" si="5"/>
        <v>1128.5422713252235</v>
      </c>
      <c r="E30">
        <f t="shared" si="6"/>
        <v>8854.4795054809347</v>
      </c>
      <c r="G30">
        <f t="shared" si="8"/>
        <v>70000</v>
      </c>
      <c r="H30">
        <f>$H$9*$H$11^(-G30/$H$10)</f>
        <v>3.7809284375762688E-4</v>
      </c>
      <c r="I30">
        <f t="shared" si="0"/>
        <v>4.5710686474124792E-6</v>
      </c>
      <c r="J30">
        <f t="shared" si="1"/>
        <v>6.9641696615414363E-3</v>
      </c>
    </row>
    <row r="31" spans="1:10" x14ac:dyDescent="0.2">
      <c r="A31">
        <f t="shared" si="9"/>
        <v>17</v>
      </c>
      <c r="B31">
        <f t="shared" si="3"/>
        <v>85.520469724262156</v>
      </c>
      <c r="C31">
        <f t="shared" si="10"/>
        <v>9.0212499999999878</v>
      </c>
      <c r="D31">
        <f t="shared" si="5"/>
        <v>1214.0627410494856</v>
      </c>
      <c r="E31">
        <f t="shared" si="6"/>
        <v>10025.782011668289</v>
      </c>
    </row>
    <row r="32" spans="1:10" x14ac:dyDescent="0.2">
      <c r="A32">
        <f t="shared" si="9"/>
        <v>18</v>
      </c>
      <c r="B32">
        <f t="shared" si="3"/>
        <v>88.447640674093094</v>
      </c>
      <c r="C32">
        <f t="shared" si="10"/>
        <v>8.7524999999999871</v>
      </c>
      <c r="D32">
        <f t="shared" si="5"/>
        <v>1302.5103817235786</v>
      </c>
      <c r="E32">
        <f t="shared" si="6"/>
        <v>11284.068573054821</v>
      </c>
    </row>
    <row r="33" spans="1:5" x14ac:dyDescent="0.2">
      <c r="A33">
        <f t="shared" si="9"/>
        <v>19</v>
      </c>
      <c r="B33">
        <f t="shared" si="3"/>
        <v>91.560266686312062</v>
      </c>
      <c r="C33">
        <f t="shared" si="10"/>
        <v>8.4837499999999864</v>
      </c>
      <c r="D33">
        <f t="shared" si="5"/>
        <v>1394.0706484098907</v>
      </c>
      <c r="E33">
        <f t="shared" si="6"/>
        <v>12632.359088121557</v>
      </c>
    </row>
    <row r="34" spans="1:5" x14ac:dyDescent="0.2">
      <c r="A34">
        <f t="shared" si="9"/>
        <v>20</v>
      </c>
      <c r="B34">
        <f t="shared" si="3"/>
        <v>94.876548995739498</v>
      </c>
      <c r="C34">
        <f t="shared" si="10"/>
        <v>8.2149999999999856</v>
      </c>
      <c r="D34">
        <f t="shared" si="5"/>
        <v>1488.9471974056303</v>
      </c>
      <c r="E34">
        <f t="shared" si="6"/>
        <v>14073.868011029317</v>
      </c>
    </row>
    <row r="35" spans="1:5" x14ac:dyDescent="0.2">
      <c r="A35">
        <f t="shared" si="9"/>
        <v>21</v>
      </c>
      <c r="B35">
        <f t="shared" si="3"/>
        <v>98.417151171936439</v>
      </c>
      <c r="C35">
        <f t="shared" si="10"/>
        <v>7.9462499999999858</v>
      </c>
      <c r="D35">
        <f t="shared" si="5"/>
        <v>1587.3643485775667</v>
      </c>
      <c r="E35">
        <f t="shared" si="6"/>
        <v>15612.023784020916</v>
      </c>
    </row>
    <row r="36" spans="1:5" x14ac:dyDescent="0.2">
      <c r="A36">
        <f t="shared" ref="A36" si="11">A35+1</f>
        <v>22</v>
      </c>
      <c r="B36">
        <f t="shared" si="3"/>
        <v>102.20563008791923</v>
      </c>
      <c r="C36">
        <f t="shared" ref="C36" si="12">C35-($B$8/1000)</f>
        <v>7.677499999999986</v>
      </c>
      <c r="D36">
        <f t="shared" si="5"/>
        <v>1689.5699786654859</v>
      </c>
      <c r="E36">
        <f t="shared" si="6"/>
        <v>17250.490947642444</v>
      </c>
    </row>
    <row r="37" spans="1:5" x14ac:dyDescent="0.2">
      <c r="B37">
        <f>SUM(B14:B36)</f>
        <v>1689.5699786654859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Robertz</dc:creator>
  <cp:lastModifiedBy>Bernd Robertz</cp:lastModifiedBy>
  <dcterms:created xsi:type="dcterms:W3CDTF">2018-05-20T13:30:39Z</dcterms:created>
  <dcterms:modified xsi:type="dcterms:W3CDTF">2018-05-21T15:00:21Z</dcterms:modified>
</cp:coreProperties>
</file>