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rfani\PycharmProjects\aiphoria\template\"/>
    </mc:Choice>
  </mc:AlternateContent>
  <xr:revisionPtr revIDLastSave="0" documentId="13_ncr:1_{9929A2DA-7509-408D-8B1B-382C71D6FFAA}" xr6:coauthVersionLast="47" xr6:coauthVersionMax="47" xr10:uidLastSave="{00000000-0000-0000-0000-000000000000}"/>
  <bookViews>
    <workbookView xWindow="-28920" yWindow="15" windowWidth="29040" windowHeight="15720" activeTab="2" xr2:uid="{1000A452-A98F-45C1-B843-91F7F67E097C}"/>
  </bookViews>
  <sheets>
    <sheet name="Readme" sheetId="4" r:id="rId1"/>
    <sheet name="Processes" sheetId="6" r:id="rId2"/>
    <sheet name="Flows" sheetId="1" r:id="rId3"/>
    <sheet name="Carbon fraction (will be moved)" sheetId="7" r:id="rId4"/>
  </sheets>
  <definedNames>
    <definedName name="_xlnm._FilterDatabase" localSheetId="2" hidden="1">Flows!$B$3:$M$89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C14" i="1" s="1"/>
  <c r="I14" i="1"/>
  <c r="F14" i="1" s="1"/>
  <c r="H15" i="1"/>
  <c r="C15" i="1" s="1"/>
  <c r="I15" i="1"/>
  <c r="F15" i="1" s="1"/>
  <c r="H16" i="1"/>
  <c r="C16" i="1" s="1"/>
  <c r="I16" i="1"/>
  <c r="F16" i="1" s="1"/>
  <c r="H17" i="1"/>
  <c r="C17" i="1" s="1"/>
  <c r="I17" i="1"/>
  <c r="F17" i="1" s="1"/>
  <c r="H18" i="1"/>
  <c r="C18" i="1" s="1"/>
  <c r="I18" i="1"/>
  <c r="F18" i="1" s="1"/>
  <c r="H19" i="1"/>
  <c r="C19" i="1" s="1"/>
  <c r="I19" i="1"/>
  <c r="F19" i="1" s="1"/>
  <c r="H20" i="1"/>
  <c r="C20" i="1" s="1"/>
  <c r="I20" i="1"/>
  <c r="F20" i="1" s="1"/>
  <c r="H21" i="1"/>
  <c r="I21" i="1"/>
  <c r="F21" i="1" s="1"/>
  <c r="H22" i="1"/>
  <c r="C22" i="1" s="1"/>
  <c r="I22" i="1"/>
  <c r="F22" i="1" s="1"/>
  <c r="H23" i="1"/>
  <c r="C23" i="1" s="1"/>
  <c r="I23" i="1"/>
  <c r="F23" i="1" s="1"/>
  <c r="P14" i="1"/>
  <c r="P15" i="1"/>
  <c r="P16" i="1"/>
  <c r="P17" i="1"/>
  <c r="P18" i="1"/>
  <c r="P19" i="1"/>
  <c r="P20" i="1"/>
  <c r="P21" i="1"/>
  <c r="P22" i="1"/>
  <c r="P23" i="1"/>
  <c r="P13" i="1"/>
  <c r="P12" i="1"/>
  <c r="P11" i="1"/>
  <c r="P10" i="1"/>
  <c r="P9" i="1"/>
  <c r="P8" i="1"/>
  <c r="P7" i="1"/>
  <c r="P6" i="1"/>
  <c r="P5" i="1"/>
  <c r="P4" i="1"/>
  <c r="I11" i="1" l="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D4"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Cleo Orfanidou</author>
    <author>tc={1B6F1B95-29AC-4426-A9A6-A75A9B9B488B}</author>
  </authors>
  <commentList>
    <comment ref="H3" authorId="0" shapeId="0" xr:uid="{4F87BADA-B913-41B7-B317-C704547E4CF7}">
      <text>
        <r>
          <rPr>
            <b/>
            <sz val="9"/>
            <color indexed="81"/>
            <rFont val="Tahoma"/>
            <charset val="1"/>
          </rPr>
          <t>Cleo Orfanidou:</t>
        </r>
        <r>
          <rPr>
            <sz val="9"/>
            <color indexed="81"/>
            <rFont val="Tahoma"/>
            <charset val="1"/>
          </rPr>
          <t xml:space="preserve">
type</t>
        </r>
      </text>
    </comment>
    <comment ref="I3" authorId="0" shapeId="0" xr:uid="{432842A1-CFD3-49BE-B074-C4172C77AFF2}">
      <text>
        <r>
          <rPr>
            <b/>
            <sz val="9"/>
            <color indexed="81"/>
            <rFont val="Tahoma"/>
            <charset val="1"/>
          </rPr>
          <t>Cleo Orfanidou:</t>
        </r>
        <r>
          <rPr>
            <sz val="9"/>
            <color indexed="81"/>
            <rFont val="Tahoma"/>
            <charset val="1"/>
          </rPr>
          <t xml:space="preserve">
dev</t>
        </r>
      </text>
    </comment>
    <comment ref="P3" authorId="1"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sharedStrings.xml><?xml version="1.0" encoding="utf-8"?>
<sst xmlns="http://schemas.openxmlformats.org/spreadsheetml/2006/main" count="316" uniqueCount="130">
  <si>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</si>
  <si>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</si>
  <si>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</si>
  <si>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</si>
  <si>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</si>
  <si>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</si>
  <si>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</si>
  <si>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</si>
  <si>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</si>
  <si>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</si>
  <si>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</si>
  <si>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</si>
  <si>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</si>
  <si>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</si>
  <si>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</si>
  <si>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</si>
  <si>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</si>
  <si>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</si>
  <si>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</si>
  <si>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</si>
  <si>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</si>
  <si>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</si>
  <si>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</si>
  <si>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</si>
  <si>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</si>
  <si>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</si>
  <si>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</si>
  <si>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</si>
  <si>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</si>
  <si>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</si>
  <si>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</si>
  <si>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</si>
  <si>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</si>
  <si>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</si>
  <si>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</si>
  <si>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</si>
  <si>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</si>
  <si>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</si>
  <si>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</si>
  <si>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</si>
  <si>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</si>
  <si>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</si>
  <si>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</si>
  <si>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</si>
  <si>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</si>
  <si>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</si>
  <si>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</si>
  <si>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</si>
  <si>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</si>
  <si>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Transformation_Stage*</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</si>
  <si>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</si>
  <si>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</si>
  <si>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</si>
  <si>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</si>
  <si>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</si>
  <si>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</si>
  <si>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</si>
  <si>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</si>
  <si>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</si>
  <si>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</si>
  <si>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</si>
  <si>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</si>
  <si>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</si>
  <si>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</si>
  <si>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</si>
  <si>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</si>
  <si>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</si>
  <si>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Data_source_comment</t>
  </si>
  <si>
    <t xml:space="preserve">Conversion_factor_used </t>
  </si>
  <si>
    <t>Carbon_content_source</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</si>
  <si>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</si>
  <si>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</si>
  <si>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</si>
  <si>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</si>
  <si>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</si>
  <si>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</si>
  <si>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</si>
  <si>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</si>
  <si>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</si>
  <si>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</si>
  <si>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</si>
  <si>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</si>
  <si>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</si>
  <si>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</si>
  <si>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</si>
  <si>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</si>
  <si>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</si>
  <si>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</si>
  <si>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</si>
  <si>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</si>
  <si>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</si>
  <si>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</si>
  <si>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</si>
  <si>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</si>
  <si>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</si>
  <si>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</si>
  <si>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</si>
  <si>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</si>
  <si>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</si>
  <si>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</si>
  <si>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</si>
  <si>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</si>
  <si>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</si>
  <si>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</si>
  <si>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</si>
  <si>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</si>
  <si>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</si>
  <si>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</si>
  <si>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</si>
  <si>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Source_process*</t>
  </si>
  <si>
    <t>Source_process_location*</t>
  </si>
  <si>
    <t>Target_process*</t>
  </si>
  <si>
    <t>Target_process_location*</t>
  </si>
  <si>
    <t>Source _ID*</t>
  </si>
  <si>
    <t>Target_ID*</t>
  </si>
  <si>
    <t>Value*</t>
  </si>
  <si>
    <t>Unit*</t>
  </si>
  <si>
    <t>Year*</t>
  </si>
  <si>
    <t>Carbon_content_conversion</t>
  </si>
  <si>
    <t>a</t>
  </si>
  <si>
    <t>b</t>
  </si>
  <si>
    <t>c</t>
  </si>
  <si>
    <t>d</t>
  </si>
  <si>
    <t>e</t>
  </si>
  <si>
    <t>f</t>
  </si>
  <si>
    <t>g</t>
  </si>
  <si>
    <t>h</t>
  </si>
  <si>
    <t>i</t>
  </si>
  <si>
    <t>j</t>
  </si>
  <si>
    <t xml:space="preserve">https://excalidraw.com/#json=acMq06Ek074LvgJQcBgt-,_z-k-OWtxYKdxCtl_tJVQg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</si>
</sst>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779319</xdr:colOff>
      <xdr:row>26</xdr:row>
      <xdr:rowOff>64064</xdr:rowOff>
    </xdr:from>
    <xdr:to>
      <xdr:col>10</xdr:col>
      <xdr:colOff>311610</xdr:colOff>
      <xdr:row>42</xdr:row>
      <xdr:rowOff>16634</xdr:rowOff>
    </xdr:to>
    <xdr:pic>
      <xdr:nvPicPr>
        <xdr:cNvPr id="2" name="Graphic 1">
          <a:extLst>
            <a:ext uri="{FF2B5EF4-FFF2-40B4-BE49-F238E27FC236}">
              <a16:creationId xmlns:a16="http://schemas.microsoft.com/office/drawing/2014/main" id="{060A53AB-2C39-4786-AA4D-FFB36F5549B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04955" y="4618746"/>
          <a:ext cx="9594155" cy="272347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drawing" Target="../drawings/drawing1.x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printerSettings" Target="../printerSettings/printerSettings3.bin"/><Relationship Id="rId5" Type="http://schemas.openxmlformats.org/officeDocument/2006/relationships/hyperlink" Target="https://doi.org/10.1016/j.resconrec.2024.107476,%20assumed%20average%20conversion%20factor%2080%25%20soft%2020%25%20hard" TargetMode="External"/><Relationship Id="rId4" Type="http://schemas.openxmlformats.org/officeDocument/2006/relationships/hyperlink" Target="https://doi.org/10.1016/j.resconrec.2024.107476,%20assumed%20average%20conversion%20factor%2080%25%20soft%2020%25%20h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5"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2" t="s">
        <v>5</v>
      </c>
      <c r="D1" s="32"/>
    </row>
    <row r="2" spans="1:5" ht="156" customHeight="1" x14ac:dyDescent="0.35">
      <c r="A2" s="10" t="s">
        <v>1</v>
      </c>
      <c r="B2" s="11" t="s">
        <v>6</v>
      </c>
      <c r="C2" s="31" t="s">
        <v>48</v>
      </c>
      <c r="D2" s="31"/>
      <c r="E2" s="1"/>
    </row>
    <row r="3" spans="1:5" ht="203.25" customHeight="1" x14ac:dyDescent="0.35">
      <c r="A3" s="12" t="s">
        <v>2</v>
      </c>
      <c r="B3" s="11" t="s">
        <v>7</v>
      </c>
      <c r="C3" s="31" t="s">
        <v>105</v>
      </c>
      <c r="D3" s="31"/>
    </row>
    <row r="4" spans="1:5" s="22" customFormat="1" ht="18.649999999999999" customHeight="1" x14ac:dyDescent="0.35">
      <c r="A4" s="13" t="s">
        <v>38</v>
      </c>
      <c r="B4" s="14" t="s">
        <v>39</v>
      </c>
      <c r="C4" s="34" t="s">
        <v>40</v>
      </c>
      <c r="D4" s="34"/>
    </row>
    <row r="5" spans="1:5" s="22" customFormat="1" ht="96.65" customHeight="1" x14ac:dyDescent="0.35">
      <c r="A5" s="13" t="s">
        <v>53</v>
      </c>
      <c r="B5" s="14" t="s">
        <v>54</v>
      </c>
      <c r="C5" s="34" t="s">
        <v>106</v>
      </c>
      <c r="D5" s="34"/>
    </row>
    <row r="6" spans="1:5" ht="145" customHeight="1" x14ac:dyDescent="0.35">
      <c r="A6" s="15" t="s">
        <v>34</v>
      </c>
      <c r="B6" s="16" t="s">
        <v>36</v>
      </c>
      <c r="C6" s="30" t="s">
        <v>107</v>
      </c>
      <c r="D6" s="30"/>
    </row>
    <row r="7" spans="1:5" x14ac:dyDescent="0.35">
      <c r="A7" s="15" t="s">
        <v>35</v>
      </c>
      <c r="B7" s="17" t="s">
        <v>37</v>
      </c>
      <c r="C7" s="33" t="s">
        <v>46</v>
      </c>
      <c r="D7" s="33"/>
    </row>
    <row r="8" spans="1:5" x14ac:dyDescent="0.35">
      <c r="A8" s="15" t="s">
        <v>41</v>
      </c>
      <c r="B8" s="16" t="s">
        <v>42</v>
      </c>
      <c r="C8" s="30" t="s">
        <v>47</v>
      </c>
      <c r="D8" s="30"/>
    </row>
    <row r="9" spans="1:5" x14ac:dyDescent="0.35">
      <c r="A9" s="15" t="s">
        <v>43</v>
      </c>
      <c r="B9" s="16" t="s">
        <v>44</v>
      </c>
      <c r="C9" s="33" t="s">
        <v>45</v>
      </c>
      <c r="D9" s="33"/>
    </row>
    <row r="10" spans="1:5" x14ac:dyDescent="0.35">
      <c r="A10" s="15" t="s">
        <v>50</v>
      </c>
      <c r="B10" s="17" t="s">
        <v>51</v>
      </c>
      <c r="C10" s="33" t="s">
        <v>52</v>
      </c>
      <c r="D10" s="33"/>
    </row>
    <row r="11" spans="1:5" ht="64" customHeight="1" x14ac:dyDescent="0.35">
      <c r="A11" s="18" t="s">
        <v>64</v>
      </c>
      <c r="B11" s="17" t="s">
        <v>61</v>
      </c>
      <c r="C11" s="30" t="s">
        <v>62</v>
      </c>
      <c r="D11" s="30"/>
    </row>
    <row r="12" spans="1:5" ht="72.650000000000006" customHeight="1" x14ac:dyDescent="0.35">
      <c r="A12" s="15" t="s">
        <v>98</v>
      </c>
      <c r="B12" s="17" t="s">
        <v>102</v>
      </c>
      <c r="C12" s="30" t="s">
        <v>99</v>
      </c>
      <c r="D12" s="30"/>
    </row>
    <row r="13" spans="1:5" ht="72.650000000000006" customHeight="1" x14ac:dyDescent="0.35">
      <c r="A13" s="15" t="s">
        <v>100</v>
      </c>
      <c r="B13" s="17" t="s">
        <v>101</v>
      </c>
      <c r="C13" s="30" t="s">
        <v>103</v>
      </c>
      <c r="D13" s="30"/>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2"/>
  <sheetViews>
    <sheetView zoomScale="77" zoomScaleNormal="77" workbookViewId="0">
      <selection activeCell="E21" sqref="E21"/>
    </sheetView>
  </sheetViews>
  <sheetFormatPr defaultRowHeight="14.5" x14ac:dyDescent="0.35"/>
  <cols>
    <col min="1" max="1" width="9" customWidth="1"/>
    <col min="2" max="2" width="23.54296875" bestFit="1" customWidth="1"/>
    <col min="3" max="3" width="16.1796875" customWidth="1"/>
    <col min="4" max="4" width="29.1796875" bestFit="1" customWidth="1"/>
    <col min="5" max="5" width="20.632812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11</v>
      </c>
      <c r="J1" s="3" t="s">
        <v>12</v>
      </c>
      <c r="K1" s="3"/>
      <c r="L1" s="3" t="s">
        <v>12</v>
      </c>
      <c r="M1" s="3"/>
      <c r="N1" s="3" t="s">
        <v>9</v>
      </c>
      <c r="O1" s="3"/>
      <c r="P1" s="3" t="s">
        <v>33</v>
      </c>
      <c r="Q1" s="3" t="s">
        <v>12</v>
      </c>
      <c r="R1" s="3" t="s">
        <v>9</v>
      </c>
    </row>
    <row r="2" spans="1:18" x14ac:dyDescent="0.35">
      <c r="A2" s="2"/>
      <c r="B2" s="3"/>
      <c r="C2" s="3"/>
      <c r="D2" s="3"/>
      <c r="E2" s="3"/>
      <c r="F2" s="3" t="s">
        <v>0</v>
      </c>
      <c r="G2" s="3"/>
      <c r="H2" s="3"/>
      <c r="I2" s="8"/>
      <c r="J2" s="3" t="s">
        <v>14</v>
      </c>
      <c r="K2" s="3"/>
      <c r="L2" s="3" t="s">
        <v>15</v>
      </c>
      <c r="M2" s="3"/>
      <c r="N2" s="3"/>
      <c r="O2" s="3"/>
      <c r="P2" s="3"/>
      <c r="Q2" s="2"/>
      <c r="R2" s="2"/>
    </row>
    <row r="3" spans="1:18" x14ac:dyDescent="0.35">
      <c r="A3" s="3"/>
      <c r="B3" s="2" t="s">
        <v>55</v>
      </c>
      <c r="C3" s="2" t="s">
        <v>56</v>
      </c>
      <c r="D3" s="2" t="s">
        <v>57</v>
      </c>
      <c r="E3" s="2" t="s">
        <v>49</v>
      </c>
      <c r="F3" s="2" t="s">
        <v>58</v>
      </c>
      <c r="G3" s="2" t="s">
        <v>16</v>
      </c>
      <c r="H3" s="2" t="s">
        <v>59</v>
      </c>
      <c r="I3" s="2" t="s">
        <v>60</v>
      </c>
      <c r="J3" s="2" t="s">
        <v>17</v>
      </c>
      <c r="K3" s="2" t="s">
        <v>18</v>
      </c>
      <c r="L3" s="2" t="s">
        <v>19</v>
      </c>
      <c r="M3" s="2" t="s">
        <v>20</v>
      </c>
      <c r="N3" s="2" t="s">
        <v>21</v>
      </c>
      <c r="O3" s="2" t="s">
        <v>32</v>
      </c>
      <c r="P3" s="2" t="s">
        <v>30</v>
      </c>
      <c r="Q3" s="2" t="s">
        <v>31</v>
      </c>
      <c r="R3" s="2" t="s">
        <v>63</v>
      </c>
    </row>
    <row r="4" spans="1:18" ht="15" x14ac:dyDescent="0.4">
      <c r="A4">
        <v>0</v>
      </c>
      <c r="B4" t="s">
        <v>73</v>
      </c>
      <c r="C4" t="s">
        <v>72</v>
      </c>
      <c r="D4" t="str">
        <f>_xlfn.CONCAT(B4,":",C4)</f>
        <v>Industrial_roundwood:FI</v>
      </c>
      <c r="E4" t="s">
        <v>23</v>
      </c>
      <c r="F4">
        <v>0</v>
      </c>
      <c r="H4" t="s">
        <v>83</v>
      </c>
      <c r="I4">
        <v>1</v>
      </c>
      <c r="M4" s="5"/>
      <c r="P4">
        <v>3.6999999999999998E-2</v>
      </c>
      <c r="Q4">
        <v>0.34699999999999998</v>
      </c>
      <c r="R4" t="s">
        <v>89</v>
      </c>
    </row>
    <row r="5" spans="1:18" ht="15" x14ac:dyDescent="0.4">
      <c r="A5">
        <v>1</v>
      </c>
      <c r="B5" t="s">
        <v>75</v>
      </c>
      <c r="C5" t="s">
        <v>72</v>
      </c>
      <c r="D5" t="str">
        <f t="shared" ref="D5:D12" si="0">_xlfn.CONCAT(B5,":",C5)</f>
        <v>Sawmilling:FI</v>
      </c>
      <c r="E5" t="s">
        <v>24</v>
      </c>
      <c r="F5">
        <v>0</v>
      </c>
      <c r="H5" t="s">
        <v>83</v>
      </c>
      <c r="I5">
        <v>1</v>
      </c>
      <c r="M5" s="5"/>
      <c r="P5">
        <v>0.24299999999999999</v>
      </c>
      <c r="Q5">
        <v>0.39200000000000002</v>
      </c>
      <c r="R5" t="s">
        <v>90</v>
      </c>
    </row>
    <row r="6" spans="1:18" x14ac:dyDescent="0.35">
      <c r="A6">
        <v>2</v>
      </c>
      <c r="B6" t="s">
        <v>78</v>
      </c>
      <c r="C6" t="s">
        <v>72</v>
      </c>
      <c r="D6" t="str">
        <f t="shared" si="0"/>
        <v>Residues:FI</v>
      </c>
      <c r="E6" t="s">
        <v>81</v>
      </c>
      <c r="F6">
        <v>0</v>
      </c>
      <c r="H6" t="s">
        <v>83</v>
      </c>
      <c r="I6">
        <v>1</v>
      </c>
      <c r="P6">
        <v>0.40300000000000002</v>
      </c>
      <c r="Q6">
        <v>0.10100000000000001</v>
      </c>
      <c r="R6" t="s">
        <v>91</v>
      </c>
    </row>
    <row r="7" spans="1:18" x14ac:dyDescent="0.35">
      <c r="A7">
        <v>3</v>
      </c>
      <c r="B7" t="s">
        <v>74</v>
      </c>
      <c r="C7" t="s">
        <v>72</v>
      </c>
      <c r="D7" t="str">
        <f t="shared" ref="D7" si="1">_xlfn.CONCAT(B7,":",C7)</f>
        <v>Sawnwood:FI</v>
      </c>
      <c r="E7" t="s">
        <v>25</v>
      </c>
      <c r="F7">
        <v>0</v>
      </c>
      <c r="H7" t="s">
        <v>83</v>
      </c>
      <c r="I7">
        <v>1</v>
      </c>
      <c r="P7">
        <v>0.40899999999999997</v>
      </c>
      <c r="Q7">
        <v>0.53200000000000003</v>
      </c>
      <c r="R7" t="s">
        <v>92</v>
      </c>
    </row>
    <row r="8" spans="1:18" ht="14.5" customHeight="1" x14ac:dyDescent="0.35">
      <c r="A8">
        <v>4</v>
      </c>
      <c r="B8" t="s">
        <v>76</v>
      </c>
      <c r="C8" t="s">
        <v>72</v>
      </c>
      <c r="D8" t="str">
        <f t="shared" si="0"/>
        <v>Construction:FI</v>
      </c>
      <c r="E8" t="s">
        <v>82</v>
      </c>
      <c r="F8">
        <v>10</v>
      </c>
      <c r="H8" t="s">
        <v>83</v>
      </c>
      <c r="I8">
        <v>1</v>
      </c>
      <c r="P8">
        <v>0.752</v>
      </c>
      <c r="Q8">
        <v>0.44400000000000001</v>
      </c>
      <c r="R8" t="s">
        <v>93</v>
      </c>
    </row>
    <row r="9" spans="1:18" ht="14.5" customHeight="1" x14ac:dyDescent="0.35">
      <c r="A9">
        <v>5</v>
      </c>
      <c r="B9" t="s">
        <v>77</v>
      </c>
      <c r="C9" t="s">
        <v>72</v>
      </c>
      <c r="D9" t="str">
        <f t="shared" si="0"/>
        <v>Furniture:FI</v>
      </c>
      <c r="E9" t="s">
        <v>82</v>
      </c>
      <c r="F9">
        <v>5</v>
      </c>
      <c r="H9" t="s">
        <v>83</v>
      </c>
      <c r="I9">
        <v>1</v>
      </c>
      <c r="P9">
        <v>0.65600000000000003</v>
      </c>
      <c r="Q9">
        <v>0.77300000000000002</v>
      </c>
      <c r="R9" t="s">
        <v>94</v>
      </c>
    </row>
    <row r="10" spans="1:18" x14ac:dyDescent="0.35">
      <c r="A10">
        <v>6</v>
      </c>
      <c r="B10" t="s">
        <v>74</v>
      </c>
      <c r="C10" t="s">
        <v>28</v>
      </c>
      <c r="D10" t="str">
        <f t="shared" si="0"/>
        <v>Sawnwood:Import</v>
      </c>
      <c r="E10" t="s">
        <v>26</v>
      </c>
      <c r="F10">
        <v>0</v>
      </c>
      <c r="H10" t="s">
        <v>83</v>
      </c>
      <c r="I10">
        <v>1</v>
      </c>
      <c r="P10">
        <v>0.26400000000000001</v>
      </c>
      <c r="Q10">
        <v>0.81899999999999995</v>
      </c>
      <c r="R10" t="s">
        <v>96</v>
      </c>
    </row>
    <row r="11" spans="1:18" x14ac:dyDescent="0.35">
      <c r="A11">
        <v>7</v>
      </c>
      <c r="B11" t="s">
        <v>74</v>
      </c>
      <c r="C11" t="s">
        <v>29</v>
      </c>
      <c r="D11" t="str">
        <f t="shared" si="0"/>
        <v>Sawnwood:Export</v>
      </c>
      <c r="E11" t="s">
        <v>26</v>
      </c>
      <c r="F11">
        <v>0</v>
      </c>
      <c r="H11" t="s">
        <v>83</v>
      </c>
      <c r="I11">
        <v>1</v>
      </c>
      <c r="P11">
        <v>0.69099999999999995</v>
      </c>
      <c r="Q11">
        <v>0.16500000000000001</v>
      </c>
      <c r="R11" t="s">
        <v>97</v>
      </c>
    </row>
    <row r="12" spans="1:18" x14ac:dyDescent="0.35">
      <c r="A12">
        <v>8</v>
      </c>
      <c r="B12" t="s">
        <v>79</v>
      </c>
      <c r="C12" t="s">
        <v>72</v>
      </c>
      <c r="D12" t="str">
        <f t="shared" si="0"/>
        <v>Incineration:FI</v>
      </c>
      <c r="E12" t="s">
        <v>80</v>
      </c>
      <c r="F12">
        <v>0</v>
      </c>
      <c r="H12" t="s">
        <v>83</v>
      </c>
      <c r="I12">
        <v>1</v>
      </c>
      <c r="P12">
        <v>0.96599999999999997</v>
      </c>
      <c r="Q12">
        <v>0.48299999999999998</v>
      </c>
      <c r="R12" t="s">
        <v>95</v>
      </c>
    </row>
  </sheetData>
  <phoneticPr fontId="5" type="noConversion"/>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tabSelected="1" zoomScale="55" zoomScaleNormal="55" workbookViewId="0">
      <selection activeCell="C45" sqref="C45"/>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c r="D1" s="3" t="s">
        <v>9</v>
      </c>
      <c r="E1" s="3" t="s">
        <v>9</v>
      </c>
      <c r="F1" s="3"/>
      <c r="G1" s="3" t="s">
        <v>9</v>
      </c>
      <c r="H1" s="3" t="s">
        <v>9</v>
      </c>
      <c r="I1" s="3" t="s">
        <v>9</v>
      </c>
      <c r="J1" s="3" t="s">
        <v>12</v>
      </c>
      <c r="K1" s="3" t="s">
        <v>9</v>
      </c>
      <c r="L1" s="3" t="s">
        <v>10</v>
      </c>
      <c r="M1" s="3" t="s">
        <v>9</v>
      </c>
      <c r="N1" s="3" t="s">
        <v>9</v>
      </c>
      <c r="O1" s="3" t="s">
        <v>9</v>
      </c>
      <c r="P1" s="3" t="s">
        <v>12</v>
      </c>
      <c r="Q1" s="3" t="s">
        <v>9</v>
      </c>
      <c r="R1" s="3" t="s">
        <v>12</v>
      </c>
      <c r="S1" s="3" t="s">
        <v>9</v>
      </c>
      <c r="T1" s="3" t="s">
        <v>12</v>
      </c>
      <c r="U1" s="3" t="s">
        <v>9</v>
      </c>
    </row>
    <row r="2" spans="1:21" ht="15" customHeight="1" x14ac:dyDescent="0.35">
      <c r="A2" s="2" t="s">
        <v>13</v>
      </c>
      <c r="B2" s="3"/>
      <c r="C2" s="3"/>
      <c r="D2" s="3"/>
      <c r="E2" s="3"/>
      <c r="F2" s="3"/>
      <c r="G2" s="3"/>
      <c r="H2" s="3"/>
      <c r="I2" s="3"/>
      <c r="J2" s="3"/>
      <c r="K2" s="3" t="s">
        <v>65</v>
      </c>
      <c r="L2" s="3"/>
      <c r="M2" s="3"/>
      <c r="N2" s="3"/>
      <c r="O2" s="3"/>
      <c r="P2" s="3"/>
      <c r="Q2" s="3"/>
      <c r="R2" s="3" t="s">
        <v>66</v>
      </c>
      <c r="S2" s="3"/>
      <c r="T2" s="3"/>
      <c r="U2" s="3"/>
    </row>
    <row r="3" spans="1:21" x14ac:dyDescent="0.35">
      <c r="A3" s="3"/>
      <c r="B3" s="25" t="s">
        <v>109</v>
      </c>
      <c r="C3" s="25" t="s">
        <v>49</v>
      </c>
      <c r="D3" s="25" t="s">
        <v>110</v>
      </c>
      <c r="E3" s="25" t="s">
        <v>111</v>
      </c>
      <c r="F3" s="25" t="s">
        <v>49</v>
      </c>
      <c r="G3" s="25" t="s">
        <v>112</v>
      </c>
      <c r="H3" s="25" t="s">
        <v>113</v>
      </c>
      <c r="I3" s="25" t="s">
        <v>114</v>
      </c>
      <c r="J3" s="25" t="s">
        <v>115</v>
      </c>
      <c r="K3" s="25" t="s">
        <v>116</v>
      </c>
      <c r="L3" s="25" t="s">
        <v>117</v>
      </c>
      <c r="M3" s="25" t="s">
        <v>27</v>
      </c>
      <c r="N3" s="26" t="s">
        <v>67</v>
      </c>
      <c r="O3" s="26" t="s">
        <v>68</v>
      </c>
      <c r="P3" s="26" t="s">
        <v>118</v>
      </c>
      <c r="Q3" s="26" t="s">
        <v>69</v>
      </c>
      <c r="R3" s="27" t="s">
        <v>70</v>
      </c>
      <c r="S3" s="28" t="s">
        <v>22</v>
      </c>
      <c r="T3" s="27" t="s">
        <v>71</v>
      </c>
      <c r="U3" s="28" t="s">
        <v>22</v>
      </c>
    </row>
    <row r="4" spans="1:21" x14ac:dyDescent="0.35">
      <c r="A4" t="s">
        <v>119</v>
      </c>
      <c r="B4" t="s">
        <v>73</v>
      </c>
      <c r="C4" t="str">
        <f>+_xlfn.XLOOKUP(H4,Processes!$D$4:$D$47,Processes!$E$4:$E$47)</f>
        <v>Source</v>
      </c>
      <c r="D4" t="s">
        <v>72</v>
      </c>
      <c r="E4" t="s">
        <v>75</v>
      </c>
      <c r="F4" t="str">
        <f>+_xlfn.XLOOKUP(I4,Processes!$D$4:$D$47,Processes!$E$4:$E$47)</f>
        <v>First</v>
      </c>
      <c r="G4" t="s">
        <v>72</v>
      </c>
      <c r="H4" s="4" t="str">
        <f t="shared" ref="H4:H23" si="0">_xlfn.CONCAT(B4,":",D4)</f>
        <v>Industrial_roundwood:FI</v>
      </c>
      <c r="I4" s="4" t="str">
        <f t="shared" ref="I4:I23" si="1">_xlfn.CONCAT(E4,":",G4)</f>
        <v>Sawmilling:FI</v>
      </c>
      <c r="J4">
        <v>60</v>
      </c>
      <c r="K4" t="s">
        <v>108</v>
      </c>
      <c r="L4">
        <v>2021</v>
      </c>
      <c r="N4" t="s">
        <v>88</v>
      </c>
      <c r="P4">
        <f>0.4238*'Carbon fraction (will be moved)'!$C$2</f>
        <v>0.20342399999999999</v>
      </c>
      <c r="Q4" s="29" t="s">
        <v>84</v>
      </c>
    </row>
    <row r="5" spans="1:21" x14ac:dyDescent="0.35">
      <c r="A5" t="s">
        <v>120</v>
      </c>
      <c r="B5" t="s">
        <v>75</v>
      </c>
      <c r="C5" t="str">
        <f>+_xlfn.XLOOKUP(H5,Processes!$D$4:$D$47,Processes!$E$4:$E$47)</f>
        <v>First</v>
      </c>
      <c r="D5" t="s">
        <v>72</v>
      </c>
      <c r="E5" t="s">
        <v>74</v>
      </c>
      <c r="F5" t="str">
        <f>+_xlfn.XLOOKUP(I5,Processes!$D$4:$D$47,Processes!$E$4:$E$47)</f>
        <v>Second</v>
      </c>
      <c r="G5" t="s">
        <v>72</v>
      </c>
      <c r="H5" s="4" t="str">
        <f t="shared" si="0"/>
        <v>Sawmilling:FI</v>
      </c>
      <c r="I5" s="4" t="str">
        <f t="shared" si="1"/>
        <v>Sawnwood:FI</v>
      </c>
      <c r="J5">
        <v>50</v>
      </c>
      <c r="K5" t="s">
        <v>108</v>
      </c>
      <c r="L5">
        <v>2021</v>
      </c>
      <c r="N5" t="s">
        <v>88</v>
      </c>
      <c r="P5">
        <f>0.4238*'Carbon fraction (will be moved)'!C2</f>
        <v>0.20342399999999999</v>
      </c>
      <c r="Q5" s="29" t="s">
        <v>87</v>
      </c>
    </row>
    <row r="6" spans="1:21" x14ac:dyDescent="0.35">
      <c r="A6" t="s">
        <v>121</v>
      </c>
      <c r="B6" t="s">
        <v>75</v>
      </c>
      <c r="C6" t="str">
        <f>+_xlfn.XLOOKUP(H6,Processes!$D$4:$D$47,Processes!$E$4:$E$47)</f>
        <v>First</v>
      </c>
      <c r="D6" t="s">
        <v>72</v>
      </c>
      <c r="E6" t="s">
        <v>78</v>
      </c>
      <c r="F6" t="str">
        <f>+_xlfn.XLOOKUP(I6,Processes!$D$4:$D$47,Processes!$E$4:$E$47)</f>
        <v>by_prod</v>
      </c>
      <c r="G6" t="s">
        <v>72</v>
      </c>
      <c r="H6" s="4" t="str">
        <f t="shared" si="0"/>
        <v>Sawmilling:FI</v>
      </c>
      <c r="I6" s="4" t="str">
        <f t="shared" si="1"/>
        <v>Residues:FI</v>
      </c>
      <c r="J6">
        <v>19.5</v>
      </c>
      <c r="K6" t="s">
        <v>108</v>
      </c>
      <c r="L6">
        <v>2021</v>
      </c>
      <c r="N6" t="s">
        <v>88</v>
      </c>
      <c r="P6">
        <f>0.395*'Carbon fraction (will be moved)'!C2</f>
        <v>0.18959999999999999</v>
      </c>
      <c r="Q6" s="29" t="s">
        <v>87</v>
      </c>
    </row>
    <row r="7" spans="1:21" x14ac:dyDescent="0.35">
      <c r="A7" t="s">
        <v>122</v>
      </c>
      <c r="B7" t="s">
        <v>74</v>
      </c>
      <c r="C7" t="str">
        <f>+_xlfn.XLOOKUP(H7,Processes!$D$4:$D$47,Processes!$E$4:$E$47)</f>
        <v>Second</v>
      </c>
      <c r="D7" t="s">
        <v>72</v>
      </c>
      <c r="E7" t="s">
        <v>76</v>
      </c>
      <c r="F7" t="str">
        <f>+_xlfn.XLOOKUP(I7,Processes!$D$4:$D$47,Processes!$E$4:$E$47)</f>
        <v>VAM</v>
      </c>
      <c r="G7" t="s">
        <v>72</v>
      </c>
      <c r="H7" s="4" t="str">
        <f t="shared" si="0"/>
        <v>Sawnwood:FI</v>
      </c>
      <c r="I7" s="4" t="str">
        <f t="shared" si="1"/>
        <v>Construction:FI</v>
      </c>
      <c r="J7">
        <v>60</v>
      </c>
      <c r="K7" t="s">
        <v>14</v>
      </c>
      <c r="L7">
        <v>2021</v>
      </c>
      <c r="N7" t="s">
        <v>88</v>
      </c>
      <c r="P7">
        <f>0.48*'Carbon fraction (will be moved)'!$C$2</f>
        <v>0.23039999999999999</v>
      </c>
      <c r="Q7" t="s">
        <v>85</v>
      </c>
    </row>
    <row r="8" spans="1:21" x14ac:dyDescent="0.35">
      <c r="A8" t="s">
        <v>123</v>
      </c>
      <c r="B8" t="s">
        <v>74</v>
      </c>
      <c r="C8" t="str">
        <f>+_xlfn.XLOOKUP(H8,Processes!$D$4:$D$47,Processes!$E$4:$E$47)</f>
        <v>Second</v>
      </c>
      <c r="D8" t="s">
        <v>72</v>
      </c>
      <c r="E8" t="s">
        <v>77</v>
      </c>
      <c r="F8" t="str">
        <f>+_xlfn.XLOOKUP(I8,Processes!$D$4:$D$47,Processes!$E$4:$E$47)</f>
        <v>VAM</v>
      </c>
      <c r="G8" t="s">
        <v>72</v>
      </c>
      <c r="H8" s="4" t="str">
        <f>_xlfn.CONCAT(B8,":",D8)</f>
        <v>Sawnwood:FI</v>
      </c>
      <c r="I8" s="4" t="str">
        <f>_xlfn.CONCAT(E8,":",G8)</f>
        <v>Furniture:FI</v>
      </c>
      <c r="J8">
        <v>40</v>
      </c>
      <c r="K8" t="s">
        <v>14</v>
      </c>
      <c r="L8">
        <v>2021</v>
      </c>
      <c r="N8" t="s">
        <v>88</v>
      </c>
      <c r="P8">
        <f>0.45*'Carbon fraction (will be moved)'!$C$2</f>
        <v>0.216</v>
      </c>
      <c r="Q8" t="s">
        <v>86</v>
      </c>
    </row>
    <row r="9" spans="1:21" x14ac:dyDescent="0.35">
      <c r="A9" t="s">
        <v>124</v>
      </c>
      <c r="B9" t="s">
        <v>76</v>
      </c>
      <c r="C9" t="str">
        <f>+_xlfn.XLOOKUP(H9,Processes!$D$4:$D$47,Processes!$E$4:$E$47)</f>
        <v>VAM</v>
      </c>
      <c r="D9" t="s">
        <v>72</v>
      </c>
      <c r="E9" t="s">
        <v>75</v>
      </c>
      <c r="F9" t="str">
        <f>+_xlfn.XLOOKUP(I9,Processes!$D$4:$D$47,Processes!$E$4:$E$47)</f>
        <v>First</v>
      </c>
      <c r="G9" t="s">
        <v>72</v>
      </c>
      <c r="H9" s="4" t="str">
        <f t="shared" si="0"/>
        <v>Construction:FI</v>
      </c>
      <c r="I9" s="4" t="str">
        <f t="shared" si="1"/>
        <v>Sawmilling:FI</v>
      </c>
      <c r="J9">
        <v>40</v>
      </c>
      <c r="K9" t="s">
        <v>14</v>
      </c>
      <c r="L9">
        <v>2021</v>
      </c>
      <c r="N9" t="s">
        <v>88</v>
      </c>
      <c r="P9">
        <f>0.48*'Carbon fraction (will be moved)'!$C$2</f>
        <v>0.23039999999999999</v>
      </c>
      <c r="Q9" t="s">
        <v>85</v>
      </c>
    </row>
    <row r="10" spans="1:21" ht="15.65" customHeight="1" x14ac:dyDescent="0.35">
      <c r="A10" t="s">
        <v>125</v>
      </c>
      <c r="B10" t="s">
        <v>76</v>
      </c>
      <c r="C10" t="str">
        <f>+_xlfn.XLOOKUP(H10,Processes!$D$4:$D$47,Processes!$E$4:$E$47)</f>
        <v>VAM</v>
      </c>
      <c r="D10" t="s">
        <v>72</v>
      </c>
      <c r="E10" t="s">
        <v>79</v>
      </c>
      <c r="F10" t="str">
        <f>+_xlfn.XLOOKUP(I10,Processes!$D$4:$D$47,Processes!$E$4:$E$47)</f>
        <v>EoL</v>
      </c>
      <c r="G10" t="s">
        <v>72</v>
      </c>
      <c r="H10" s="4" t="str">
        <f t="shared" si="0"/>
        <v>Construction:FI</v>
      </c>
      <c r="I10" s="4" t="str">
        <f t="shared" si="1"/>
        <v>Incineration:FI</v>
      </c>
      <c r="J10">
        <v>60</v>
      </c>
      <c r="K10" t="s">
        <v>14</v>
      </c>
      <c r="L10">
        <v>2021</v>
      </c>
      <c r="N10" t="s">
        <v>88</v>
      </c>
      <c r="P10">
        <f>0.45*'Carbon fraction (will be moved)'!$C$2</f>
        <v>0.216</v>
      </c>
      <c r="Q10" t="s">
        <v>86</v>
      </c>
    </row>
    <row r="11" spans="1:21" x14ac:dyDescent="0.35">
      <c r="A11" t="s">
        <v>126</v>
      </c>
      <c r="B11" t="s">
        <v>77</v>
      </c>
      <c r="C11" t="s">
        <v>82</v>
      </c>
      <c r="D11" t="s">
        <v>72</v>
      </c>
      <c r="E11" t="s">
        <v>79</v>
      </c>
      <c r="F11" t="str">
        <f>+_xlfn.XLOOKUP(I11,Processes!$D$4:$D$47,Processes!$E$4:$E$47)</f>
        <v>EoL</v>
      </c>
      <c r="G11" t="s">
        <v>72</v>
      </c>
      <c r="H11" s="4" t="str">
        <f t="shared" si="0"/>
        <v>Furniture:FI</v>
      </c>
      <c r="I11" s="4" t="str">
        <f t="shared" si="1"/>
        <v>Incineration:FI</v>
      </c>
      <c r="J11">
        <v>100</v>
      </c>
      <c r="K11" t="s">
        <v>14</v>
      </c>
      <c r="L11">
        <v>2021</v>
      </c>
      <c r="N11" t="s">
        <v>88</v>
      </c>
      <c r="P11">
        <f>0.45*'Carbon fraction (will be moved)'!$C$2</f>
        <v>0.216</v>
      </c>
      <c r="Q11" s="29" t="s">
        <v>87</v>
      </c>
    </row>
    <row r="12" spans="1:21" x14ac:dyDescent="0.35">
      <c r="A12" t="s">
        <v>127</v>
      </c>
      <c r="B12" t="s">
        <v>74</v>
      </c>
      <c r="C12" t="str">
        <f>+_xlfn.XLOOKUP(H12,Processes!$D$4:$D$47,Processes!$E$4:$E$47)</f>
        <v>Second</v>
      </c>
      <c r="D12" t="s">
        <v>72</v>
      </c>
      <c r="E12" t="s">
        <v>74</v>
      </c>
      <c r="F12" t="str">
        <f>+_xlfn.XLOOKUP(I12,Processes!$D$4:$D$47,Processes!$E$4:$E$47)</f>
        <v>RoW</v>
      </c>
      <c r="G12" t="s">
        <v>29</v>
      </c>
      <c r="H12" s="4" t="str">
        <f t="shared" si="0"/>
        <v>Sawnwood:FI</v>
      </c>
      <c r="I12" s="4" t="str">
        <f t="shared" si="1"/>
        <v>Sawnwood:Export</v>
      </c>
      <c r="J12">
        <v>20</v>
      </c>
      <c r="K12" t="s">
        <v>108</v>
      </c>
      <c r="L12">
        <v>2021</v>
      </c>
      <c r="N12" t="s">
        <v>88</v>
      </c>
      <c r="P12">
        <f>0.4238*'Carbon fraction (will be moved)'!$C$2</f>
        <v>0.20342399999999999</v>
      </c>
      <c r="Q12" s="29" t="s">
        <v>87</v>
      </c>
    </row>
    <row r="13" spans="1:21" x14ac:dyDescent="0.35">
      <c r="A13" t="s">
        <v>128</v>
      </c>
      <c r="B13" t="s">
        <v>74</v>
      </c>
      <c r="C13" t="str">
        <f>+_xlfn.XLOOKUP(H13,Processes!$D$4:$D$47,Processes!$E$4:$E$47)</f>
        <v>RoW</v>
      </c>
      <c r="D13" t="s">
        <v>28</v>
      </c>
      <c r="E13" t="s">
        <v>74</v>
      </c>
      <c r="F13" t="s">
        <v>26</v>
      </c>
      <c r="G13" t="s">
        <v>72</v>
      </c>
      <c r="H13" s="4" t="str">
        <f t="shared" si="0"/>
        <v>Sawnwood:Import</v>
      </c>
      <c r="I13" s="4" t="str">
        <f t="shared" si="1"/>
        <v>Sawnwood:FI</v>
      </c>
      <c r="J13">
        <v>10</v>
      </c>
      <c r="K13" t="s">
        <v>108</v>
      </c>
      <c r="L13">
        <v>2021</v>
      </c>
      <c r="N13" t="s">
        <v>88</v>
      </c>
      <c r="P13">
        <f>0.4238*'Carbon fraction (will be moved)'!$C$2</f>
        <v>0.20342399999999999</v>
      </c>
      <c r="Q13" s="29" t="s">
        <v>87</v>
      </c>
    </row>
    <row r="14" spans="1:21" x14ac:dyDescent="0.35">
      <c r="B14" t="s">
        <v>73</v>
      </c>
      <c r="C14" t="str">
        <f>+_xlfn.XLOOKUP(H14,Processes!$D$4:$D$47,Processes!$E$4:$E$47)</f>
        <v>Source</v>
      </c>
      <c r="D14" t="s">
        <v>72</v>
      </c>
      <c r="E14" t="s">
        <v>75</v>
      </c>
      <c r="F14" t="str">
        <f>+_xlfn.XLOOKUP(I14,Processes!$D$4:$D$47,Processes!$E$4:$E$47)</f>
        <v>First</v>
      </c>
      <c r="G14" t="s">
        <v>72</v>
      </c>
      <c r="H14" s="4" t="str">
        <f t="shared" si="0"/>
        <v>Industrial_roundwood:FI</v>
      </c>
      <c r="I14" s="4" t="str">
        <f t="shared" si="1"/>
        <v>Sawmilling:FI</v>
      </c>
      <c r="J14">
        <v>60</v>
      </c>
      <c r="K14" t="s">
        <v>108</v>
      </c>
      <c r="L14">
        <v>2022</v>
      </c>
      <c r="N14" t="s">
        <v>88</v>
      </c>
      <c r="P14">
        <f>0.4238*'Carbon fraction (will be moved)'!$C$2</f>
        <v>0.20342399999999999</v>
      </c>
      <c r="Q14" s="29" t="s">
        <v>87</v>
      </c>
    </row>
    <row r="15" spans="1:21" x14ac:dyDescent="0.35">
      <c r="B15" t="s">
        <v>75</v>
      </c>
      <c r="C15" t="str">
        <f>+_xlfn.XLOOKUP(H15,Processes!$D$4:$D$47,Processes!$E$4:$E$47)</f>
        <v>First</v>
      </c>
      <c r="D15" t="s">
        <v>72</v>
      </c>
      <c r="E15" t="s">
        <v>74</v>
      </c>
      <c r="F15" t="str">
        <f>+_xlfn.XLOOKUP(I15,Processes!$D$4:$D$47,Processes!$E$4:$E$47)</f>
        <v>Second</v>
      </c>
      <c r="G15" t="s">
        <v>72</v>
      </c>
      <c r="H15" s="4" t="str">
        <f t="shared" si="0"/>
        <v>Sawmilling:FI</v>
      </c>
      <c r="I15" s="4" t="str">
        <f t="shared" si="1"/>
        <v>Sawnwood:FI</v>
      </c>
      <c r="J15">
        <v>50</v>
      </c>
      <c r="K15" t="s">
        <v>108</v>
      </c>
      <c r="L15">
        <v>2022</v>
      </c>
      <c r="N15" t="s">
        <v>88</v>
      </c>
      <c r="P15">
        <f>0.4238*'Carbon fraction (will be moved)'!$C$2</f>
        <v>0.20342399999999999</v>
      </c>
      <c r="Q15" s="29" t="s">
        <v>87</v>
      </c>
    </row>
    <row r="16" spans="1:21" x14ac:dyDescent="0.35">
      <c r="B16" t="s">
        <v>75</v>
      </c>
      <c r="C16" t="str">
        <f>+_xlfn.XLOOKUP(H16,Processes!$D$4:$D$47,Processes!$E$4:$E$47)</f>
        <v>First</v>
      </c>
      <c r="D16" t="s">
        <v>72</v>
      </c>
      <c r="E16" t="s">
        <v>78</v>
      </c>
      <c r="F16" t="str">
        <f>+_xlfn.XLOOKUP(I16,Processes!$D$4:$D$47,Processes!$E$4:$E$47)</f>
        <v>by_prod</v>
      </c>
      <c r="G16" t="s">
        <v>72</v>
      </c>
      <c r="H16" s="4" t="str">
        <f t="shared" si="0"/>
        <v>Sawmilling:FI</v>
      </c>
      <c r="I16" s="4" t="str">
        <f t="shared" si="1"/>
        <v>Residues:FI</v>
      </c>
      <c r="J16">
        <v>19.5</v>
      </c>
      <c r="K16" t="s">
        <v>108</v>
      </c>
      <c r="L16">
        <v>2022</v>
      </c>
      <c r="N16" t="s">
        <v>88</v>
      </c>
      <c r="P16">
        <f>0.395*'Carbon fraction (will be moved)'!$C$2</f>
        <v>0.18959999999999999</v>
      </c>
      <c r="Q16" s="29" t="s">
        <v>87</v>
      </c>
    </row>
    <row r="17" spans="2:17" x14ac:dyDescent="0.35">
      <c r="B17" t="s">
        <v>74</v>
      </c>
      <c r="C17" t="str">
        <f>+_xlfn.XLOOKUP(H17,Processes!$D$4:$D$47,Processes!$E$4:$E$47)</f>
        <v>Second</v>
      </c>
      <c r="D17" t="s">
        <v>72</v>
      </c>
      <c r="E17" t="s">
        <v>76</v>
      </c>
      <c r="F17" t="str">
        <f>+_xlfn.XLOOKUP(I17,Processes!$D$4:$D$47,Processes!$E$4:$E$47)</f>
        <v>VAM</v>
      </c>
      <c r="G17" t="s">
        <v>72</v>
      </c>
      <c r="H17" s="4" t="str">
        <f t="shared" si="0"/>
        <v>Sawnwood:FI</v>
      </c>
      <c r="I17" s="4" t="str">
        <f t="shared" si="1"/>
        <v>Construction:FI</v>
      </c>
      <c r="J17">
        <v>60</v>
      </c>
      <c r="K17" t="s">
        <v>14</v>
      </c>
      <c r="L17">
        <v>2022</v>
      </c>
      <c r="N17" t="s">
        <v>88</v>
      </c>
      <c r="P17">
        <f>0.48*'Carbon fraction (will be moved)'!$C$2</f>
        <v>0.23039999999999999</v>
      </c>
      <c r="Q17" s="29" t="s">
        <v>87</v>
      </c>
    </row>
    <row r="18" spans="2:17" x14ac:dyDescent="0.35">
      <c r="B18" t="s">
        <v>74</v>
      </c>
      <c r="C18" t="str">
        <f>+_xlfn.XLOOKUP(H18,Processes!$D$4:$D$47,Processes!$E$4:$E$47)</f>
        <v>Second</v>
      </c>
      <c r="D18" t="s">
        <v>72</v>
      </c>
      <c r="E18" t="s">
        <v>77</v>
      </c>
      <c r="F18" t="str">
        <f>+_xlfn.XLOOKUP(I18,Processes!$D$4:$D$47,Processes!$E$4:$E$47)</f>
        <v>VAM</v>
      </c>
      <c r="G18" t="s">
        <v>72</v>
      </c>
      <c r="H18" s="4" t="str">
        <f>_xlfn.CONCAT(B18,":",D18)</f>
        <v>Sawnwood:FI</v>
      </c>
      <c r="I18" s="4" t="str">
        <f>_xlfn.CONCAT(E18,":",G18)</f>
        <v>Furniture:FI</v>
      </c>
      <c r="J18">
        <v>40</v>
      </c>
      <c r="K18" t="s">
        <v>14</v>
      </c>
      <c r="L18">
        <v>2022</v>
      </c>
      <c r="N18" t="s">
        <v>88</v>
      </c>
      <c r="P18">
        <f>0.45*'Carbon fraction (will be moved)'!$C$2</f>
        <v>0.216</v>
      </c>
      <c r="Q18" s="29" t="s">
        <v>87</v>
      </c>
    </row>
    <row r="19" spans="2:17" x14ac:dyDescent="0.35">
      <c r="B19" t="s">
        <v>76</v>
      </c>
      <c r="C19" t="str">
        <f>+_xlfn.XLOOKUP(H19,Processes!$D$4:$D$47,Processes!$E$4:$E$47)</f>
        <v>VAM</v>
      </c>
      <c r="D19" t="s">
        <v>72</v>
      </c>
      <c r="E19" t="s">
        <v>75</v>
      </c>
      <c r="F19" t="str">
        <f>+_xlfn.XLOOKUP(I19,Processes!$D$4:$D$47,Processes!$E$4:$E$47)</f>
        <v>First</v>
      </c>
      <c r="G19" t="s">
        <v>72</v>
      </c>
      <c r="H19" s="4" t="str">
        <f t="shared" si="0"/>
        <v>Construction:FI</v>
      </c>
      <c r="I19" s="4" t="str">
        <f t="shared" si="1"/>
        <v>Sawmilling:FI</v>
      </c>
      <c r="J19">
        <v>40</v>
      </c>
      <c r="K19" t="s">
        <v>14</v>
      </c>
      <c r="L19">
        <v>2022</v>
      </c>
      <c r="N19" t="s">
        <v>88</v>
      </c>
      <c r="P19">
        <f>0.48*'Carbon fraction (will be moved)'!$C$2</f>
        <v>0.23039999999999999</v>
      </c>
      <c r="Q19" t="s">
        <v>85</v>
      </c>
    </row>
    <row r="20" spans="2:17" x14ac:dyDescent="0.35">
      <c r="B20" t="s">
        <v>76</v>
      </c>
      <c r="C20" t="str">
        <f>+_xlfn.XLOOKUP(H20,Processes!$D$4:$D$47,Processes!$E$4:$E$47)</f>
        <v>VAM</v>
      </c>
      <c r="D20" t="s">
        <v>72</v>
      </c>
      <c r="E20" t="s">
        <v>79</v>
      </c>
      <c r="F20" t="str">
        <f>+_xlfn.XLOOKUP(I20,Processes!$D$4:$D$47,Processes!$E$4:$E$47)</f>
        <v>EoL</v>
      </c>
      <c r="G20" t="s">
        <v>72</v>
      </c>
      <c r="H20" s="4" t="str">
        <f t="shared" ref="H20" si="2">_xlfn.CONCAT(B20,":",D20)</f>
        <v>Construction:FI</v>
      </c>
      <c r="I20" s="4" t="str">
        <f t="shared" ref="I20" si="3">_xlfn.CONCAT(E20,":",G20)</f>
        <v>Incineration:FI</v>
      </c>
      <c r="J20">
        <v>60</v>
      </c>
      <c r="K20" t="s">
        <v>14</v>
      </c>
      <c r="L20">
        <v>2022</v>
      </c>
      <c r="N20" t="s">
        <v>88</v>
      </c>
      <c r="P20">
        <f>0.45*'Carbon fraction (will be moved)'!$C$2</f>
        <v>0.216</v>
      </c>
      <c r="Q20" t="s">
        <v>86</v>
      </c>
    </row>
    <row r="21" spans="2:17" x14ac:dyDescent="0.35">
      <c r="B21" t="s">
        <v>77</v>
      </c>
      <c r="C21" t="s">
        <v>82</v>
      </c>
      <c r="D21" t="s">
        <v>72</v>
      </c>
      <c r="E21" t="s">
        <v>79</v>
      </c>
      <c r="F21" t="str">
        <f>+_xlfn.XLOOKUP(I21,Processes!$D$4:$D$47,Processes!$E$4:$E$47)</f>
        <v>EoL</v>
      </c>
      <c r="G21" t="s">
        <v>72</v>
      </c>
      <c r="H21" s="4" t="str">
        <f t="shared" ref="H21" si="4">_xlfn.CONCAT(B21,":",D21)</f>
        <v>Furniture:FI</v>
      </c>
      <c r="I21" s="4" t="str">
        <f t="shared" ref="I21" si="5">_xlfn.CONCAT(E21,":",G21)</f>
        <v>Incineration:FI</v>
      </c>
      <c r="J21">
        <v>100</v>
      </c>
      <c r="K21" t="s">
        <v>14</v>
      </c>
      <c r="L21">
        <v>2022</v>
      </c>
      <c r="N21" t="s">
        <v>88</v>
      </c>
      <c r="P21">
        <f>0.45*'Carbon fraction (will be moved)'!$C$2</f>
        <v>0.216</v>
      </c>
      <c r="Q21" s="29" t="s">
        <v>87</v>
      </c>
    </row>
    <row r="22" spans="2:17" x14ac:dyDescent="0.35">
      <c r="B22" t="s">
        <v>74</v>
      </c>
      <c r="C22" t="str">
        <f>+_xlfn.XLOOKUP(H22,Processes!$D$4:$D$47,Processes!$E$4:$E$47)</f>
        <v>Second</v>
      </c>
      <c r="D22" t="s">
        <v>72</v>
      </c>
      <c r="E22" t="s">
        <v>74</v>
      </c>
      <c r="F22" t="str">
        <f>+_xlfn.XLOOKUP(I22,Processes!$D$4:$D$47,Processes!$E$4:$E$47)</f>
        <v>RoW</v>
      </c>
      <c r="G22" t="s">
        <v>29</v>
      </c>
      <c r="H22" s="4" t="str">
        <f t="shared" si="0"/>
        <v>Sawnwood:FI</v>
      </c>
      <c r="I22" s="4" t="str">
        <f t="shared" si="1"/>
        <v>Sawnwood:Export</v>
      </c>
      <c r="J22">
        <v>20</v>
      </c>
      <c r="K22" t="s">
        <v>108</v>
      </c>
      <c r="L22">
        <v>2022</v>
      </c>
      <c r="N22" t="s">
        <v>88</v>
      </c>
      <c r="P22">
        <f>0.4238*'Carbon fraction (will be moved)'!$C$2</f>
        <v>0.20342399999999999</v>
      </c>
      <c r="Q22" s="29" t="s">
        <v>87</v>
      </c>
    </row>
    <row r="23" spans="2:17" x14ac:dyDescent="0.35">
      <c r="B23" t="s">
        <v>74</v>
      </c>
      <c r="C23" t="str">
        <f>+_xlfn.XLOOKUP(H23,Processes!$D$4:$D$47,Processes!$E$4:$E$47)</f>
        <v>RoW</v>
      </c>
      <c r="D23" t="s">
        <v>28</v>
      </c>
      <c r="E23" t="s">
        <v>74</v>
      </c>
      <c r="F23" t="str">
        <f>+_xlfn.XLOOKUP(I23,Processes!$D$4:$D$47,Processes!$E$4:$E$47)</f>
        <v>Second</v>
      </c>
      <c r="G23" t="s">
        <v>72</v>
      </c>
      <c r="H23" s="4" t="str">
        <f t="shared" si="0"/>
        <v>Sawnwood:Import</v>
      </c>
      <c r="I23" s="4" t="str">
        <f t="shared" si="1"/>
        <v>Sawnwood:FI</v>
      </c>
      <c r="J23">
        <v>10</v>
      </c>
      <c r="K23" t="s">
        <v>108</v>
      </c>
      <c r="L23">
        <v>2022</v>
      </c>
      <c r="N23" t="s">
        <v>88</v>
      </c>
      <c r="P23">
        <f>0.4238*'Carbon fraction (will be moved)'!$C$2</f>
        <v>0.20342399999999999</v>
      </c>
      <c r="Q23" s="29" t="s">
        <v>87</v>
      </c>
    </row>
    <row r="24" spans="2:17" x14ac:dyDescent="0.35">
      <c r="H24" s="4"/>
      <c r="I24" s="4"/>
    </row>
    <row r="25" spans="2:17" x14ac:dyDescent="0.35">
      <c r="H25" s="4"/>
      <c r="I25" s="4"/>
    </row>
    <row r="26" spans="2:17" x14ac:dyDescent="0.35">
      <c r="H26" s="4"/>
      <c r="I26" s="4"/>
    </row>
    <row r="27" spans="2:17" x14ac:dyDescent="0.35">
      <c r="H27" s="4"/>
      <c r="I27" s="4"/>
    </row>
    <row r="28" spans="2:17" x14ac:dyDescent="0.35">
      <c r="H28" s="4"/>
      <c r="I28" s="4"/>
      <c r="N28" s="7"/>
    </row>
    <row r="29" spans="2:17" x14ac:dyDescent="0.35">
      <c r="H29" s="4"/>
      <c r="I29" s="4"/>
      <c r="N29" s="7"/>
    </row>
    <row r="30" spans="2:17" x14ac:dyDescent="0.35">
      <c r="H30" s="4"/>
      <c r="I30" s="4"/>
    </row>
    <row r="31" spans="2:17" x14ac:dyDescent="0.35">
      <c r="H31" s="4"/>
      <c r="I31" s="4"/>
    </row>
    <row r="32" spans="2: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C45" s="9" t="s">
        <v>129</v>
      </c>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Q21:Q23" r:id="rId4" display="https://doi.org/10.1016/j.resconrec.2024.107476, assumed average conversion factor 80% soft 20% hard" xr:uid="{2CCB2B74-FB50-4507-B000-BC908D2BE0F5}"/>
    <hyperlink ref="Q14:Q18" r:id="rId5" display="https://doi.org/10.1016/j.resconrec.2024.107476, assumed average conversion factor 80% soft 20% hard" xr:uid="{1319AB96-3E14-46DA-82C5-62302A8D0AD9}"/>
  </hyperlinks>
  <pageMargins left="0.7" right="0.7" top="0.75" bottom="0.75" header="0.3" footer="0.3"/>
  <pageSetup paperSize="9"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D15" sqref="D15"/>
    </sheetView>
  </sheetViews>
  <sheetFormatPr defaultRowHeight="14.5" x14ac:dyDescent="0.35"/>
  <cols>
    <col min="2" max="2" width="15.81640625" customWidth="1"/>
    <col min="3" max="3" width="25.54296875" customWidth="1"/>
    <col min="4" max="4" width="17.26953125" customWidth="1"/>
  </cols>
  <sheetData>
    <row r="1" spans="2:4" x14ac:dyDescent="0.35">
      <c r="D1" t="s">
        <v>23</v>
      </c>
    </row>
    <row r="2" spans="2:4" x14ac:dyDescent="0.35">
      <c r="B2" t="s">
        <v>104</v>
      </c>
      <c r="C2">
        <v>0.48</v>
      </c>
      <c r="D2" t="s">
        <v>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Processes</vt:lpstr>
      <vt:lpstr>Flows</vt:lpstr>
      <vt:lpstr>Carbon fraction (will be moved)</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2024-08-09T12:00:09Z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