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lOrfani\PycharmProjects\aiphoria-main\data\"/>
    </mc:Choice>
  </mc:AlternateContent>
  <xr:revisionPtr revIDLastSave="0" documentId="13_ncr:1_{AC7D2FDB-D454-443C-863A-DD0BC8016068}" xr6:coauthVersionLast="47" xr6:coauthVersionMax="47" xr10:uidLastSave="{00000000-0000-0000-0000-000000000000}"/>
  <bookViews>
    <workbookView xWindow="28680" yWindow="-120" windowWidth="25440" windowHeight="15270" xr2:uid="{1000A452-A98F-45C1-B843-91F7F67E097C}"/>
  </bookViews>
  <sheets>
    <sheet name="Readme" sheetId="4" r:id="rId1"/>
    <sheet name="Processes" sheetId="6" r:id="rId2"/>
    <sheet name="Flows" sheetId="1" r:id="rId3"/>
    <sheet name="DMFA results (example)" sheetId="8" r:id="rId4"/>
    <sheet name="Carbon fraction (will be moved)" sheetId="7" r:id="rId5"/>
  </sheets>
  <definedNames>
    <definedName name="_xlnm._FilterDatabase" localSheetId="2" hidden="1">Flows!$B$3:$M$91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8" l="1"/>
  <c r="Q4" i="8" s="1"/>
  <c r="N5" i="8"/>
  <c r="Q5" i="8" s="1"/>
  <c r="N6" i="8"/>
  <c r="Q6" i="8" s="1"/>
  <c r="N7" i="8"/>
  <c r="Q7" i="8" s="1"/>
  <c r="N8" i="8"/>
  <c r="Q8" i="8" s="1"/>
  <c r="N9" i="8"/>
  <c r="Q9" i="8" s="1"/>
  <c r="N10" i="8"/>
  <c r="Q10" i="8" s="1"/>
  <c r="N11" i="8"/>
  <c r="Q11" i="8" s="1"/>
  <c r="N12" i="8"/>
  <c r="Q12" i="8" s="1"/>
  <c r="N3" i="8"/>
  <c r="Q3" i="8" s="1"/>
  <c r="H16" i="1"/>
  <c r="C16" i="1" s="1"/>
  <c r="I16" i="1"/>
  <c r="F16" i="1" s="1"/>
  <c r="H17" i="1"/>
  <c r="C17" i="1" s="1"/>
  <c r="I17" i="1"/>
  <c r="F17" i="1" s="1"/>
  <c r="H18" i="1"/>
  <c r="C18" i="1" s="1"/>
  <c r="I18" i="1"/>
  <c r="F18" i="1" s="1"/>
  <c r="H19" i="1"/>
  <c r="C19" i="1" s="1"/>
  <c r="I19" i="1"/>
  <c r="F19" i="1" s="1"/>
  <c r="H20" i="1"/>
  <c r="C20" i="1" s="1"/>
  <c r="I20" i="1"/>
  <c r="F20" i="1" s="1"/>
  <c r="H21" i="1"/>
  <c r="C21" i="1" s="1"/>
  <c r="I21" i="1"/>
  <c r="F21" i="1" s="1"/>
  <c r="H22" i="1"/>
  <c r="C22" i="1" s="1"/>
  <c r="I22" i="1"/>
  <c r="F22" i="1" s="1"/>
  <c r="H23" i="1"/>
  <c r="I23" i="1"/>
  <c r="F23" i="1" s="1"/>
  <c r="H24" i="1"/>
  <c r="C24" i="1" s="1"/>
  <c r="I24" i="1"/>
  <c r="F24" i="1" s="1"/>
  <c r="C25" i="1"/>
  <c r="H25" i="1"/>
  <c r="I25" i="1"/>
  <c r="F25" i="1" s="1"/>
  <c r="P16" i="1"/>
  <c r="P17" i="1"/>
  <c r="P18" i="1"/>
  <c r="P19" i="1"/>
  <c r="P20" i="1"/>
  <c r="P21" i="1"/>
  <c r="P22" i="1"/>
  <c r="P23" i="1"/>
  <c r="P24" i="1"/>
  <c r="P25" i="1"/>
  <c r="P13" i="1"/>
  <c r="P12" i="1"/>
  <c r="P11" i="1"/>
  <c r="P10" i="1"/>
  <c r="P9" i="1"/>
  <c r="P8" i="1"/>
  <c r="P7" i="1"/>
  <c r="P6" i="1"/>
  <c r="P5" i="1"/>
  <c r="P4"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Cleo Orfanidou</author>
    <author>tc={1B6F1B95-29AC-4426-A9A6-A75A9B9B488B}</author>
  </authors>
  <commentList>
    <comment ref="H3" authorId="0" shapeId="0" xr:uid="{4F87BADA-B913-41B7-B317-C704547E4CF7}">
      <text>
        <r>
          <rPr>
            <b/>
            <sz val="9"/>
            <color indexed="81"/>
            <rFont val="Tahoma"/>
            <charset val="1"/>
          </rPr>
          <t>Cleo Orfanidou:</t>
        </r>
        <r>
          <rPr>
            <sz val="9"/>
            <color indexed="81"/>
            <rFont val="Tahoma"/>
            <charset val="1"/>
          </rPr>
          <t xml:space="preserve">
type</t>
        </r>
      </text>
    </comment>
    <comment ref="I3" authorId="0" shapeId="0" xr:uid="{432842A1-CFD3-49BE-B074-C4172C77AFF2}">
      <text>
        <r>
          <rPr>
            <b/>
            <sz val="9"/>
            <color indexed="81"/>
            <rFont val="Tahoma"/>
            <charset val="1"/>
          </rPr>
          <t>Cleo Orfanidou:</t>
        </r>
        <r>
          <rPr>
            <sz val="9"/>
            <color indexed="81"/>
            <rFont val="Tahoma"/>
            <charset val="1"/>
          </rPr>
          <t xml:space="preserve">
dev</t>
        </r>
      </text>
    </comment>
    <comment ref="P3" authorId="1"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<sst xmlns="http://schemas.openxmlformats.org/spreadsheetml/2006/main" count="715" uniqueCount="157">
  <si>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</si>
  <si>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</si>
  <si>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</si>
  <si>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</si>
  <si>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</si>
  <si>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</si>
  <si>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</si>
  <si>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</si>
  <si>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</si>
  <si>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</si>
  <si>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</si>
  <si>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</si>
  <si>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</si>
  <si>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</si>
  <si>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</si>
  <si>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</si>
  <si>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</si>
  <si>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</si>
  <si>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</si>
  <si>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</si>
  <si>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</si>
  <si>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</si>
  <si>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</si>
  <si>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</si>
  <si>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</si>
  <si>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</si>
  <si>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</si>
  <si>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</si>
  <si>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</si>
  <si>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</si>
  <si>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</si>
  <si>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</si>
  <si>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</si>
  <si>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</si>
  <si>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</si>
  <si>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</si>
  <si>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</si>
  <si>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</si>
  <si>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</si>
  <si>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</si>
  <si>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</si>
  <si>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</si>
  <si>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</si>
  <si>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</si>
  <si>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</si>
  <si>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</si>
  <si>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</si>
  <si>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</si>
  <si>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</si>
  <si>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</si>
  <si>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</si>
  <si>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</si>
  <si>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</si>
  <si>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</si>
  <si>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</si>
  <si>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</si>
  <si>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</si>
  <si>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</si>
  <si>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</si>
  <si>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</si>
  <si>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</si>
  <si>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</si>
  <si>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</si>
  <si>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</si>
  <si>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</si>
  <si>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</si>
  <si>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</si>
  <si>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Source_process</t>
  </si>
  <si>
    <t>Transformation_Stage</t>
  </si>
  <si>
    <t>Source_process_location</t>
  </si>
  <si>
    <t>Target_process</t>
  </si>
  <si>
    <t>Target_process_location</t>
  </si>
  <si>
    <t>Source _ID</t>
  </si>
  <si>
    <t>Target_ID</t>
  </si>
  <si>
    <t>Value</t>
  </si>
  <si>
    <t>Year</t>
  </si>
  <si>
    <t>Data_source_comment</t>
  </si>
  <si>
    <t xml:space="preserve">Conversion_factor_used </t>
  </si>
  <si>
    <t>Carbon_content_factor</t>
  </si>
  <si>
    <t>Carbon_content_source</t>
  </si>
  <si>
    <t>Indicator0</t>
  </si>
  <si>
    <t>Indicator1</t>
  </si>
  <si>
    <t>FI</t>
  </si>
  <si>
    <t>Industrial_roundwood</t>
  </si>
  <si>
    <t>Sawnwood</t>
  </si>
  <si>
    <t>Sawmilling</t>
  </si>
  <si>
    <t>Construction</t>
  </si>
  <si>
    <t>Furniture</t>
  </si>
  <si>
    <t>https://excalidraw.com/#json=XTpmhzuJw-3ozVbASdSZz,QuLhsga6HJSHN0nM7kMAMA</t>
  </si>
  <si>
    <t>m3 SWE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</si>
  <si>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</si>
  <si>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</si>
  <si>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</si>
  <si>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</si>
  <si>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</si>
  <si>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</si>
  <si>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</si>
  <si>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</si>
  <si>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</si>
  <si>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</si>
  <si>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</si>
  <si>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</si>
  <si>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</si>
  <si>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</si>
  <si>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</si>
  <si>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</si>
  <si>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</si>
  <si>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</si>
  <si>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</si>
  <si>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</si>
  <si>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</si>
  <si>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</si>
  <si>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</si>
  <si>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</si>
  <si>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</si>
  <si>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</si>
  <si>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</si>
  <si>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</si>
  <si>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</si>
  <si>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</si>
  <si>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</si>
  <si>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</si>
  <si>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</si>
  <si>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</si>
  <si>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</si>
  <si>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</si>
  <si>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</si>
  <si>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</si>
  <si>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</si>
  <si>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</si>
  <si>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</si>
  <si>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</si>
  <si>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</si>
  <si>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</si>
  <si>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</si>
  <si>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</si>
  <si>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</si>
  <si>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</si>
  <si>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</si>
  <si>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</si>
  <si>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SWE Mm3 sC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</si>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</sst>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
    <numFmt numFmtId="170" formatCode="0.0000000"/>
    <numFmt numFmtId="171" formatCode="0.00000000"/>
  </numFmts>
  <fonts count="11"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9"/>
      <color indexed="81"/>
      <name val="Tahoma"/>
      <charset val="1"/>
    </font>
    <font>
      <b/>
      <sz val="9"/>
      <color indexed="81"/>
      <name val="Tahoma"/>
      <charset val="1"/>
    </font>
    <font>
      <sz val="9"/>
      <color indexed="81"/>
      <name val="Tahoma"/>
      <family val="2"/>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0" fontId="0" fillId="4" borderId="0" xfId="0" applyFill="1" applyAlignment="1">
      <alignment horizontal="center" vertical="center"/>
    </xf>
    <xf numFmtId="0" fontId="0" fillId="4" borderId="0" xfId="0" applyFill="1" applyAlignment="1">
      <alignment horizontal="center" vertical="center" wrapText="1"/>
    </xf>
    <xf numFmtId="0" fontId="1" fillId="4" borderId="0" xfId="0" applyFont="1"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0" borderId="0" xfId="0" applyNumberFormat="1"/>
    <xf numFmtId="165" fontId="0" fillId="0" borderId="0" xfId="0" applyNumberFormat="1"/>
    <xf numFmtId="170" fontId="0" fillId="0" borderId="0" xfId="0" applyNumberFormat="1"/>
    <xf numFmtId="171" fontId="0" fillId="0" borderId="0" xfId="0" applyNumberFormat="1"/>
    <xf numFmtId="0" fontId="0" fillId="5"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104028</xdr:colOff>
      <xdr:row>27</xdr:row>
      <xdr:rowOff>22413</xdr:rowOff>
    </xdr:from>
    <xdr:to>
      <xdr:col>12</xdr:col>
      <xdr:colOff>1076138</xdr:colOff>
      <xdr:row>41</xdr:row>
      <xdr:rowOff>122408</xdr:rowOff>
    </xdr:to>
    <xdr:pic>
      <xdr:nvPicPr>
        <xdr:cNvPr id="4" name="Graphic 3">
          <a:extLst>
            <a:ext uri="{FF2B5EF4-FFF2-40B4-BE49-F238E27FC236}">
              <a16:creationId xmlns:a16="http://schemas.microsoft.com/office/drawing/2014/main" id="{186AA4F2-8439-0B6B-4F97-D26DA395FC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606616" y="4874560"/>
          <a:ext cx="7766050" cy="26069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drawing" Target="../drawings/drawing1.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printerSettings" Target="../printerSettings/printerSettings3.bin"/><Relationship Id="rId5" Type="http://schemas.openxmlformats.org/officeDocument/2006/relationships/hyperlink" Target="https://doi.org/10.1016/j.resconrec.2024.107476,%20assumed%20average%20conversion%20factor%2080%25%20soft%2020%25%20hard" TargetMode="External"/><Relationship Id="rId10" Type="http://schemas.microsoft.com/office/2017/10/relationships/threadedComment" Target="../threadedComments/threadedComment2.xml"/><Relationship Id="rId4" Type="http://schemas.openxmlformats.org/officeDocument/2006/relationships/hyperlink" Target="https://doi.org/10.1016/j.resconrec.2024.107476,%20assumed%20average%20conversion%20factor%2080%25%20soft%2020%25%20hard"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abSelected="1" topLeftCell="A3"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4" t="s">
        <v>5</v>
      </c>
      <c r="D1" s="34"/>
    </row>
    <row r="2" spans="1:5" ht="156" customHeight="1" x14ac:dyDescent="0.35">
      <c r="A2" s="10" t="s">
        <v>1</v>
      </c>
      <c r="B2" s="11" t="s">
        <v>6</v>
      </c>
      <c r="C2" s="33" t="s">
        <v>48</v>
      </c>
      <c r="D2" s="33"/>
      <c r="E2" s="1"/>
    </row>
    <row r="3" spans="1:5" ht="203.25" customHeight="1" x14ac:dyDescent="0.35">
      <c r="A3" s="12" t="s">
        <v>2</v>
      </c>
      <c r="B3" s="11" t="s">
        <v>7</v>
      </c>
      <c r="C3" s="33" t="s">
        <v>154</v>
      </c>
      <c r="D3" s="33"/>
    </row>
    <row r="4" spans="1:5" s="22" customFormat="1" ht="18.649999999999999" customHeight="1" x14ac:dyDescent="0.35">
      <c r="A4" s="13" t="s">
        <v>38</v>
      </c>
      <c r="B4" s="14" t="s">
        <v>39</v>
      </c>
      <c r="C4" s="32" t="s">
        <v>40</v>
      </c>
      <c r="D4" s="32"/>
    </row>
    <row r="5" spans="1:5" s="22" customFormat="1" ht="96.65" customHeight="1" x14ac:dyDescent="0.35">
      <c r="A5" s="13" t="s">
        <v>53</v>
      </c>
      <c r="B5" s="14" t="s">
        <v>54</v>
      </c>
      <c r="C5" s="32" t="s">
        <v>155</v>
      </c>
      <c r="D5" s="32"/>
    </row>
    <row r="6" spans="1:5" ht="145" customHeight="1" x14ac:dyDescent="0.35">
      <c r="A6" s="15" t="s">
        <v>34</v>
      </c>
      <c r="B6" s="16" t="s">
        <v>36</v>
      </c>
      <c r="C6" s="31" t="s">
        <v>156</v>
      </c>
      <c r="D6" s="31"/>
    </row>
    <row r="7" spans="1:5" x14ac:dyDescent="0.35">
      <c r="A7" s="15" t="s">
        <v>35</v>
      </c>
      <c r="B7" s="17" t="s">
        <v>37</v>
      </c>
      <c r="C7" s="30" t="s">
        <v>46</v>
      </c>
      <c r="D7" s="30"/>
    </row>
    <row r="8" spans="1:5" x14ac:dyDescent="0.35">
      <c r="A8" s="15" t="s">
        <v>41</v>
      </c>
      <c r="B8" s="16" t="s">
        <v>42</v>
      </c>
      <c r="C8" s="31" t="s">
        <v>47</v>
      </c>
      <c r="D8" s="31"/>
    </row>
    <row r="9" spans="1:5" x14ac:dyDescent="0.35">
      <c r="A9" s="15" t="s">
        <v>43</v>
      </c>
      <c r="B9" s="16" t="s">
        <v>44</v>
      </c>
      <c r="C9" s="30" t="s">
        <v>45</v>
      </c>
      <c r="D9" s="30"/>
    </row>
    <row r="10" spans="1:5" x14ac:dyDescent="0.35">
      <c r="A10" s="15" t="s">
        <v>50</v>
      </c>
      <c r="B10" s="17" t="s">
        <v>51</v>
      </c>
      <c r="C10" s="30" t="s">
        <v>52</v>
      </c>
      <c r="D10" s="30"/>
    </row>
    <row r="11" spans="1:5" ht="64" customHeight="1" x14ac:dyDescent="0.35">
      <c r="A11" s="18" t="s">
        <v>64</v>
      </c>
      <c r="B11" s="17" t="s">
        <v>61</v>
      </c>
      <c r="C11" s="31" t="s">
        <v>62</v>
      </c>
      <c r="D11" s="31"/>
    </row>
    <row r="12" spans="1:5" ht="72.5" customHeight="1" x14ac:dyDescent="0.35">
      <c r="A12" s="15" t="s">
        <v>147</v>
      </c>
      <c r="B12" s="17" t="s">
        <v>151</v>
      </c>
      <c r="C12" s="31" t="s">
        <v>148</v>
      </c>
      <c r="D12" s="31"/>
    </row>
    <row r="13" spans="1:5" ht="72.5" customHeight="1" x14ac:dyDescent="0.35">
      <c r="A13" s="15" t="s">
        <v>149</v>
      </c>
      <c r="B13" s="17" t="s">
        <v>150</v>
      </c>
      <c r="C13" s="31" t="s">
        <v>152</v>
      </c>
      <c r="D13" s="31"/>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2"/>
  <sheetViews>
    <sheetView topLeftCell="C1" zoomScale="77" zoomScaleNormal="77" workbookViewId="0">
      <selection activeCell="O24" sqref="O24"/>
    </sheetView>
  </sheetViews>
  <sheetFormatPr defaultRowHeight="14.5" x14ac:dyDescent="0.35"/>
  <cols>
    <col min="1" max="1" width="9" customWidth="1"/>
    <col min="2" max="2" width="23.54296875" bestFit="1" customWidth="1"/>
    <col min="3" max="3" width="16.1796875" customWidth="1"/>
    <col min="4" max="4" width="29.1796875" bestFit="1" customWidth="1"/>
    <col min="7" max="7" width="14.453125" bestFit="1" customWidth="1"/>
    <col min="8" max="8" width="19.453125" customWidth="1"/>
    <col min="9" max="9" width="21.54296875" bestFit="1" customWidth="1"/>
    <col min="10" max="10" width="14.453125" bestFit="1" customWidth="1"/>
    <col min="11" max="11" width="32.7265625" bestFit="1" customWidth="1"/>
    <col min="13" max="13" width="14.1796875" bestFit="1" customWidth="1"/>
    <col min="14" max="15" width="17.45312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11</v>
      </c>
      <c r="J1" s="3" t="s">
        <v>12</v>
      </c>
      <c r="K1" s="3"/>
      <c r="L1" s="3" t="s">
        <v>12</v>
      </c>
      <c r="M1" s="3"/>
      <c r="N1" s="3" t="s">
        <v>9</v>
      </c>
      <c r="O1" s="3"/>
      <c r="P1" s="3" t="s">
        <v>33</v>
      </c>
      <c r="Q1" s="3" t="s">
        <v>12</v>
      </c>
      <c r="R1" s="3" t="s">
        <v>9</v>
      </c>
    </row>
    <row r="2" spans="1:18" x14ac:dyDescent="0.35">
      <c r="A2" s="2"/>
      <c r="B2" s="3"/>
      <c r="C2" s="3"/>
      <c r="D2" s="3"/>
      <c r="E2" s="3"/>
      <c r="F2" s="3" t="s">
        <v>0</v>
      </c>
      <c r="G2" s="3"/>
      <c r="H2" s="3"/>
      <c r="I2" s="8"/>
      <c r="J2" s="3" t="s">
        <v>14</v>
      </c>
      <c r="K2" s="3"/>
      <c r="L2" s="3" t="s">
        <v>15</v>
      </c>
      <c r="M2" s="3"/>
      <c r="N2" s="3"/>
      <c r="O2" s="3"/>
      <c r="P2" s="3"/>
      <c r="Q2" s="2"/>
      <c r="R2" s="2"/>
    </row>
    <row r="3" spans="1:18" x14ac:dyDescent="0.35">
      <c r="A3" s="3"/>
      <c r="B3" s="2" t="s">
        <v>55</v>
      </c>
      <c r="C3" s="2" t="s">
        <v>56</v>
      </c>
      <c r="D3" s="2" t="s">
        <v>57</v>
      </c>
      <c r="E3" s="2" t="s">
        <v>49</v>
      </c>
      <c r="F3" s="2" t="s">
        <v>58</v>
      </c>
      <c r="G3" s="2" t="s">
        <v>16</v>
      </c>
      <c r="H3" s="2" t="s">
        <v>59</v>
      </c>
      <c r="I3" s="2" t="s">
        <v>60</v>
      </c>
      <c r="J3" s="2" t="s">
        <v>17</v>
      </c>
      <c r="K3" s="2" t="s">
        <v>18</v>
      </c>
      <c r="L3" s="2" t="s">
        <v>19</v>
      </c>
      <c r="M3" s="2" t="s">
        <v>20</v>
      </c>
      <c r="N3" s="2" t="s">
        <v>21</v>
      </c>
      <c r="O3" s="2" t="s">
        <v>32</v>
      </c>
      <c r="P3" s="2" t="s">
        <v>30</v>
      </c>
      <c r="Q3" s="2" t="s">
        <v>31</v>
      </c>
      <c r="R3" s="2" t="s">
        <v>63</v>
      </c>
    </row>
    <row r="4" spans="1:18" ht="15" x14ac:dyDescent="0.4">
      <c r="A4">
        <v>0</v>
      </c>
      <c r="B4" t="s">
        <v>83</v>
      </c>
      <c r="C4" t="s">
        <v>82</v>
      </c>
      <c r="D4" t="str">
        <f>_xlfn.CONCAT(B4,":",C4)</f>
        <v>Industrial_roundwood:FI</v>
      </c>
      <c r="E4" t="s">
        <v>23</v>
      </c>
      <c r="F4">
        <v>0</v>
      </c>
      <c r="H4" t="s">
        <v>95</v>
      </c>
      <c r="I4">
        <v>1</v>
      </c>
      <c r="M4" s="5"/>
      <c r="P4">
        <v>3.6999999999999998E-2</v>
      </c>
      <c r="Q4">
        <v>0.34699999999999998</v>
      </c>
      <c r="R4" t="s">
        <v>101</v>
      </c>
    </row>
    <row r="5" spans="1:18" ht="15" x14ac:dyDescent="0.4">
      <c r="A5">
        <v>1</v>
      </c>
      <c r="B5" t="s">
        <v>85</v>
      </c>
      <c r="C5" t="s">
        <v>82</v>
      </c>
      <c r="D5" t="str">
        <f t="shared" ref="D5:D12" si="0">_xlfn.CONCAT(B5,":",C5)</f>
        <v>Sawmilling:FI</v>
      </c>
      <c r="E5" t="s">
        <v>24</v>
      </c>
      <c r="F5">
        <v>0</v>
      </c>
      <c r="H5" t="s">
        <v>95</v>
      </c>
      <c r="I5">
        <v>1</v>
      </c>
      <c r="M5" s="5"/>
      <c r="P5">
        <v>0.24299999999999999</v>
      </c>
      <c r="Q5">
        <v>0.39200000000000002</v>
      </c>
      <c r="R5" t="s">
        <v>102</v>
      </c>
    </row>
    <row r="6" spans="1:18" x14ac:dyDescent="0.35">
      <c r="A6">
        <v>2</v>
      </c>
      <c r="B6" t="s">
        <v>90</v>
      </c>
      <c r="C6" t="s">
        <v>82</v>
      </c>
      <c r="D6" t="str">
        <f t="shared" si="0"/>
        <v>Residues:FI</v>
      </c>
      <c r="E6" t="s">
        <v>93</v>
      </c>
      <c r="F6">
        <v>0</v>
      </c>
      <c r="H6" t="s">
        <v>95</v>
      </c>
      <c r="I6">
        <v>1</v>
      </c>
      <c r="P6">
        <v>0.40300000000000002</v>
      </c>
      <c r="Q6">
        <v>0.10100000000000001</v>
      </c>
      <c r="R6" t="s">
        <v>103</v>
      </c>
    </row>
    <row r="7" spans="1:18" x14ac:dyDescent="0.35">
      <c r="A7">
        <v>3</v>
      </c>
      <c r="B7" t="s">
        <v>84</v>
      </c>
      <c r="C7" t="s">
        <v>82</v>
      </c>
      <c r="D7" t="str">
        <f t="shared" ref="D7" si="1">_xlfn.CONCAT(B7,":",C7)</f>
        <v>Sawnwood:FI</v>
      </c>
      <c r="E7" t="s">
        <v>25</v>
      </c>
      <c r="F7">
        <v>0</v>
      </c>
      <c r="H7" t="s">
        <v>95</v>
      </c>
      <c r="I7">
        <v>1</v>
      </c>
      <c r="P7">
        <v>0.40899999999999997</v>
      </c>
      <c r="Q7">
        <v>0.53200000000000003</v>
      </c>
      <c r="R7" t="s">
        <v>104</v>
      </c>
    </row>
    <row r="8" spans="1:18" ht="14.5" customHeight="1" x14ac:dyDescent="0.35">
      <c r="A8">
        <v>4</v>
      </c>
      <c r="B8" t="s">
        <v>86</v>
      </c>
      <c r="C8" t="s">
        <v>82</v>
      </c>
      <c r="D8" t="str">
        <f t="shared" si="0"/>
        <v>Construction:FI</v>
      </c>
      <c r="E8" t="s">
        <v>94</v>
      </c>
      <c r="F8">
        <v>10</v>
      </c>
      <c r="H8" t="s">
        <v>95</v>
      </c>
      <c r="I8">
        <v>1</v>
      </c>
      <c r="P8">
        <v>0.752</v>
      </c>
      <c r="Q8">
        <v>0.44400000000000001</v>
      </c>
      <c r="R8" t="s">
        <v>105</v>
      </c>
    </row>
    <row r="9" spans="1:18" ht="14.5" customHeight="1" x14ac:dyDescent="0.35">
      <c r="A9">
        <v>5</v>
      </c>
      <c r="B9" t="s">
        <v>87</v>
      </c>
      <c r="C9" t="s">
        <v>82</v>
      </c>
      <c r="D9" t="str">
        <f t="shared" si="0"/>
        <v>Furniture:FI</v>
      </c>
      <c r="E9" t="s">
        <v>94</v>
      </c>
      <c r="F9">
        <v>5</v>
      </c>
      <c r="H9" t="s">
        <v>95</v>
      </c>
      <c r="I9">
        <v>1</v>
      </c>
      <c r="P9">
        <v>0.65600000000000003</v>
      </c>
      <c r="Q9">
        <v>0.77300000000000002</v>
      </c>
      <c r="R9" t="s">
        <v>106</v>
      </c>
    </row>
    <row r="10" spans="1:18" x14ac:dyDescent="0.35">
      <c r="A10">
        <v>6</v>
      </c>
      <c r="B10" t="s">
        <v>84</v>
      </c>
      <c r="C10" t="s">
        <v>28</v>
      </c>
      <c r="D10" t="str">
        <f t="shared" si="0"/>
        <v>Sawnwood:Import</v>
      </c>
      <c r="E10" t="s">
        <v>26</v>
      </c>
      <c r="F10">
        <v>0</v>
      </c>
      <c r="H10" t="s">
        <v>95</v>
      </c>
      <c r="I10">
        <v>1</v>
      </c>
      <c r="P10">
        <v>0.26400000000000001</v>
      </c>
      <c r="Q10">
        <v>0.81899999999999995</v>
      </c>
      <c r="R10" t="s">
        <v>108</v>
      </c>
    </row>
    <row r="11" spans="1:18" x14ac:dyDescent="0.35">
      <c r="A11">
        <v>7</v>
      </c>
      <c r="B11" t="s">
        <v>84</v>
      </c>
      <c r="C11" t="s">
        <v>29</v>
      </c>
      <c r="D11" t="str">
        <f t="shared" si="0"/>
        <v>Sawnwood:Export</v>
      </c>
      <c r="E11" t="s">
        <v>26</v>
      </c>
      <c r="F11">
        <v>0</v>
      </c>
      <c r="H11" t="s">
        <v>95</v>
      </c>
      <c r="I11">
        <v>1</v>
      </c>
      <c r="P11">
        <v>0.69099999999999995</v>
      </c>
      <c r="Q11">
        <v>0.16500000000000001</v>
      </c>
      <c r="R11" t="s">
        <v>109</v>
      </c>
    </row>
    <row r="12" spans="1:18" x14ac:dyDescent="0.35">
      <c r="A12">
        <v>8</v>
      </c>
      <c r="B12" t="s">
        <v>91</v>
      </c>
      <c r="C12" t="s">
        <v>82</v>
      </c>
      <c r="D12" t="str">
        <f t="shared" si="0"/>
        <v>Incineration:FI</v>
      </c>
      <c r="E12" t="s">
        <v>92</v>
      </c>
      <c r="F12">
        <v>0</v>
      </c>
      <c r="H12" t="s">
        <v>95</v>
      </c>
      <c r="I12">
        <v>1</v>
      </c>
      <c r="P12">
        <v>0.96599999999999997</v>
      </c>
      <c r="Q12">
        <v>0.48299999999999998</v>
      </c>
      <c r="R12" t="s">
        <v>107</v>
      </c>
    </row>
  </sheetData>
  <phoneticPr fontId="5" type="noConversion"/>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3"/>
  <sheetViews>
    <sheetView zoomScale="85" zoomScaleNormal="85" workbookViewId="0">
      <selection activeCell="P7" sqref="P7"/>
    </sheetView>
  </sheetViews>
  <sheetFormatPr defaultRowHeight="14.5" x14ac:dyDescent="0.35"/>
  <cols>
    <col min="1" max="1" width="10.453125" customWidth="1"/>
    <col min="2" max="2" width="29" bestFit="1"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6.54296875" customWidth="1"/>
    <col min="10" max="10" width="17.81640625" customWidth="1"/>
    <col min="11" max="11" width="15.81640625" customWidth="1"/>
    <col min="12" max="12" width="12.81640625" customWidth="1"/>
    <col min="13" max="13" width="40.81640625" customWidth="1"/>
    <col min="14" max="14" width="21.7265625" style="6" bestFit="1" customWidth="1"/>
    <col min="15" max="15" width="23.26953125" style="6" bestFit="1" customWidth="1"/>
    <col min="16" max="16" width="21.7265625" bestFit="1" customWidth="1"/>
    <col min="17" max="17" width="22.453125" bestFit="1" customWidth="1"/>
  </cols>
  <sheetData>
    <row r="1" spans="1:21" x14ac:dyDescent="0.35">
      <c r="A1" s="2" t="s">
        <v>8</v>
      </c>
      <c r="B1" s="3" t="s">
        <v>9</v>
      </c>
      <c r="C1" s="3"/>
      <c r="D1" s="3" t="s">
        <v>9</v>
      </c>
      <c r="E1" s="3" t="s">
        <v>9</v>
      </c>
      <c r="F1" s="3"/>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35">
      <c r="A2" s="2" t="s">
        <v>13</v>
      </c>
      <c r="B2" s="3"/>
      <c r="C2" s="3"/>
      <c r="D2" s="3"/>
      <c r="E2" s="3"/>
      <c r="F2" s="3"/>
      <c r="G2" s="3"/>
      <c r="H2" s="3"/>
      <c r="I2" s="3"/>
      <c r="J2" s="3"/>
      <c r="K2" s="3" t="s">
        <v>65</v>
      </c>
      <c r="L2" s="3"/>
      <c r="M2" s="3"/>
      <c r="N2" s="3"/>
      <c r="O2" s="3"/>
      <c r="P2" s="3"/>
      <c r="Q2" s="3"/>
      <c r="R2" s="3" t="s">
        <v>66</v>
      </c>
      <c r="S2" s="3"/>
      <c r="T2" s="3"/>
      <c r="U2" s="3"/>
    </row>
    <row r="3" spans="1:21" x14ac:dyDescent="0.35">
      <c r="A3" s="3"/>
      <c r="B3" s="25" t="s">
        <v>67</v>
      </c>
      <c r="C3" s="25" t="s">
        <v>68</v>
      </c>
      <c r="D3" s="25" t="s">
        <v>69</v>
      </c>
      <c r="E3" s="25" t="s">
        <v>70</v>
      </c>
      <c r="F3" s="25" t="s">
        <v>68</v>
      </c>
      <c r="G3" s="25" t="s">
        <v>71</v>
      </c>
      <c r="H3" s="25" t="s">
        <v>72</v>
      </c>
      <c r="I3" s="25" t="s">
        <v>73</v>
      </c>
      <c r="J3" s="25" t="s">
        <v>74</v>
      </c>
      <c r="K3" s="25" t="s">
        <v>13</v>
      </c>
      <c r="L3" s="25" t="s">
        <v>75</v>
      </c>
      <c r="M3" s="25" t="s">
        <v>27</v>
      </c>
      <c r="N3" s="26" t="s">
        <v>76</v>
      </c>
      <c r="O3" s="26" t="s">
        <v>77</v>
      </c>
      <c r="P3" s="26" t="s">
        <v>78</v>
      </c>
      <c r="Q3" s="26" t="s">
        <v>79</v>
      </c>
      <c r="R3" s="27" t="s">
        <v>80</v>
      </c>
      <c r="S3" s="28" t="s">
        <v>22</v>
      </c>
      <c r="T3" s="27" t="s">
        <v>81</v>
      </c>
      <c r="U3" s="28" t="s">
        <v>22</v>
      </c>
    </row>
    <row r="4" spans="1:21" x14ac:dyDescent="0.35">
      <c r="A4">
        <v>1</v>
      </c>
      <c r="B4" t="s">
        <v>83</v>
      </c>
      <c r="C4" t="str">
        <f>+_xlfn.XLOOKUP(H4,Processes!$D$4:$D$47,Processes!$E$4:$E$47)</f>
        <v>Source</v>
      </c>
      <c r="D4" t="s">
        <v>82</v>
      </c>
      <c r="E4" t="s">
        <v>85</v>
      </c>
      <c r="F4" t="str">
        <f>+_xlfn.XLOOKUP(I4,Processes!$D$4:$D$47,Processes!$E$4:$E$47)</f>
        <v>First</v>
      </c>
      <c r="G4" t="s">
        <v>82</v>
      </c>
      <c r="H4" s="4" t="str">
        <f t="shared" ref="H4:H25" si="0">_xlfn.CONCAT(B4,":",D4)</f>
        <v>Industrial_roundwood:FI</v>
      </c>
      <c r="I4" s="4" t="str">
        <f t="shared" ref="I4:I25" si="1">_xlfn.CONCAT(E4,":",G4)</f>
        <v>Sawmilling:FI</v>
      </c>
      <c r="J4">
        <v>60</v>
      </c>
      <c r="K4" t="s">
        <v>89</v>
      </c>
      <c r="L4">
        <v>2021</v>
      </c>
      <c r="N4" t="s">
        <v>100</v>
      </c>
      <c r="P4">
        <f>0.4238*'Carbon fraction (will be moved)'!$C$2</f>
        <v>0.20342399999999999</v>
      </c>
      <c r="Q4" s="29" t="s">
        <v>96</v>
      </c>
    </row>
    <row r="5" spans="1:21" x14ac:dyDescent="0.35">
      <c r="A5">
        <v>2</v>
      </c>
      <c r="B5" t="s">
        <v>85</v>
      </c>
      <c r="C5" t="str">
        <f>+_xlfn.XLOOKUP(H5,Processes!$D$4:$D$47,Processes!$E$4:$E$47)</f>
        <v>First</v>
      </c>
      <c r="D5" t="s">
        <v>82</v>
      </c>
      <c r="E5" t="s">
        <v>84</v>
      </c>
      <c r="F5" t="str">
        <f>+_xlfn.XLOOKUP(I5,Processes!$D$4:$D$47,Processes!$E$4:$E$47)</f>
        <v>Second</v>
      </c>
      <c r="G5" t="s">
        <v>82</v>
      </c>
      <c r="H5" s="4" t="str">
        <f t="shared" si="0"/>
        <v>Sawmilling:FI</v>
      </c>
      <c r="I5" s="4" t="str">
        <f t="shared" si="1"/>
        <v>Sawnwood:FI</v>
      </c>
      <c r="J5">
        <v>50</v>
      </c>
      <c r="K5" t="s">
        <v>89</v>
      </c>
      <c r="L5">
        <v>2021</v>
      </c>
      <c r="N5" t="s">
        <v>100</v>
      </c>
      <c r="P5">
        <f>0.4238*'Carbon fraction (will be moved)'!C2</f>
        <v>0.20342399999999999</v>
      </c>
      <c r="Q5" s="29" t="s">
        <v>99</v>
      </c>
    </row>
    <row r="6" spans="1:21" x14ac:dyDescent="0.35">
      <c r="A6">
        <v>3</v>
      </c>
      <c r="B6" t="s">
        <v>85</v>
      </c>
      <c r="C6" t="str">
        <f>+_xlfn.XLOOKUP(H6,Processes!$D$4:$D$47,Processes!$E$4:$E$47)</f>
        <v>First</v>
      </c>
      <c r="D6" t="s">
        <v>82</v>
      </c>
      <c r="E6" t="s">
        <v>90</v>
      </c>
      <c r="F6" t="str">
        <f>+_xlfn.XLOOKUP(I6,Processes!$D$4:$D$47,Processes!$E$4:$E$47)</f>
        <v>by_prod</v>
      </c>
      <c r="G6" t="s">
        <v>82</v>
      </c>
      <c r="H6" s="4" t="str">
        <f t="shared" si="0"/>
        <v>Sawmilling:FI</v>
      </c>
      <c r="I6" s="4" t="str">
        <f t="shared" si="1"/>
        <v>Residues:FI</v>
      </c>
      <c r="J6">
        <v>19.5</v>
      </c>
      <c r="K6" t="s">
        <v>89</v>
      </c>
      <c r="L6">
        <v>2021</v>
      </c>
      <c r="N6" t="s">
        <v>100</v>
      </c>
      <c r="P6">
        <f>0.395*'Carbon fraction (will be moved)'!C2</f>
        <v>0.18959999999999999</v>
      </c>
      <c r="Q6" s="29" t="s">
        <v>99</v>
      </c>
    </row>
    <row r="7" spans="1:21" x14ac:dyDescent="0.35">
      <c r="A7">
        <v>4</v>
      </c>
      <c r="B7" t="s">
        <v>84</v>
      </c>
      <c r="C7" t="str">
        <f>+_xlfn.XLOOKUP(H7,Processes!$D$4:$D$47,Processes!$E$4:$E$47)</f>
        <v>Second</v>
      </c>
      <c r="D7" t="s">
        <v>82</v>
      </c>
      <c r="E7" t="s">
        <v>86</v>
      </c>
      <c r="F7" t="str">
        <f>+_xlfn.XLOOKUP(I7,Processes!$D$4:$D$47,Processes!$E$4:$E$47)</f>
        <v>VAM</v>
      </c>
      <c r="G7" t="s">
        <v>82</v>
      </c>
      <c r="H7" s="4" t="str">
        <f t="shared" si="0"/>
        <v>Sawnwood:FI</v>
      </c>
      <c r="I7" s="4" t="str">
        <f t="shared" si="1"/>
        <v>Construction:FI</v>
      </c>
      <c r="J7">
        <v>60</v>
      </c>
      <c r="K7" t="s">
        <v>14</v>
      </c>
      <c r="L7">
        <v>2021</v>
      </c>
      <c r="N7" t="s">
        <v>100</v>
      </c>
      <c r="P7">
        <f>0.48*'Carbon fraction (will be moved)'!$C$2</f>
        <v>0.23039999999999999</v>
      </c>
      <c r="Q7" t="s">
        <v>97</v>
      </c>
    </row>
    <row r="8" spans="1:21" x14ac:dyDescent="0.35">
      <c r="A8">
        <v>5</v>
      </c>
      <c r="B8" t="s">
        <v>84</v>
      </c>
      <c r="C8" t="str">
        <f>+_xlfn.XLOOKUP(H8,Processes!$D$4:$D$47,Processes!$E$4:$E$47)</f>
        <v>Second</v>
      </c>
      <c r="D8" t="s">
        <v>82</v>
      </c>
      <c r="E8" t="s">
        <v>87</v>
      </c>
      <c r="F8" t="str">
        <f>+_xlfn.XLOOKUP(I8,Processes!$D$4:$D$47,Processes!$E$4:$E$47)</f>
        <v>VAM</v>
      </c>
      <c r="G8" t="s">
        <v>82</v>
      </c>
      <c r="H8" s="4" t="str">
        <f>_xlfn.CONCAT(B8,":",D8)</f>
        <v>Sawnwood:FI</v>
      </c>
      <c r="I8" s="4" t="str">
        <f>_xlfn.CONCAT(E8,":",G8)</f>
        <v>Furniture:FI</v>
      </c>
      <c r="J8">
        <v>40</v>
      </c>
      <c r="K8" t="s">
        <v>14</v>
      </c>
      <c r="L8">
        <v>2021</v>
      </c>
      <c r="N8" t="s">
        <v>100</v>
      </c>
      <c r="P8">
        <f>0.45*'Carbon fraction (will be moved)'!$C$2</f>
        <v>0.216</v>
      </c>
      <c r="Q8" t="s">
        <v>98</v>
      </c>
    </row>
    <row r="9" spans="1:21" x14ac:dyDescent="0.35">
      <c r="A9">
        <v>6</v>
      </c>
      <c r="B9" t="s">
        <v>86</v>
      </c>
      <c r="C9" t="str">
        <f>+_xlfn.XLOOKUP(H9,Processes!$D$4:$D$47,Processes!$E$4:$E$47)</f>
        <v>VAM</v>
      </c>
      <c r="D9" t="s">
        <v>82</v>
      </c>
      <c r="E9" t="s">
        <v>85</v>
      </c>
      <c r="F9" t="str">
        <f>+_xlfn.XLOOKUP(I9,Processes!$D$4:$D$47,Processes!$E$4:$E$47)</f>
        <v>First</v>
      </c>
      <c r="G9" t="s">
        <v>82</v>
      </c>
      <c r="H9" s="4" t="str">
        <f t="shared" si="0"/>
        <v>Construction:FI</v>
      </c>
      <c r="I9" s="4" t="str">
        <f t="shared" si="1"/>
        <v>Sawmilling:FI</v>
      </c>
      <c r="J9">
        <v>40</v>
      </c>
      <c r="K9" t="s">
        <v>14</v>
      </c>
      <c r="L9">
        <v>2021</v>
      </c>
      <c r="N9" t="s">
        <v>100</v>
      </c>
      <c r="P9">
        <f>0.48*'Carbon fraction (will be moved)'!$C$2</f>
        <v>0.23039999999999999</v>
      </c>
      <c r="Q9" t="s">
        <v>97</v>
      </c>
    </row>
    <row r="10" spans="1:21" ht="15.5" customHeight="1" x14ac:dyDescent="0.35">
      <c r="A10">
        <v>7</v>
      </c>
      <c r="B10" t="s">
        <v>86</v>
      </c>
      <c r="C10" t="str">
        <f>+_xlfn.XLOOKUP(H10,Processes!$D$4:$D$47,Processes!$E$4:$E$47)</f>
        <v>VAM</v>
      </c>
      <c r="D10" t="s">
        <v>82</v>
      </c>
      <c r="E10" t="s">
        <v>91</v>
      </c>
      <c r="F10" t="str">
        <f>+_xlfn.XLOOKUP(I10,Processes!$D$4:$D$47,Processes!$E$4:$E$47)</f>
        <v>EoL</v>
      </c>
      <c r="G10" t="s">
        <v>82</v>
      </c>
      <c r="H10" s="4" t="str">
        <f t="shared" si="0"/>
        <v>Construction:FI</v>
      </c>
      <c r="I10" s="4" t="str">
        <f t="shared" si="1"/>
        <v>Incineration:FI</v>
      </c>
      <c r="J10">
        <v>60</v>
      </c>
      <c r="K10" t="s">
        <v>14</v>
      </c>
      <c r="L10">
        <v>2021</v>
      </c>
      <c r="N10" t="s">
        <v>100</v>
      </c>
      <c r="P10">
        <f>0.45*'Carbon fraction (will be moved)'!$C$2</f>
        <v>0.216</v>
      </c>
      <c r="Q10" t="s">
        <v>98</v>
      </c>
    </row>
    <row r="11" spans="1:21" x14ac:dyDescent="0.35">
      <c r="A11">
        <v>8</v>
      </c>
      <c r="B11" t="s">
        <v>87</v>
      </c>
      <c r="C11" t="s">
        <v>94</v>
      </c>
      <c r="D11" t="s">
        <v>82</v>
      </c>
      <c r="E11" t="s">
        <v>91</v>
      </c>
      <c r="F11" t="str">
        <f>+_xlfn.XLOOKUP(I11,Processes!$D$4:$D$47,Processes!$E$4:$E$47)</f>
        <v>EoL</v>
      </c>
      <c r="G11" t="s">
        <v>82</v>
      </c>
      <c r="H11" s="4" t="str">
        <f t="shared" si="0"/>
        <v>Furniture:FI</v>
      </c>
      <c r="I11" s="4" t="str">
        <f t="shared" si="1"/>
        <v>Incineration:FI</v>
      </c>
      <c r="J11">
        <v>100</v>
      </c>
      <c r="K11" t="s">
        <v>14</v>
      </c>
      <c r="L11">
        <v>2021</v>
      </c>
      <c r="N11" t="s">
        <v>100</v>
      </c>
      <c r="P11">
        <f>0.45*'Carbon fraction (will be moved)'!$C$2</f>
        <v>0.216</v>
      </c>
      <c r="Q11" s="29" t="s">
        <v>99</v>
      </c>
    </row>
    <row r="12" spans="1:21" x14ac:dyDescent="0.35">
      <c r="A12">
        <v>9</v>
      </c>
      <c r="B12" t="s">
        <v>84</v>
      </c>
      <c r="C12" t="str">
        <f>+_xlfn.XLOOKUP(H12,Processes!$D$4:$D$47,Processes!$E$4:$E$47)</f>
        <v>Second</v>
      </c>
      <c r="D12" t="s">
        <v>82</v>
      </c>
      <c r="E12" t="s">
        <v>84</v>
      </c>
      <c r="F12" t="str">
        <f>+_xlfn.XLOOKUP(I12,Processes!$D$4:$D$47,Processes!$E$4:$E$47)</f>
        <v>RoW</v>
      </c>
      <c r="G12" t="s">
        <v>29</v>
      </c>
      <c r="H12" s="4" t="str">
        <f t="shared" si="0"/>
        <v>Sawnwood:FI</v>
      </c>
      <c r="I12" s="4" t="str">
        <f t="shared" si="1"/>
        <v>Sawnwood:Export</v>
      </c>
      <c r="J12">
        <v>20</v>
      </c>
      <c r="K12" t="s">
        <v>89</v>
      </c>
      <c r="L12">
        <v>2021</v>
      </c>
      <c r="N12" t="s">
        <v>100</v>
      </c>
      <c r="P12">
        <f>0.4238*'Carbon fraction (will be moved)'!$C$2</f>
        <v>0.20342399999999999</v>
      </c>
      <c r="Q12" s="29" t="s">
        <v>99</v>
      </c>
    </row>
    <row r="13" spans="1:21" x14ac:dyDescent="0.35">
      <c r="A13">
        <v>10</v>
      </c>
      <c r="B13" t="s">
        <v>84</v>
      </c>
      <c r="C13" t="str">
        <f>+_xlfn.XLOOKUP(H13,Processes!$D$4:$D$47,Processes!$E$4:$E$47)</f>
        <v>RoW</v>
      </c>
      <c r="D13" t="s">
        <v>28</v>
      </c>
      <c r="E13" t="s">
        <v>84</v>
      </c>
      <c r="F13" t="s">
        <v>26</v>
      </c>
      <c r="G13" t="s">
        <v>82</v>
      </c>
      <c r="H13" s="4" t="str">
        <f t="shared" si="0"/>
        <v>Sawnwood:Import</v>
      </c>
      <c r="I13" s="4" t="str">
        <f t="shared" si="1"/>
        <v>Sawnwood:FI</v>
      </c>
      <c r="J13">
        <v>10</v>
      </c>
      <c r="K13" t="s">
        <v>89</v>
      </c>
      <c r="L13">
        <v>2021</v>
      </c>
      <c r="N13" t="s">
        <v>100</v>
      </c>
      <c r="P13">
        <f>0.4238*'Carbon fraction (will be moved)'!$C$2</f>
        <v>0.20342399999999999</v>
      </c>
      <c r="Q13" s="29" t="s">
        <v>99</v>
      </c>
    </row>
    <row r="14" spans="1:21" ht="13.5" customHeight="1" x14ac:dyDescent="0.35">
      <c r="H14" s="4"/>
      <c r="I14" s="4"/>
      <c r="N14"/>
    </row>
    <row r="15" spans="1:21" ht="13.5" customHeight="1" x14ac:dyDescent="0.35">
      <c r="H15" s="4"/>
      <c r="I15" s="4"/>
      <c r="N15"/>
    </row>
    <row r="16" spans="1:21" x14ac:dyDescent="0.35">
      <c r="B16" t="s">
        <v>83</v>
      </c>
      <c r="C16" t="str">
        <f>+_xlfn.XLOOKUP(H16,Processes!$D$4:$D$47,Processes!$E$4:$E$47)</f>
        <v>Source</v>
      </c>
      <c r="D16" t="s">
        <v>82</v>
      </c>
      <c r="E16" t="s">
        <v>85</v>
      </c>
      <c r="F16" t="str">
        <f>+_xlfn.XLOOKUP(I16,Processes!$D$4:$D$47,Processes!$E$4:$E$47)</f>
        <v>First</v>
      </c>
      <c r="G16" t="s">
        <v>82</v>
      </c>
      <c r="H16" s="4" t="str">
        <f t="shared" si="0"/>
        <v>Industrial_roundwood:FI</v>
      </c>
      <c r="I16" s="4" t="str">
        <f t="shared" si="1"/>
        <v>Sawmilling:FI</v>
      </c>
      <c r="J16">
        <v>60</v>
      </c>
      <c r="K16" t="s">
        <v>89</v>
      </c>
      <c r="L16">
        <v>2022</v>
      </c>
      <c r="N16" t="s">
        <v>100</v>
      </c>
      <c r="P16">
        <f>0.4238*'Carbon fraction (will be moved)'!$C$2</f>
        <v>0.20342399999999999</v>
      </c>
      <c r="Q16" s="29" t="s">
        <v>99</v>
      </c>
    </row>
    <row r="17" spans="2:17" x14ac:dyDescent="0.35">
      <c r="B17" t="s">
        <v>85</v>
      </c>
      <c r="C17" t="str">
        <f>+_xlfn.XLOOKUP(H17,Processes!$D$4:$D$47,Processes!$E$4:$E$47)</f>
        <v>First</v>
      </c>
      <c r="D17" t="s">
        <v>82</v>
      </c>
      <c r="E17" t="s">
        <v>84</v>
      </c>
      <c r="F17" t="str">
        <f>+_xlfn.XLOOKUP(I17,Processes!$D$4:$D$47,Processes!$E$4:$E$47)</f>
        <v>Second</v>
      </c>
      <c r="G17" t="s">
        <v>82</v>
      </c>
      <c r="H17" s="4" t="str">
        <f t="shared" si="0"/>
        <v>Sawmilling:FI</v>
      </c>
      <c r="I17" s="4" t="str">
        <f t="shared" si="1"/>
        <v>Sawnwood:FI</v>
      </c>
      <c r="J17">
        <v>50</v>
      </c>
      <c r="K17" t="s">
        <v>89</v>
      </c>
      <c r="L17">
        <v>2022</v>
      </c>
      <c r="N17" t="s">
        <v>100</v>
      </c>
      <c r="P17">
        <f>0.4238*'Carbon fraction (will be moved)'!$C$2</f>
        <v>0.20342399999999999</v>
      </c>
      <c r="Q17" s="29" t="s">
        <v>99</v>
      </c>
    </row>
    <row r="18" spans="2:17" x14ac:dyDescent="0.35">
      <c r="B18" t="s">
        <v>85</v>
      </c>
      <c r="C18" t="str">
        <f>+_xlfn.XLOOKUP(H18,Processes!$D$4:$D$47,Processes!$E$4:$E$47)</f>
        <v>First</v>
      </c>
      <c r="D18" t="s">
        <v>82</v>
      </c>
      <c r="E18" t="s">
        <v>90</v>
      </c>
      <c r="F18" t="str">
        <f>+_xlfn.XLOOKUP(I18,Processes!$D$4:$D$47,Processes!$E$4:$E$47)</f>
        <v>by_prod</v>
      </c>
      <c r="G18" t="s">
        <v>82</v>
      </c>
      <c r="H18" s="4" t="str">
        <f t="shared" si="0"/>
        <v>Sawmilling:FI</v>
      </c>
      <c r="I18" s="4" t="str">
        <f t="shared" si="1"/>
        <v>Residues:FI</v>
      </c>
      <c r="J18">
        <v>19.5</v>
      </c>
      <c r="K18" t="s">
        <v>89</v>
      </c>
      <c r="L18">
        <v>2022</v>
      </c>
      <c r="N18" t="s">
        <v>100</v>
      </c>
      <c r="P18">
        <f>0.395*'Carbon fraction (will be moved)'!$C$2</f>
        <v>0.18959999999999999</v>
      </c>
      <c r="Q18" s="29" t="s">
        <v>99</v>
      </c>
    </row>
    <row r="19" spans="2:17" x14ac:dyDescent="0.35">
      <c r="B19" t="s">
        <v>84</v>
      </c>
      <c r="C19" t="str">
        <f>+_xlfn.XLOOKUP(H19,Processes!$D$4:$D$47,Processes!$E$4:$E$47)</f>
        <v>Second</v>
      </c>
      <c r="D19" t="s">
        <v>82</v>
      </c>
      <c r="E19" t="s">
        <v>86</v>
      </c>
      <c r="F19" t="str">
        <f>+_xlfn.XLOOKUP(I19,Processes!$D$4:$D$47,Processes!$E$4:$E$47)</f>
        <v>VAM</v>
      </c>
      <c r="G19" t="s">
        <v>82</v>
      </c>
      <c r="H19" s="4" t="str">
        <f t="shared" si="0"/>
        <v>Sawnwood:FI</v>
      </c>
      <c r="I19" s="4" t="str">
        <f t="shared" si="1"/>
        <v>Construction:FI</v>
      </c>
      <c r="J19">
        <v>60</v>
      </c>
      <c r="K19" t="s">
        <v>14</v>
      </c>
      <c r="L19">
        <v>2022</v>
      </c>
      <c r="N19" t="s">
        <v>100</v>
      </c>
      <c r="P19">
        <f>0.48*'Carbon fraction (will be moved)'!$C$2</f>
        <v>0.23039999999999999</v>
      </c>
      <c r="Q19" s="29" t="s">
        <v>99</v>
      </c>
    </row>
    <row r="20" spans="2:17" x14ac:dyDescent="0.35">
      <c r="B20" t="s">
        <v>84</v>
      </c>
      <c r="C20" t="str">
        <f>+_xlfn.XLOOKUP(H20,Processes!$D$4:$D$47,Processes!$E$4:$E$47)</f>
        <v>Second</v>
      </c>
      <c r="D20" t="s">
        <v>82</v>
      </c>
      <c r="E20" t="s">
        <v>87</v>
      </c>
      <c r="F20" t="str">
        <f>+_xlfn.XLOOKUP(I20,Processes!$D$4:$D$47,Processes!$E$4:$E$47)</f>
        <v>VAM</v>
      </c>
      <c r="G20" t="s">
        <v>82</v>
      </c>
      <c r="H20" s="4" t="str">
        <f>_xlfn.CONCAT(B20,":",D20)</f>
        <v>Sawnwood:FI</v>
      </c>
      <c r="I20" s="4" t="str">
        <f>_xlfn.CONCAT(E20,":",G20)</f>
        <v>Furniture:FI</v>
      </c>
      <c r="J20">
        <v>40</v>
      </c>
      <c r="K20" t="s">
        <v>14</v>
      </c>
      <c r="L20">
        <v>2022</v>
      </c>
      <c r="N20" t="s">
        <v>100</v>
      </c>
      <c r="P20">
        <f>0.45*'Carbon fraction (will be moved)'!$C$2</f>
        <v>0.216</v>
      </c>
      <c r="Q20" s="29" t="s">
        <v>99</v>
      </c>
    </row>
    <row r="21" spans="2:17" x14ac:dyDescent="0.35">
      <c r="B21" t="s">
        <v>86</v>
      </c>
      <c r="C21" t="str">
        <f>+_xlfn.XLOOKUP(H21,Processes!$D$4:$D$47,Processes!$E$4:$E$47)</f>
        <v>VAM</v>
      </c>
      <c r="D21" t="s">
        <v>82</v>
      </c>
      <c r="E21" t="s">
        <v>85</v>
      </c>
      <c r="F21" t="str">
        <f>+_xlfn.XLOOKUP(I21,Processes!$D$4:$D$47,Processes!$E$4:$E$47)</f>
        <v>First</v>
      </c>
      <c r="G21" t="s">
        <v>82</v>
      </c>
      <c r="H21" s="4" t="str">
        <f t="shared" si="0"/>
        <v>Construction:FI</v>
      </c>
      <c r="I21" s="4" t="str">
        <f t="shared" si="1"/>
        <v>Sawmilling:FI</v>
      </c>
      <c r="J21">
        <v>40</v>
      </c>
      <c r="K21" t="s">
        <v>14</v>
      </c>
      <c r="L21">
        <v>2022</v>
      </c>
      <c r="N21" t="s">
        <v>100</v>
      </c>
      <c r="P21">
        <f>0.48*'Carbon fraction (will be moved)'!$C$2</f>
        <v>0.23039999999999999</v>
      </c>
      <c r="Q21" t="s">
        <v>97</v>
      </c>
    </row>
    <row r="22" spans="2:17" x14ac:dyDescent="0.35">
      <c r="B22" t="s">
        <v>86</v>
      </c>
      <c r="C22" t="str">
        <f>+_xlfn.XLOOKUP(H22,Processes!$D$4:$D$47,Processes!$E$4:$E$47)</f>
        <v>VAM</v>
      </c>
      <c r="D22" t="s">
        <v>82</v>
      </c>
      <c r="E22" t="s">
        <v>91</v>
      </c>
      <c r="F22" t="str">
        <f>+_xlfn.XLOOKUP(I22,Processes!$D$4:$D$47,Processes!$E$4:$E$47)</f>
        <v>EoL</v>
      </c>
      <c r="G22" t="s">
        <v>82</v>
      </c>
      <c r="H22" s="4" t="str">
        <f t="shared" ref="H22" si="2">_xlfn.CONCAT(B22,":",D22)</f>
        <v>Construction:FI</v>
      </c>
      <c r="I22" s="4" t="str">
        <f t="shared" ref="I22" si="3">_xlfn.CONCAT(E22,":",G22)</f>
        <v>Incineration:FI</v>
      </c>
      <c r="J22">
        <v>60</v>
      </c>
      <c r="K22" t="s">
        <v>14</v>
      </c>
      <c r="L22">
        <v>2022</v>
      </c>
      <c r="N22" t="s">
        <v>100</v>
      </c>
      <c r="P22">
        <f>0.45*'Carbon fraction (will be moved)'!$C$2</f>
        <v>0.216</v>
      </c>
      <c r="Q22" t="s">
        <v>98</v>
      </c>
    </row>
    <row r="23" spans="2:17" x14ac:dyDescent="0.35">
      <c r="B23" t="s">
        <v>87</v>
      </c>
      <c r="C23" t="s">
        <v>94</v>
      </c>
      <c r="D23" t="s">
        <v>82</v>
      </c>
      <c r="E23" t="s">
        <v>91</v>
      </c>
      <c r="F23" t="str">
        <f>+_xlfn.XLOOKUP(I23,Processes!$D$4:$D$47,Processes!$E$4:$E$47)</f>
        <v>EoL</v>
      </c>
      <c r="G23" t="s">
        <v>82</v>
      </c>
      <c r="H23" s="4" t="str">
        <f t="shared" ref="H23" si="4">_xlfn.CONCAT(B23,":",D23)</f>
        <v>Furniture:FI</v>
      </c>
      <c r="I23" s="4" t="str">
        <f t="shared" ref="I23" si="5">_xlfn.CONCAT(E23,":",G23)</f>
        <v>Incineration:FI</v>
      </c>
      <c r="J23">
        <v>100</v>
      </c>
      <c r="K23" t="s">
        <v>14</v>
      </c>
      <c r="L23">
        <v>2022</v>
      </c>
      <c r="N23" t="s">
        <v>100</v>
      </c>
      <c r="P23">
        <f>0.45*'Carbon fraction (will be moved)'!$C$2</f>
        <v>0.216</v>
      </c>
      <c r="Q23" s="29" t="s">
        <v>99</v>
      </c>
    </row>
    <row r="24" spans="2:17" x14ac:dyDescent="0.35">
      <c r="B24" t="s">
        <v>84</v>
      </c>
      <c r="C24" t="str">
        <f>+_xlfn.XLOOKUP(H24,Processes!$D$4:$D$47,Processes!$E$4:$E$47)</f>
        <v>Second</v>
      </c>
      <c r="D24" t="s">
        <v>82</v>
      </c>
      <c r="E24" t="s">
        <v>84</v>
      </c>
      <c r="F24" t="str">
        <f>+_xlfn.XLOOKUP(I24,Processes!$D$4:$D$47,Processes!$E$4:$E$47)</f>
        <v>RoW</v>
      </c>
      <c r="G24" t="s">
        <v>29</v>
      </c>
      <c r="H24" s="4" t="str">
        <f t="shared" si="0"/>
        <v>Sawnwood:FI</v>
      </c>
      <c r="I24" s="4" t="str">
        <f t="shared" si="1"/>
        <v>Sawnwood:Export</v>
      </c>
      <c r="J24">
        <v>20</v>
      </c>
      <c r="K24" t="s">
        <v>89</v>
      </c>
      <c r="L24">
        <v>2022</v>
      </c>
      <c r="N24" t="s">
        <v>100</v>
      </c>
      <c r="P24">
        <f>0.4238*'Carbon fraction (will be moved)'!$C$2</f>
        <v>0.20342399999999999</v>
      </c>
      <c r="Q24" s="29" t="s">
        <v>99</v>
      </c>
    </row>
    <row r="25" spans="2:17" x14ac:dyDescent="0.35">
      <c r="B25" t="s">
        <v>84</v>
      </c>
      <c r="C25" t="str">
        <f>+_xlfn.XLOOKUP(H25,Processes!$D$4:$D$47,Processes!$E$4:$E$47)</f>
        <v>RoW</v>
      </c>
      <c r="D25" t="s">
        <v>28</v>
      </c>
      <c r="E25" t="s">
        <v>84</v>
      </c>
      <c r="F25" t="str">
        <f>+_xlfn.XLOOKUP(I25,Processes!$D$4:$D$47,Processes!$E$4:$E$47)</f>
        <v>Second</v>
      </c>
      <c r="G25" t="s">
        <v>82</v>
      </c>
      <c r="H25" s="4" t="str">
        <f t="shared" si="0"/>
        <v>Sawnwood:Import</v>
      </c>
      <c r="I25" s="4" t="str">
        <f t="shared" si="1"/>
        <v>Sawnwood:FI</v>
      </c>
      <c r="J25">
        <v>10</v>
      </c>
      <c r="K25" t="s">
        <v>89</v>
      </c>
      <c r="L25">
        <v>2022</v>
      </c>
      <c r="N25" t="s">
        <v>100</v>
      </c>
      <c r="P25">
        <f>0.4238*'Carbon fraction (will be moved)'!$C$2</f>
        <v>0.20342399999999999</v>
      </c>
      <c r="Q25" s="29" t="s">
        <v>99</v>
      </c>
    </row>
    <row r="26" spans="2:17" x14ac:dyDescent="0.35">
      <c r="H26" s="4"/>
      <c r="I26" s="4"/>
    </row>
    <row r="27" spans="2:17" x14ac:dyDescent="0.35">
      <c r="H27" s="4"/>
      <c r="I27" s="4"/>
    </row>
    <row r="28" spans="2:17" x14ac:dyDescent="0.35">
      <c r="H28" s="4"/>
      <c r="I28" s="4"/>
    </row>
    <row r="29" spans="2:17" x14ac:dyDescent="0.35">
      <c r="H29" s="4"/>
      <c r="I29" s="4"/>
    </row>
    <row r="30" spans="2:17" x14ac:dyDescent="0.35">
      <c r="H30" s="4"/>
      <c r="I30" s="4"/>
      <c r="N30" s="7"/>
    </row>
    <row r="31" spans="2:17" x14ac:dyDescent="0.35">
      <c r="H31" s="4"/>
      <c r="I31" s="4"/>
      <c r="N31" s="7"/>
    </row>
    <row r="32" spans="2:17" x14ac:dyDescent="0.35">
      <c r="H32" s="4"/>
      <c r="I32" s="4"/>
    </row>
    <row r="33" spans="3:15" x14ac:dyDescent="0.35">
      <c r="H33" s="4"/>
      <c r="I33" s="4"/>
    </row>
    <row r="34" spans="3:15" x14ac:dyDescent="0.35">
      <c r="H34" s="4"/>
      <c r="I34" s="4"/>
    </row>
    <row r="35" spans="3:15" x14ac:dyDescent="0.35">
      <c r="H35" s="4"/>
      <c r="I35" s="4"/>
    </row>
    <row r="36" spans="3:15" x14ac:dyDescent="0.35">
      <c r="H36" s="4"/>
      <c r="I36" s="4"/>
    </row>
    <row r="37" spans="3:15" x14ac:dyDescent="0.35">
      <c r="H37" s="4"/>
      <c r="I37" s="4"/>
    </row>
    <row r="38" spans="3:15" x14ac:dyDescent="0.35">
      <c r="H38" s="4"/>
      <c r="I38" s="4"/>
      <c r="O38"/>
    </row>
    <row r="39" spans="3:15" x14ac:dyDescent="0.35">
      <c r="H39" s="4"/>
      <c r="I39" s="4"/>
      <c r="O39"/>
    </row>
    <row r="40" spans="3:15" x14ac:dyDescent="0.35">
      <c r="H40" s="4"/>
      <c r="I40" s="4"/>
      <c r="O40"/>
    </row>
    <row r="41" spans="3:15" x14ac:dyDescent="0.35">
      <c r="H41" s="4"/>
      <c r="I41" s="4"/>
      <c r="N41"/>
      <c r="O41"/>
    </row>
    <row r="42" spans="3:15" x14ac:dyDescent="0.35">
      <c r="H42" s="4"/>
      <c r="I42" s="4"/>
      <c r="N42"/>
      <c r="O42"/>
    </row>
    <row r="43" spans="3:15" x14ac:dyDescent="0.35">
      <c r="H43" s="4"/>
      <c r="I43" s="4"/>
      <c r="N43"/>
      <c r="O43"/>
    </row>
    <row r="44" spans="3:15" x14ac:dyDescent="0.35">
      <c r="H44" s="4"/>
      <c r="I44" s="4"/>
      <c r="N44"/>
      <c r="O44"/>
    </row>
    <row r="45" spans="3:15" x14ac:dyDescent="0.35">
      <c r="H45" s="4"/>
      <c r="I45" s="4"/>
      <c r="N45"/>
      <c r="O45"/>
    </row>
    <row r="46" spans="3:15" x14ac:dyDescent="0.35">
      <c r="H46" s="4"/>
      <c r="I46" s="4"/>
      <c r="N46"/>
      <c r="O46"/>
    </row>
    <row r="47" spans="3:15" x14ac:dyDescent="0.35">
      <c r="C47" s="9" t="s">
        <v>88</v>
      </c>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H86" s="4"/>
      <c r="I86" s="4"/>
      <c r="N86"/>
      <c r="O86"/>
    </row>
    <row r="87" spans="2:15" x14ac:dyDescent="0.35">
      <c r="H87" s="4"/>
      <c r="I87" s="4"/>
      <c r="N87"/>
      <c r="O87"/>
    </row>
    <row r="88" spans="2:15" x14ac:dyDescent="0.35">
      <c r="N88"/>
      <c r="O88"/>
    </row>
    <row r="89" spans="2:15" x14ac:dyDescent="0.35">
      <c r="B89" s="4"/>
      <c r="D89" s="4"/>
      <c r="E89" s="4"/>
      <c r="G89" s="4"/>
      <c r="H89" s="4"/>
      <c r="I89" s="4"/>
      <c r="M89" s="4"/>
      <c r="N89"/>
      <c r="O89"/>
    </row>
    <row r="90" spans="2:15" x14ac:dyDescent="0.35">
      <c r="H90" s="4"/>
      <c r="I90" s="4"/>
      <c r="N90"/>
      <c r="O90"/>
    </row>
    <row r="91" spans="2:15" x14ac:dyDescent="0.35">
      <c r="H91" s="4"/>
      <c r="I91" s="4"/>
      <c r="N91"/>
      <c r="O91"/>
    </row>
    <row r="92" spans="2:15" x14ac:dyDescent="0.35">
      <c r="H92" s="4"/>
      <c r="I92" s="4"/>
      <c r="N92"/>
      <c r="O92"/>
    </row>
    <row r="93" spans="2:15" x14ac:dyDescent="0.35">
      <c r="H93" s="4"/>
      <c r="I93" s="4"/>
      <c r="N93"/>
      <c r="O93"/>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Q23:Q25" r:id="rId4" display="https://doi.org/10.1016/j.resconrec.2024.107476, assumed average conversion factor 80% soft 20% hard" xr:uid="{2CCB2B74-FB50-4507-B000-BC908D2BE0F5}"/>
    <hyperlink ref="Q16:Q20" r:id="rId5" display="https://doi.org/10.1016/j.resconrec.2024.107476, assumed average conversion factor 80% soft 20% hard" xr:uid="{1319AB96-3E14-46DA-82C5-62302A8D0AD9}"/>
  </hyperlinks>
  <pageMargins left="0.7" right="0.7" top="0.75" bottom="0.75" header="0.3" footer="0.3"/>
  <pageSetup paperSize="9" orientation="portrait" r:id="rId6"/>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C25" workbookViewId="0">
      <selection activeCell="R24" sqref="R24"/>
    </sheetView>
  </sheetViews>
  <sheetFormatPr defaultRowHeight="14.5" x14ac:dyDescent="0.35"/>
  <cols>
    <col min="1" max="1" width="30.81640625" customWidth="1"/>
    <col min="2" max="12" width="13.453125" bestFit="1" customWidth="1"/>
    <col min="13" max="13" width="19.08984375" customWidth="1"/>
    <col min="14" max="14" width="13.54296875" customWidth="1"/>
    <col min="16" max="16" width="15.26953125" customWidth="1"/>
    <col min="17" max="17" width="10.36328125" bestFit="1" customWidth="1"/>
    <col min="19" max="19" width="10.36328125" bestFit="1" customWidth="1"/>
    <col min="27" max="27" width="18.6328125" customWidth="1"/>
    <col min="28" max="28" width="21.54296875" customWidth="1"/>
  </cols>
  <sheetData>
    <row r="1" spans="1:33" x14ac:dyDescent="0.35">
      <c r="A1" s="39" t="s">
        <v>141</v>
      </c>
      <c r="C1" t="s">
        <v>139</v>
      </c>
    </row>
    <row r="2" spans="1:33" x14ac:dyDescent="0.35">
      <c r="A2" s="39" t="s">
        <v>142</v>
      </c>
      <c r="B2" s="38"/>
      <c r="C2" s="35">
        <v>2021</v>
      </c>
      <c r="D2" s="35">
        <v>2022</v>
      </c>
      <c r="E2" s="35">
        <v>2023</v>
      </c>
      <c r="F2" s="35">
        <v>2024</v>
      </c>
      <c r="G2" s="35">
        <v>2025</v>
      </c>
      <c r="H2" s="35">
        <v>2026</v>
      </c>
      <c r="I2" s="35">
        <v>2027</v>
      </c>
      <c r="J2" s="35">
        <v>2028</v>
      </c>
      <c r="K2" s="35">
        <v>2029</v>
      </c>
      <c r="L2" s="35">
        <v>2030</v>
      </c>
      <c r="N2" t="s">
        <v>143</v>
      </c>
      <c r="P2" t="s">
        <v>144</v>
      </c>
      <c r="Q2" t="s">
        <v>145</v>
      </c>
      <c r="S2" t="s">
        <v>146</v>
      </c>
      <c r="X2" t="s">
        <v>131</v>
      </c>
      <c r="Y2" t="s">
        <v>133</v>
      </c>
      <c r="Z2" t="s">
        <v>132</v>
      </c>
      <c r="AA2" t="s">
        <v>134</v>
      </c>
      <c r="AB2" t="s">
        <v>135</v>
      </c>
      <c r="AD2" t="s">
        <v>75</v>
      </c>
      <c r="AE2" t="s">
        <v>136</v>
      </c>
      <c r="AF2" t="s">
        <v>137</v>
      </c>
      <c r="AG2" t="s">
        <v>138</v>
      </c>
    </row>
    <row r="3" spans="1:33" x14ac:dyDescent="0.35">
      <c r="B3" s="35">
        <v>2021</v>
      </c>
      <c r="C3" s="38">
        <v>4.5864251507765596E-6</v>
      </c>
      <c r="D3" s="36">
        <v>0</v>
      </c>
      <c r="E3" s="36">
        <v>0</v>
      </c>
      <c r="F3" s="36">
        <v>0</v>
      </c>
      <c r="G3" s="36">
        <v>0</v>
      </c>
      <c r="H3" s="36">
        <v>0</v>
      </c>
      <c r="I3" s="36">
        <v>0</v>
      </c>
      <c r="J3" s="36">
        <v>0</v>
      </c>
      <c r="K3" s="36">
        <v>0</v>
      </c>
      <c r="L3" s="36">
        <v>0</v>
      </c>
      <c r="N3" s="37">
        <f>SUM(C3:L3)</f>
        <v>4.5864251507765596E-6</v>
      </c>
      <c r="P3">
        <v>16</v>
      </c>
      <c r="Q3" s="37">
        <f>P3-N3</f>
        <v>15.999995413574849</v>
      </c>
      <c r="S3" s="37">
        <f>Q3</f>
        <v>15.999995413574849</v>
      </c>
      <c r="W3">
        <v>2021</v>
      </c>
      <c r="X3" t="s">
        <v>112</v>
      </c>
      <c r="Y3" t="s">
        <v>113</v>
      </c>
      <c r="Z3" t="s">
        <v>114</v>
      </c>
      <c r="AA3">
        <v>60</v>
      </c>
      <c r="AB3">
        <v>12.205439999999999</v>
      </c>
      <c r="AD3">
        <v>2021</v>
      </c>
      <c r="AE3" t="s">
        <v>113</v>
      </c>
      <c r="AF3">
        <v>0</v>
      </c>
      <c r="AG3">
        <v>60</v>
      </c>
    </row>
    <row r="4" spans="1:33" x14ac:dyDescent="0.35">
      <c r="B4" s="35">
        <v>2022</v>
      </c>
      <c r="C4" s="38">
        <v>5.0215344417914299E-4</v>
      </c>
      <c r="D4" s="38">
        <v>4.5864251507765596E-6</v>
      </c>
      <c r="E4" s="36">
        <v>0</v>
      </c>
      <c r="F4" s="36">
        <v>0</v>
      </c>
      <c r="G4" s="36">
        <v>0</v>
      </c>
      <c r="H4" s="36">
        <v>0</v>
      </c>
      <c r="I4" s="36">
        <v>0</v>
      </c>
      <c r="J4" s="36">
        <v>0</v>
      </c>
      <c r="K4" s="36">
        <v>0</v>
      </c>
      <c r="L4" s="36">
        <v>0</v>
      </c>
      <c r="N4" s="37">
        <f>SUM(C4:L4)</f>
        <v>5.0673986932991955E-4</v>
      </c>
      <c r="P4">
        <v>16</v>
      </c>
      <c r="Q4" s="37">
        <f>P4-N4</f>
        <v>15.99949326013067</v>
      </c>
      <c r="S4" s="37">
        <f>SUM(Q3:Q4)</f>
        <v>31.999488673705521</v>
      </c>
      <c r="W4">
        <v>2021</v>
      </c>
      <c r="X4" t="s">
        <v>115</v>
      </c>
      <c r="Y4" t="s">
        <v>114</v>
      </c>
      <c r="Z4" t="s">
        <v>116</v>
      </c>
      <c r="AA4">
        <v>50</v>
      </c>
      <c r="AB4">
        <v>10.171200000000001</v>
      </c>
      <c r="AD4">
        <v>2021</v>
      </c>
      <c r="AE4" t="s">
        <v>114</v>
      </c>
      <c r="AF4">
        <v>69.599999999999994</v>
      </c>
      <c r="AG4">
        <v>69.5</v>
      </c>
    </row>
    <row r="5" spans="1:33" x14ac:dyDescent="0.35">
      <c r="B5" s="35">
        <v>2023</v>
      </c>
      <c r="C5" s="38">
        <v>2.1091628636751701E-2</v>
      </c>
      <c r="D5" s="38">
        <v>5.0215344417914299E-4</v>
      </c>
      <c r="E5" s="38">
        <v>4.5864251507765596E-6</v>
      </c>
      <c r="F5" s="36">
        <v>0</v>
      </c>
      <c r="G5" s="36">
        <v>0</v>
      </c>
      <c r="H5" s="36">
        <v>0</v>
      </c>
      <c r="I5" s="36">
        <v>0</v>
      </c>
      <c r="J5" s="36">
        <v>0</v>
      </c>
      <c r="K5" s="36">
        <v>0</v>
      </c>
      <c r="L5" s="36">
        <v>0</v>
      </c>
      <c r="N5" s="37">
        <f>SUM(C5:L5)</f>
        <v>2.1598368506081621E-2</v>
      </c>
      <c r="P5">
        <v>16</v>
      </c>
      <c r="Q5" s="37">
        <f>P5-N5</f>
        <v>15.978401631493918</v>
      </c>
      <c r="S5" s="37">
        <f>SUM(Q3:Q5)</f>
        <v>47.977890305199438</v>
      </c>
      <c r="W5">
        <v>2021</v>
      </c>
      <c r="X5" t="s">
        <v>117</v>
      </c>
      <c r="Y5" t="s">
        <v>114</v>
      </c>
      <c r="Z5" t="s">
        <v>118</v>
      </c>
      <c r="AA5">
        <v>19.5</v>
      </c>
      <c r="AB5">
        <v>3.6972</v>
      </c>
      <c r="AD5">
        <v>2021</v>
      </c>
      <c r="AE5" t="s">
        <v>118</v>
      </c>
      <c r="AF5">
        <v>19.5</v>
      </c>
      <c r="AG5">
        <v>0</v>
      </c>
    </row>
    <row r="6" spans="1:33" x14ac:dyDescent="0.35">
      <c r="B6" s="35">
        <v>2024</v>
      </c>
      <c r="C6" s="38">
        <v>0.34240374266478502</v>
      </c>
      <c r="D6" s="38">
        <v>2.1091628636751701E-2</v>
      </c>
      <c r="E6" s="38">
        <v>5.0215344417914299E-4</v>
      </c>
      <c r="F6" s="38">
        <v>4.5864251507765596E-6</v>
      </c>
      <c r="G6" s="36">
        <v>0</v>
      </c>
      <c r="H6" s="36">
        <v>0</v>
      </c>
      <c r="I6" s="36">
        <v>0</v>
      </c>
      <c r="J6" s="36">
        <v>0</v>
      </c>
      <c r="K6" s="36">
        <v>0</v>
      </c>
      <c r="L6" s="36">
        <v>0</v>
      </c>
      <c r="N6" s="37">
        <f>SUM(C6:L6)</f>
        <v>0.36400211117086662</v>
      </c>
      <c r="P6">
        <v>16</v>
      </c>
      <c r="Q6" s="37">
        <f>P6-N6</f>
        <v>15.635997888829133</v>
      </c>
      <c r="S6" s="37">
        <f>SUM($Q$3:Q6)</f>
        <v>63.613888194028569</v>
      </c>
      <c r="W6">
        <v>2021</v>
      </c>
      <c r="X6" t="s">
        <v>119</v>
      </c>
      <c r="Y6" t="s">
        <v>116</v>
      </c>
      <c r="Z6" t="s">
        <v>120</v>
      </c>
      <c r="AA6">
        <v>24</v>
      </c>
      <c r="AB6">
        <v>5.5296000000000003</v>
      </c>
      <c r="AD6">
        <v>2021</v>
      </c>
      <c r="AE6" t="s">
        <v>116</v>
      </c>
      <c r="AF6">
        <v>60</v>
      </c>
      <c r="AG6">
        <v>60</v>
      </c>
    </row>
    <row r="7" spans="1:33" x14ac:dyDescent="0.35">
      <c r="B7" s="35">
        <v>2025</v>
      </c>
      <c r="C7" s="38">
        <v>2.1744819517324401</v>
      </c>
      <c r="D7" s="38">
        <v>0.34240374266478502</v>
      </c>
      <c r="E7" s="38">
        <v>2.1091628636751701E-2</v>
      </c>
      <c r="F7" s="38">
        <v>5.0215344417914299E-4</v>
      </c>
      <c r="G7" s="38">
        <v>4.5864251507765596E-6</v>
      </c>
      <c r="H7" s="36">
        <v>0</v>
      </c>
      <c r="I7" s="36">
        <v>0</v>
      </c>
      <c r="J7" s="36">
        <v>0</v>
      </c>
      <c r="K7" s="36">
        <v>0</v>
      </c>
      <c r="L7" s="36">
        <v>0</v>
      </c>
      <c r="N7" s="37">
        <f>SUM(C7:L7)</f>
        <v>2.538484062903307</v>
      </c>
      <c r="P7">
        <v>16</v>
      </c>
      <c r="Q7" s="37">
        <f>P7-N7</f>
        <v>13.461515937096692</v>
      </c>
      <c r="S7" s="37">
        <f>SUM($Q$3:Q7)</f>
        <v>77.075404131125254</v>
      </c>
      <c r="W7">
        <v>2021</v>
      </c>
      <c r="X7" t="s">
        <v>121</v>
      </c>
      <c r="Y7" t="s">
        <v>116</v>
      </c>
      <c r="Z7" t="s">
        <v>122</v>
      </c>
      <c r="AA7">
        <v>16</v>
      </c>
      <c r="AB7">
        <v>3.456</v>
      </c>
      <c r="AD7">
        <v>2021</v>
      </c>
      <c r="AE7" t="s">
        <v>120</v>
      </c>
      <c r="AF7">
        <v>24</v>
      </c>
      <c r="AG7">
        <v>24</v>
      </c>
    </row>
    <row r="8" spans="1:33" x14ac:dyDescent="0.35">
      <c r="B8" s="35">
        <v>2026</v>
      </c>
      <c r="C8" s="38">
        <v>5.4615159370966797</v>
      </c>
      <c r="D8" s="38">
        <v>2.1744819517324401</v>
      </c>
      <c r="E8" s="38">
        <v>0.34240374266478502</v>
      </c>
      <c r="F8" s="38">
        <v>2.1091628636751701E-2</v>
      </c>
      <c r="G8" s="38">
        <v>5.0215344417914299E-4</v>
      </c>
      <c r="H8" s="38">
        <v>4.5864251507765596E-6</v>
      </c>
      <c r="I8" s="36">
        <v>0</v>
      </c>
      <c r="J8" s="36">
        <v>0</v>
      </c>
      <c r="K8" s="36">
        <v>0</v>
      </c>
      <c r="L8" s="36">
        <v>0</v>
      </c>
      <c r="N8" s="37">
        <f>SUM(C8:L8)</f>
        <v>7.9999999999999867</v>
      </c>
      <c r="P8">
        <v>16</v>
      </c>
      <c r="Q8" s="37">
        <f>P8-N8</f>
        <v>8.0000000000000142</v>
      </c>
      <c r="S8" s="37">
        <f>SUM($Q$3:Q8)</f>
        <v>85.075404131125268</v>
      </c>
      <c r="W8">
        <v>2021</v>
      </c>
      <c r="X8" t="s">
        <v>123</v>
      </c>
      <c r="Y8" t="s">
        <v>120</v>
      </c>
      <c r="Z8" t="s">
        <v>114</v>
      </c>
      <c r="AA8">
        <v>9.6</v>
      </c>
      <c r="AB8">
        <v>2.21184</v>
      </c>
      <c r="AD8">
        <v>2021</v>
      </c>
      <c r="AE8" t="s">
        <v>122</v>
      </c>
      <c r="AF8">
        <v>16</v>
      </c>
      <c r="AG8">
        <v>16</v>
      </c>
    </row>
    <row r="9" spans="1:33" x14ac:dyDescent="0.35">
      <c r="B9" s="35">
        <v>2027</v>
      </c>
      <c r="C9" s="38">
        <v>5.4615159370966797</v>
      </c>
      <c r="D9" s="38">
        <v>5.4615159370966797</v>
      </c>
      <c r="E9" s="38">
        <v>2.1744819517324401</v>
      </c>
      <c r="F9" s="38">
        <v>0.34240374266478502</v>
      </c>
      <c r="G9" s="38">
        <v>2.1091628636751701E-2</v>
      </c>
      <c r="H9" s="38">
        <v>5.0215344417914299E-4</v>
      </c>
      <c r="I9" s="38">
        <v>4.5864251507765596E-6</v>
      </c>
      <c r="J9" s="36">
        <v>0</v>
      </c>
      <c r="K9" s="36">
        <v>0</v>
      </c>
      <c r="L9" s="36">
        <v>0</v>
      </c>
      <c r="N9" s="37">
        <f>SUM(C9:L9)</f>
        <v>13.461515937096667</v>
      </c>
      <c r="P9">
        <v>16</v>
      </c>
      <c r="Q9" s="37">
        <f>P9-N9</f>
        <v>2.5384840629033327</v>
      </c>
      <c r="S9" s="37">
        <f>SUM($Q$3:Q9)</f>
        <v>87.613888194028604</v>
      </c>
      <c r="W9">
        <v>2021</v>
      </c>
      <c r="X9" t="s">
        <v>124</v>
      </c>
      <c r="Y9" t="s">
        <v>120</v>
      </c>
      <c r="Z9" t="s">
        <v>125</v>
      </c>
      <c r="AA9">
        <v>14.4</v>
      </c>
      <c r="AB9">
        <v>3.1103999999999998</v>
      </c>
      <c r="AD9">
        <v>2021</v>
      </c>
      <c r="AE9" t="s">
        <v>130</v>
      </c>
      <c r="AF9">
        <v>0</v>
      </c>
      <c r="AG9">
        <v>10</v>
      </c>
    </row>
    <row r="10" spans="1:33" x14ac:dyDescent="0.35">
      <c r="B10" s="35">
        <v>2028</v>
      </c>
      <c r="C10" s="38">
        <v>2.1744819517324401</v>
      </c>
      <c r="D10" s="38">
        <v>5.4615159370966797</v>
      </c>
      <c r="E10" s="38">
        <v>5.4615159370966797</v>
      </c>
      <c r="F10" s="38">
        <v>2.1744819517324401</v>
      </c>
      <c r="G10" s="38">
        <v>0.34240374266478502</v>
      </c>
      <c r="H10" s="38">
        <v>2.1091628636751701E-2</v>
      </c>
      <c r="I10" s="38">
        <v>5.0215344417914299E-4</v>
      </c>
      <c r="J10" s="38">
        <v>4.5864251507765596E-6</v>
      </c>
      <c r="K10" s="36">
        <v>0</v>
      </c>
      <c r="L10" s="36">
        <v>0</v>
      </c>
      <c r="N10" s="37">
        <f>SUM(C10:L10)</f>
        <v>15.635997888829108</v>
      </c>
      <c r="P10">
        <v>16</v>
      </c>
      <c r="Q10" s="37">
        <f>P10-N10</f>
        <v>0.36400211117089221</v>
      </c>
      <c r="S10" s="37">
        <f>SUM($Q$3:Q10)</f>
        <v>87.977890305199494</v>
      </c>
      <c r="W10">
        <v>2021</v>
      </c>
      <c r="X10" t="s">
        <v>126</v>
      </c>
      <c r="Y10" t="s">
        <v>122</v>
      </c>
      <c r="Z10" t="s">
        <v>125</v>
      </c>
      <c r="AA10">
        <v>16</v>
      </c>
      <c r="AB10">
        <v>3.456</v>
      </c>
      <c r="AD10">
        <v>2021</v>
      </c>
      <c r="AE10" t="s">
        <v>128</v>
      </c>
      <c r="AF10">
        <v>20</v>
      </c>
      <c r="AG10">
        <v>0</v>
      </c>
    </row>
    <row r="11" spans="1:33" x14ac:dyDescent="0.35">
      <c r="B11" s="35">
        <v>2029</v>
      </c>
      <c r="C11" s="38">
        <v>0.34240374266478502</v>
      </c>
      <c r="D11" s="38">
        <v>2.1744819517324401</v>
      </c>
      <c r="E11" s="38">
        <v>5.4615159370966797</v>
      </c>
      <c r="F11" s="38">
        <v>5.4615159370966797</v>
      </c>
      <c r="G11" s="38">
        <v>2.1744819517324401</v>
      </c>
      <c r="H11" s="38">
        <v>0.34240374266478502</v>
      </c>
      <c r="I11" s="38">
        <v>2.1091628636751701E-2</v>
      </c>
      <c r="J11" s="38">
        <v>5.0215344417914299E-4</v>
      </c>
      <c r="K11" s="38">
        <v>4.5864251507765596E-6</v>
      </c>
      <c r="L11" s="36">
        <v>0</v>
      </c>
      <c r="N11" s="37">
        <f>SUM(C11:L11)</f>
        <v>15.978401631493892</v>
      </c>
      <c r="P11">
        <v>16</v>
      </c>
      <c r="Q11" s="37">
        <f>P11-N11</f>
        <v>2.1598368506108301E-2</v>
      </c>
      <c r="S11" s="37">
        <f>SUM($Q$3:Q11)</f>
        <v>87.999488673705599</v>
      </c>
      <c r="W11">
        <v>2021</v>
      </c>
      <c r="X11" t="s">
        <v>127</v>
      </c>
      <c r="Y11" t="s">
        <v>116</v>
      </c>
      <c r="Z11" t="s">
        <v>128</v>
      </c>
      <c r="AA11">
        <v>20</v>
      </c>
      <c r="AB11">
        <v>4.0684800000000001</v>
      </c>
      <c r="AD11">
        <v>2021</v>
      </c>
      <c r="AE11" t="s">
        <v>125</v>
      </c>
      <c r="AF11">
        <v>30.4</v>
      </c>
      <c r="AG11">
        <v>0</v>
      </c>
    </row>
    <row r="12" spans="1:33" x14ac:dyDescent="0.35">
      <c r="B12" s="35">
        <v>2030</v>
      </c>
      <c r="C12" s="38">
        <v>2.10916286367515E-2</v>
      </c>
      <c r="D12" s="38">
        <v>0.34240374266478502</v>
      </c>
      <c r="E12" s="38">
        <v>2.1744819517324401</v>
      </c>
      <c r="F12" s="38">
        <v>5.4615159370966797</v>
      </c>
      <c r="G12" s="38">
        <v>5.4615159370966797</v>
      </c>
      <c r="H12" s="38">
        <v>2.1744819517324401</v>
      </c>
      <c r="I12" s="38">
        <v>0.34240374266478502</v>
      </c>
      <c r="J12" s="38">
        <v>2.1091628636751701E-2</v>
      </c>
      <c r="K12" s="38">
        <v>5.0215344417914299E-4</v>
      </c>
      <c r="L12" s="38">
        <v>4.5864251507765596E-6</v>
      </c>
      <c r="N12" s="37">
        <f>SUM(C12:L12)</f>
        <v>15.999493260130643</v>
      </c>
      <c r="P12">
        <v>16</v>
      </c>
      <c r="Q12" s="37">
        <f>P12-N12</f>
        <v>5.0673986935656501E-4</v>
      </c>
      <c r="S12" s="37">
        <f>SUM($Q$3:Q12)</f>
        <v>87.99999541357495</v>
      </c>
      <c r="W12">
        <v>2021</v>
      </c>
      <c r="X12" t="s">
        <v>129</v>
      </c>
      <c r="Y12" t="s">
        <v>130</v>
      </c>
      <c r="Z12" t="s">
        <v>116</v>
      </c>
      <c r="AA12">
        <v>10</v>
      </c>
      <c r="AB12">
        <v>2.03424</v>
      </c>
      <c r="AD12">
        <v>2022</v>
      </c>
      <c r="AE12" t="s">
        <v>113</v>
      </c>
      <c r="AF12">
        <v>0</v>
      </c>
      <c r="AG12">
        <v>60</v>
      </c>
    </row>
    <row r="13" spans="1:33" x14ac:dyDescent="0.35">
      <c r="C13" t="s">
        <v>140</v>
      </c>
      <c r="W13">
        <v>2022</v>
      </c>
      <c r="X13" t="s">
        <v>112</v>
      </c>
      <c r="Y13" t="s">
        <v>113</v>
      </c>
      <c r="Z13" t="s">
        <v>114</v>
      </c>
      <c r="AA13">
        <v>60</v>
      </c>
      <c r="AB13">
        <v>12.205439999999999</v>
      </c>
      <c r="AD13">
        <v>2022</v>
      </c>
      <c r="AE13" t="s">
        <v>114</v>
      </c>
      <c r="AF13">
        <v>69.599999999999994</v>
      </c>
      <c r="AG13">
        <v>69.5</v>
      </c>
    </row>
    <row r="14" spans="1:33" x14ac:dyDescent="0.35">
      <c r="B14" s="38"/>
      <c r="C14" s="35">
        <v>2021</v>
      </c>
      <c r="D14" s="35">
        <v>2022</v>
      </c>
      <c r="E14" s="35">
        <v>2023</v>
      </c>
      <c r="F14" s="35">
        <v>2024</v>
      </c>
      <c r="G14" s="35">
        <v>2025</v>
      </c>
      <c r="H14" s="35">
        <v>2026</v>
      </c>
      <c r="I14" s="35">
        <v>2027</v>
      </c>
      <c r="J14" s="35">
        <v>2028</v>
      </c>
      <c r="K14" s="35">
        <v>2029</v>
      </c>
      <c r="L14" s="35">
        <v>2030</v>
      </c>
      <c r="W14">
        <v>2022</v>
      </c>
      <c r="X14" t="s">
        <v>115</v>
      </c>
      <c r="Y14" t="s">
        <v>114</v>
      </c>
      <c r="Z14" t="s">
        <v>116</v>
      </c>
      <c r="AA14">
        <v>50</v>
      </c>
      <c r="AB14">
        <v>10.171200000000001</v>
      </c>
      <c r="AD14">
        <v>2022</v>
      </c>
      <c r="AE14" t="s">
        <v>118</v>
      </c>
      <c r="AF14">
        <v>19.5</v>
      </c>
      <c r="AG14">
        <v>0</v>
      </c>
    </row>
    <row r="15" spans="1:33" x14ac:dyDescent="0.35">
      <c r="B15" s="35">
        <v>2021</v>
      </c>
      <c r="C15" s="38">
        <v>15.999995413574799</v>
      </c>
      <c r="D15" s="36">
        <v>0</v>
      </c>
      <c r="E15" s="36">
        <v>0</v>
      </c>
      <c r="F15" s="36">
        <v>0</v>
      </c>
      <c r="G15" s="36">
        <v>0</v>
      </c>
      <c r="H15" s="36">
        <v>0</v>
      </c>
      <c r="I15" s="36">
        <v>0</v>
      </c>
      <c r="J15" s="36">
        <v>0</v>
      </c>
      <c r="K15" s="36">
        <v>0</v>
      </c>
      <c r="L15" s="36">
        <v>0</v>
      </c>
      <c r="W15">
        <v>2022</v>
      </c>
      <c r="X15" t="s">
        <v>117</v>
      </c>
      <c r="Y15" t="s">
        <v>114</v>
      </c>
      <c r="Z15" t="s">
        <v>118</v>
      </c>
      <c r="AA15">
        <v>19.5</v>
      </c>
      <c r="AB15">
        <v>3.6972</v>
      </c>
      <c r="AD15">
        <v>2022</v>
      </c>
      <c r="AE15" t="s">
        <v>116</v>
      </c>
      <c r="AF15">
        <v>60</v>
      </c>
      <c r="AG15">
        <v>60</v>
      </c>
    </row>
    <row r="16" spans="1:33" x14ac:dyDescent="0.35">
      <c r="B16" s="35">
        <v>2022</v>
      </c>
      <c r="C16" s="38">
        <v>15.999493260130601</v>
      </c>
      <c r="D16" s="38">
        <v>15.999995413574799</v>
      </c>
      <c r="E16" s="36">
        <v>0</v>
      </c>
      <c r="F16" s="36">
        <v>0</v>
      </c>
      <c r="G16" s="36">
        <v>0</v>
      </c>
      <c r="H16" s="36">
        <v>0</v>
      </c>
      <c r="I16" s="36">
        <v>0</v>
      </c>
      <c r="J16" s="36">
        <v>0</v>
      </c>
      <c r="K16" s="36">
        <v>0</v>
      </c>
      <c r="L16" s="36">
        <v>0</v>
      </c>
      <c r="W16">
        <v>2022</v>
      </c>
      <c r="X16" t="s">
        <v>119</v>
      </c>
      <c r="Y16" t="s">
        <v>116</v>
      </c>
      <c r="Z16" t="s">
        <v>120</v>
      </c>
      <c r="AA16">
        <v>24</v>
      </c>
      <c r="AB16">
        <v>5.5296000000000003</v>
      </c>
      <c r="AD16">
        <v>2022</v>
      </c>
      <c r="AE16" t="s">
        <v>120</v>
      </c>
      <c r="AF16">
        <v>24</v>
      </c>
      <c r="AG16">
        <v>24</v>
      </c>
    </row>
    <row r="17" spans="2:33" x14ac:dyDescent="0.35">
      <c r="B17" s="35">
        <v>2023</v>
      </c>
      <c r="C17" s="38">
        <v>15.978401631493901</v>
      </c>
      <c r="D17" s="38">
        <v>15.999493260130601</v>
      </c>
      <c r="E17" s="38">
        <v>15.999995413574799</v>
      </c>
      <c r="F17" s="36">
        <v>0</v>
      </c>
      <c r="G17" s="36">
        <v>0</v>
      </c>
      <c r="H17" s="36">
        <v>0</v>
      </c>
      <c r="I17" s="36">
        <v>0</v>
      </c>
      <c r="J17" s="36">
        <v>0</v>
      </c>
      <c r="K17" s="36">
        <v>0</v>
      </c>
      <c r="L17" s="36">
        <v>0</v>
      </c>
      <c r="W17">
        <v>2022</v>
      </c>
      <c r="X17" t="s">
        <v>121</v>
      </c>
      <c r="Y17" t="s">
        <v>116</v>
      </c>
      <c r="Z17" t="s">
        <v>122</v>
      </c>
      <c r="AA17">
        <v>16</v>
      </c>
      <c r="AB17">
        <v>3.456</v>
      </c>
      <c r="AD17">
        <v>2022</v>
      </c>
      <c r="AE17" t="s">
        <v>122</v>
      </c>
      <c r="AF17">
        <v>16</v>
      </c>
      <c r="AG17">
        <v>16</v>
      </c>
    </row>
    <row r="18" spans="2:33" x14ac:dyDescent="0.35">
      <c r="B18" s="35">
        <v>2024</v>
      </c>
      <c r="C18" s="38">
        <v>15.635997888829101</v>
      </c>
      <c r="D18" s="38">
        <v>15.978401631493901</v>
      </c>
      <c r="E18" s="38">
        <v>15.999493260130601</v>
      </c>
      <c r="F18" s="38">
        <v>15.999995413574799</v>
      </c>
      <c r="G18" s="36">
        <v>0</v>
      </c>
      <c r="H18" s="36">
        <v>0</v>
      </c>
      <c r="I18" s="36">
        <v>0</v>
      </c>
      <c r="J18" s="36">
        <v>0</v>
      </c>
      <c r="K18" s="36">
        <v>0</v>
      </c>
      <c r="L18" s="36">
        <v>0</v>
      </c>
      <c r="W18">
        <v>2022</v>
      </c>
      <c r="X18" t="s">
        <v>123</v>
      </c>
      <c r="Y18" t="s">
        <v>120</v>
      </c>
      <c r="Z18" t="s">
        <v>114</v>
      </c>
      <c r="AA18">
        <v>9.6</v>
      </c>
      <c r="AB18">
        <v>2.21184</v>
      </c>
      <c r="AD18">
        <v>2022</v>
      </c>
      <c r="AE18" t="s">
        <v>130</v>
      </c>
      <c r="AF18">
        <v>0</v>
      </c>
      <c r="AG18">
        <v>10</v>
      </c>
    </row>
    <row r="19" spans="2:33" x14ac:dyDescent="0.35">
      <c r="B19" s="35">
        <v>2025</v>
      </c>
      <c r="C19" s="38">
        <v>13.4615159370966</v>
      </c>
      <c r="D19" s="38">
        <v>15.635997888829101</v>
      </c>
      <c r="E19" s="38">
        <v>15.978401631493901</v>
      </c>
      <c r="F19" s="38">
        <v>15.999493260130601</v>
      </c>
      <c r="G19" s="38">
        <v>15.999995413574799</v>
      </c>
      <c r="H19" s="36">
        <v>0</v>
      </c>
      <c r="I19" s="36">
        <v>0</v>
      </c>
      <c r="J19" s="36">
        <v>0</v>
      </c>
      <c r="K19" s="36">
        <v>0</v>
      </c>
      <c r="L19" s="36">
        <v>0</v>
      </c>
      <c r="W19">
        <v>2022</v>
      </c>
      <c r="X19" t="s">
        <v>124</v>
      </c>
      <c r="Y19" t="s">
        <v>120</v>
      </c>
      <c r="Z19" t="s">
        <v>125</v>
      </c>
      <c r="AA19">
        <v>14.4</v>
      </c>
      <c r="AB19">
        <v>3.1103999999999998</v>
      </c>
      <c r="AD19">
        <v>2022</v>
      </c>
      <c r="AE19" t="s">
        <v>128</v>
      </c>
      <c r="AF19">
        <v>20</v>
      </c>
      <c r="AG19">
        <v>0</v>
      </c>
    </row>
    <row r="20" spans="2:33" x14ac:dyDescent="0.35">
      <c r="B20" s="35">
        <v>2026</v>
      </c>
      <c r="C20" s="38">
        <v>8</v>
      </c>
      <c r="D20" s="38">
        <v>13.4615159370966</v>
      </c>
      <c r="E20" s="38">
        <v>15.635997888829101</v>
      </c>
      <c r="F20" s="38">
        <v>15.978401631493901</v>
      </c>
      <c r="G20" s="38">
        <v>15.999493260130601</v>
      </c>
      <c r="H20" s="38">
        <v>15.999995413574799</v>
      </c>
      <c r="I20" s="36">
        <v>0</v>
      </c>
      <c r="J20" s="36">
        <v>0</v>
      </c>
      <c r="K20" s="36">
        <v>0</v>
      </c>
      <c r="L20" s="36">
        <v>0</v>
      </c>
      <c r="W20">
        <v>2022</v>
      </c>
      <c r="X20" t="s">
        <v>126</v>
      </c>
      <c r="Y20" t="s">
        <v>122</v>
      </c>
      <c r="Z20" t="s">
        <v>125</v>
      </c>
      <c r="AA20">
        <v>16</v>
      </c>
      <c r="AB20">
        <v>3.456</v>
      </c>
      <c r="AD20">
        <v>2022</v>
      </c>
      <c r="AE20" t="s">
        <v>125</v>
      </c>
      <c r="AF20">
        <v>30.4</v>
      </c>
      <c r="AG20">
        <v>0</v>
      </c>
    </row>
    <row r="21" spans="2:33" x14ac:dyDescent="0.35">
      <c r="B21" s="35">
        <v>2027</v>
      </c>
      <c r="C21" s="38">
        <v>2.5384840629033101</v>
      </c>
      <c r="D21" s="38">
        <v>8</v>
      </c>
      <c r="E21" s="38">
        <v>13.4615159370966</v>
      </c>
      <c r="F21" s="38">
        <v>15.635997888829101</v>
      </c>
      <c r="G21" s="38">
        <v>15.978401631493901</v>
      </c>
      <c r="H21" s="38">
        <v>15.999493260130601</v>
      </c>
      <c r="I21" s="38">
        <v>15.999995413574799</v>
      </c>
      <c r="J21" s="36">
        <v>0</v>
      </c>
      <c r="K21" s="36">
        <v>0</v>
      </c>
      <c r="L21" s="36">
        <v>0</v>
      </c>
      <c r="W21">
        <v>2022</v>
      </c>
      <c r="X21" t="s">
        <v>127</v>
      </c>
      <c r="Y21" t="s">
        <v>116</v>
      </c>
      <c r="Z21" t="s">
        <v>128</v>
      </c>
      <c r="AA21">
        <v>20</v>
      </c>
      <c r="AB21">
        <v>4.0684800000000001</v>
      </c>
      <c r="AD21">
        <v>2023</v>
      </c>
      <c r="AE21" t="s">
        <v>113</v>
      </c>
      <c r="AF21">
        <v>0</v>
      </c>
      <c r="AG21">
        <v>60</v>
      </c>
    </row>
    <row r="22" spans="2:33" x14ac:dyDescent="0.35">
      <c r="B22" s="35">
        <v>2028</v>
      </c>
      <c r="C22" s="38">
        <v>0.364002111170867</v>
      </c>
      <c r="D22" s="38">
        <v>2.5384840629033101</v>
      </c>
      <c r="E22" s="38">
        <v>8</v>
      </c>
      <c r="F22" s="38">
        <v>13.4615159370966</v>
      </c>
      <c r="G22" s="38">
        <v>15.635997888829101</v>
      </c>
      <c r="H22" s="38">
        <v>15.978401631493901</v>
      </c>
      <c r="I22" s="38">
        <v>15.999493260130601</v>
      </c>
      <c r="J22" s="38">
        <v>15.999995413574799</v>
      </c>
      <c r="K22" s="36">
        <v>0</v>
      </c>
      <c r="L22" s="36">
        <v>0</v>
      </c>
      <c r="W22">
        <v>2022</v>
      </c>
      <c r="X22" t="s">
        <v>129</v>
      </c>
      <c r="Y22" t="s">
        <v>130</v>
      </c>
      <c r="Z22" t="s">
        <v>116</v>
      </c>
      <c r="AA22">
        <v>10</v>
      </c>
      <c r="AB22">
        <v>2.03424</v>
      </c>
      <c r="AD22">
        <v>2023</v>
      </c>
      <c r="AE22" t="s">
        <v>114</v>
      </c>
      <c r="AF22">
        <v>69.599999999999994</v>
      </c>
      <c r="AG22">
        <v>69.5</v>
      </c>
    </row>
    <row r="23" spans="2:33" x14ac:dyDescent="0.35">
      <c r="B23" s="35">
        <v>2029</v>
      </c>
      <c r="C23" s="38">
        <v>2.1598368506081399E-2</v>
      </c>
      <c r="D23" s="38">
        <v>0.364002111170867</v>
      </c>
      <c r="E23" s="38">
        <v>2.5384840629033101</v>
      </c>
      <c r="F23" s="38">
        <v>8</v>
      </c>
      <c r="G23" s="38">
        <v>13.4615159370966</v>
      </c>
      <c r="H23" s="38">
        <v>15.635997888829101</v>
      </c>
      <c r="I23" s="38">
        <v>15.978401631493901</v>
      </c>
      <c r="J23" s="38">
        <v>15.999493260130601</v>
      </c>
      <c r="K23" s="38">
        <v>15.999995413574799</v>
      </c>
      <c r="L23" s="36">
        <v>0</v>
      </c>
      <c r="W23">
        <v>2023</v>
      </c>
      <c r="X23" t="s">
        <v>112</v>
      </c>
      <c r="Y23" t="s">
        <v>113</v>
      </c>
      <c r="Z23" t="s">
        <v>114</v>
      </c>
      <c r="AA23">
        <v>60</v>
      </c>
      <c r="AB23">
        <v>12.205439999999999</v>
      </c>
      <c r="AD23">
        <v>2023</v>
      </c>
      <c r="AE23" t="s">
        <v>118</v>
      </c>
      <c r="AF23">
        <v>19.5</v>
      </c>
      <c r="AG23">
        <v>0</v>
      </c>
    </row>
    <row r="24" spans="2:33" x14ac:dyDescent="0.35">
      <c r="B24" s="35">
        <v>2030</v>
      </c>
      <c r="C24" s="38">
        <v>5.0673986932991695E-4</v>
      </c>
      <c r="D24" s="38">
        <v>2.1598368506081399E-2</v>
      </c>
      <c r="E24" s="38">
        <v>0.364002111170867</v>
      </c>
      <c r="F24" s="38">
        <v>2.5384840629033101</v>
      </c>
      <c r="G24" s="38">
        <v>8</v>
      </c>
      <c r="H24" s="38">
        <v>13.4615159370966</v>
      </c>
      <c r="I24" s="38">
        <v>15.635997888829101</v>
      </c>
      <c r="J24" s="38">
        <v>15.978401631493901</v>
      </c>
      <c r="K24" s="38">
        <v>15.999493260130601</v>
      </c>
      <c r="L24">
        <v>15.999995413574799</v>
      </c>
      <c r="W24">
        <v>2023</v>
      </c>
      <c r="X24" t="s">
        <v>115</v>
      </c>
      <c r="Y24" t="s">
        <v>114</v>
      </c>
      <c r="Z24" t="s">
        <v>116</v>
      </c>
      <c r="AA24">
        <v>50</v>
      </c>
      <c r="AB24">
        <v>10.171200000000001</v>
      </c>
      <c r="AD24">
        <v>2023</v>
      </c>
      <c r="AE24" t="s">
        <v>116</v>
      </c>
      <c r="AF24">
        <v>60</v>
      </c>
      <c r="AG24">
        <v>60</v>
      </c>
    </row>
    <row r="25" spans="2:33" x14ac:dyDescent="0.35">
      <c r="C25" t="s">
        <v>110</v>
      </c>
      <c r="W25">
        <v>2023</v>
      </c>
      <c r="X25" t="s">
        <v>117</v>
      </c>
      <c r="Y25" t="s">
        <v>114</v>
      </c>
      <c r="Z25" t="s">
        <v>118</v>
      </c>
      <c r="AA25">
        <v>19.5</v>
      </c>
      <c r="AB25">
        <v>3.6972</v>
      </c>
      <c r="AD25">
        <v>2023</v>
      </c>
      <c r="AE25" t="s">
        <v>120</v>
      </c>
      <c r="AF25">
        <v>24</v>
      </c>
      <c r="AG25">
        <v>24</v>
      </c>
    </row>
    <row r="26" spans="2:33" x14ac:dyDescent="0.35">
      <c r="B26" s="38"/>
      <c r="C26" s="35">
        <v>2021</v>
      </c>
      <c r="D26" s="35">
        <v>2022</v>
      </c>
      <c r="E26" s="35">
        <v>2023</v>
      </c>
      <c r="F26" s="35">
        <v>2024</v>
      </c>
      <c r="G26" s="35">
        <v>2025</v>
      </c>
      <c r="H26" s="35">
        <v>2026</v>
      </c>
      <c r="I26" s="35">
        <v>2027</v>
      </c>
      <c r="J26" s="35">
        <v>2028</v>
      </c>
      <c r="K26" s="35">
        <v>2029</v>
      </c>
      <c r="L26" s="35">
        <v>2030</v>
      </c>
      <c r="W26">
        <v>2023</v>
      </c>
      <c r="X26" t="s">
        <v>119</v>
      </c>
      <c r="Y26" t="s">
        <v>116</v>
      </c>
      <c r="Z26" t="s">
        <v>120</v>
      </c>
      <c r="AA26">
        <v>24</v>
      </c>
      <c r="AB26">
        <v>5.5296000000000003</v>
      </c>
      <c r="AD26">
        <v>2023</v>
      </c>
      <c r="AE26" t="s">
        <v>122</v>
      </c>
      <c r="AF26">
        <v>16</v>
      </c>
      <c r="AG26">
        <v>16</v>
      </c>
    </row>
    <row r="27" spans="2:33" x14ac:dyDescent="0.35">
      <c r="B27" s="35">
        <v>2021</v>
      </c>
      <c r="C27" s="38">
        <v>9.9066783265655502E-7</v>
      </c>
      <c r="D27" s="36">
        <v>0</v>
      </c>
      <c r="E27" s="36">
        <v>0</v>
      </c>
      <c r="F27" s="36">
        <v>0</v>
      </c>
      <c r="G27" s="36">
        <v>0</v>
      </c>
      <c r="H27" s="36">
        <v>0</v>
      </c>
      <c r="I27" s="36">
        <v>0</v>
      </c>
      <c r="J27" s="36">
        <v>0</v>
      </c>
      <c r="K27" s="36">
        <v>0</v>
      </c>
      <c r="L27" s="36">
        <v>0</v>
      </c>
      <c r="W27">
        <v>2023</v>
      </c>
      <c r="X27" t="s">
        <v>121</v>
      </c>
      <c r="Y27" t="s">
        <v>116</v>
      </c>
      <c r="Z27" t="s">
        <v>122</v>
      </c>
      <c r="AA27">
        <v>16</v>
      </c>
      <c r="AB27">
        <v>3.456</v>
      </c>
      <c r="AD27">
        <v>2023</v>
      </c>
      <c r="AE27" t="s">
        <v>130</v>
      </c>
      <c r="AF27">
        <v>0</v>
      </c>
      <c r="AG27">
        <v>10</v>
      </c>
    </row>
    <row r="28" spans="2:33" x14ac:dyDescent="0.35">
      <c r="B28" s="35">
        <v>2022</v>
      </c>
      <c r="C28" s="38">
        <v>1.0846514394247101E-4</v>
      </c>
      <c r="D28" s="38">
        <v>9.9066783265655502E-7</v>
      </c>
      <c r="E28" s="36">
        <v>0</v>
      </c>
      <c r="F28" s="36">
        <v>0</v>
      </c>
      <c r="G28" s="36">
        <v>0</v>
      </c>
      <c r="H28" s="36">
        <v>0</v>
      </c>
      <c r="I28" s="36">
        <v>0</v>
      </c>
      <c r="J28" s="36">
        <v>0</v>
      </c>
      <c r="K28" s="36">
        <v>0</v>
      </c>
      <c r="L28" s="36">
        <v>0</v>
      </c>
      <c r="W28">
        <v>2023</v>
      </c>
      <c r="X28" t="s">
        <v>123</v>
      </c>
      <c r="Y28" t="s">
        <v>120</v>
      </c>
      <c r="Z28" t="s">
        <v>114</v>
      </c>
      <c r="AA28">
        <v>9.6</v>
      </c>
      <c r="AB28">
        <v>2.21184</v>
      </c>
      <c r="AD28">
        <v>2023</v>
      </c>
      <c r="AE28" t="s">
        <v>128</v>
      </c>
      <c r="AF28">
        <v>20</v>
      </c>
      <c r="AG28">
        <v>0</v>
      </c>
    </row>
    <row r="29" spans="2:33" x14ac:dyDescent="0.35">
      <c r="B29" s="35">
        <v>2023</v>
      </c>
      <c r="C29" s="38">
        <v>4.5557917855383297E-3</v>
      </c>
      <c r="D29" s="38">
        <v>1.0846514394247101E-4</v>
      </c>
      <c r="E29" s="38">
        <v>9.9066783265655502E-7</v>
      </c>
      <c r="F29" s="36">
        <v>0</v>
      </c>
      <c r="G29" s="36">
        <v>0</v>
      </c>
      <c r="H29" s="36">
        <v>0</v>
      </c>
      <c r="I29" s="36">
        <v>0</v>
      </c>
      <c r="J29" s="36">
        <v>0</v>
      </c>
      <c r="K29" s="36">
        <v>0</v>
      </c>
      <c r="L29" s="36">
        <v>0</v>
      </c>
      <c r="W29">
        <v>2023</v>
      </c>
      <c r="X29" t="s">
        <v>124</v>
      </c>
      <c r="Y29" t="s">
        <v>120</v>
      </c>
      <c r="Z29" t="s">
        <v>125</v>
      </c>
      <c r="AA29">
        <v>14.4</v>
      </c>
      <c r="AB29">
        <v>3.1103999999999998</v>
      </c>
      <c r="AD29">
        <v>2023</v>
      </c>
      <c r="AE29" t="s">
        <v>125</v>
      </c>
      <c r="AF29">
        <v>30.4</v>
      </c>
      <c r="AG29">
        <v>0</v>
      </c>
    </row>
    <row r="30" spans="2:33" x14ac:dyDescent="0.35">
      <c r="B30" s="35">
        <v>2024</v>
      </c>
      <c r="C30" s="38">
        <v>7.3959208415594002E-2</v>
      </c>
      <c r="D30" s="38">
        <v>4.5557917855383297E-3</v>
      </c>
      <c r="E30" s="38">
        <v>1.0846514394247101E-4</v>
      </c>
      <c r="F30" s="38">
        <v>9.9066783265655502E-7</v>
      </c>
      <c r="G30" s="36">
        <v>0</v>
      </c>
      <c r="H30" s="36">
        <v>0</v>
      </c>
      <c r="I30" s="36">
        <v>0</v>
      </c>
      <c r="J30" s="36">
        <v>0</v>
      </c>
      <c r="K30" s="36">
        <v>0</v>
      </c>
      <c r="L30" s="36">
        <v>0</v>
      </c>
      <c r="W30">
        <v>2023</v>
      </c>
      <c r="X30" t="s">
        <v>126</v>
      </c>
      <c r="Y30" t="s">
        <v>122</v>
      </c>
      <c r="Z30" t="s">
        <v>125</v>
      </c>
      <c r="AA30">
        <v>16</v>
      </c>
      <c r="AB30">
        <v>3.456</v>
      </c>
      <c r="AD30">
        <v>2024</v>
      </c>
      <c r="AE30" t="s">
        <v>113</v>
      </c>
      <c r="AF30">
        <v>0</v>
      </c>
      <c r="AG30">
        <v>60</v>
      </c>
    </row>
    <row r="31" spans="2:33" x14ac:dyDescent="0.35">
      <c r="B31" s="35">
        <v>2025</v>
      </c>
      <c r="C31" s="38">
        <v>0.46968810157420798</v>
      </c>
      <c r="D31" s="38">
        <v>7.3959208415594002E-2</v>
      </c>
      <c r="E31" s="38">
        <v>4.5557917855383297E-3</v>
      </c>
      <c r="F31" s="38">
        <v>1.0846514394247101E-4</v>
      </c>
      <c r="G31" s="38">
        <v>9.9066783265655502E-7</v>
      </c>
      <c r="H31" s="36">
        <v>0</v>
      </c>
      <c r="I31" s="36">
        <v>0</v>
      </c>
      <c r="J31" s="36">
        <v>0</v>
      </c>
      <c r="K31" s="36">
        <v>0</v>
      </c>
      <c r="L31" s="36">
        <v>0</v>
      </c>
      <c r="W31">
        <v>2023</v>
      </c>
      <c r="X31" t="s">
        <v>127</v>
      </c>
      <c r="Y31" t="s">
        <v>116</v>
      </c>
      <c r="Z31" t="s">
        <v>128</v>
      </c>
      <c r="AA31">
        <v>20</v>
      </c>
      <c r="AB31">
        <v>4.0684800000000001</v>
      </c>
      <c r="AD31">
        <v>2024</v>
      </c>
      <c r="AE31" t="s">
        <v>114</v>
      </c>
      <c r="AF31">
        <v>69.599999999999994</v>
      </c>
      <c r="AG31">
        <v>69.5</v>
      </c>
    </row>
    <row r="32" spans="2:33" x14ac:dyDescent="0.35">
      <c r="B32" s="35">
        <v>2026</v>
      </c>
      <c r="C32" s="38">
        <v>1.17968744241288</v>
      </c>
      <c r="D32" s="38">
        <v>0.46968810157420798</v>
      </c>
      <c r="E32" s="38">
        <v>7.3959208415594002E-2</v>
      </c>
      <c r="F32" s="38">
        <v>4.5557917855383297E-3</v>
      </c>
      <c r="G32" s="38">
        <v>1.0846514394247101E-4</v>
      </c>
      <c r="H32" s="38">
        <v>9.9066783265655502E-7</v>
      </c>
      <c r="I32" s="36">
        <v>0</v>
      </c>
      <c r="J32" s="36">
        <v>0</v>
      </c>
      <c r="K32" s="36">
        <v>0</v>
      </c>
      <c r="L32" s="36">
        <v>0</v>
      </c>
      <c r="W32">
        <v>2023</v>
      </c>
      <c r="X32" t="s">
        <v>129</v>
      </c>
      <c r="Y32" t="s">
        <v>130</v>
      </c>
      <c r="Z32" t="s">
        <v>116</v>
      </c>
      <c r="AA32">
        <v>10</v>
      </c>
      <c r="AB32">
        <v>2.03424</v>
      </c>
      <c r="AD32">
        <v>2024</v>
      </c>
      <c r="AE32" t="s">
        <v>118</v>
      </c>
      <c r="AF32">
        <v>19.5</v>
      </c>
      <c r="AG32">
        <v>0</v>
      </c>
    </row>
    <row r="33" spans="2:33" x14ac:dyDescent="0.35">
      <c r="B33" s="35">
        <v>2027</v>
      </c>
      <c r="C33" s="38">
        <v>1.17968744241288</v>
      </c>
      <c r="D33" s="38">
        <v>1.17968744241288</v>
      </c>
      <c r="E33" s="38">
        <v>0.46968810157420798</v>
      </c>
      <c r="F33" s="38">
        <v>7.3959208415594002E-2</v>
      </c>
      <c r="G33" s="38">
        <v>4.5557917855383297E-3</v>
      </c>
      <c r="H33" s="38">
        <v>1.0846514394247101E-4</v>
      </c>
      <c r="I33" s="38">
        <v>9.9066783265655502E-7</v>
      </c>
      <c r="J33" s="36">
        <v>0</v>
      </c>
      <c r="K33" s="36">
        <v>0</v>
      </c>
      <c r="L33" s="36">
        <v>0</v>
      </c>
      <c r="W33">
        <v>2024</v>
      </c>
      <c r="X33" t="s">
        <v>112</v>
      </c>
      <c r="Y33" t="s">
        <v>113</v>
      </c>
      <c r="Z33" t="s">
        <v>114</v>
      </c>
      <c r="AA33">
        <v>60</v>
      </c>
      <c r="AB33">
        <v>12.205439999999999</v>
      </c>
      <c r="AD33">
        <v>2024</v>
      </c>
      <c r="AE33" t="s">
        <v>116</v>
      </c>
      <c r="AF33">
        <v>60</v>
      </c>
      <c r="AG33">
        <v>60</v>
      </c>
    </row>
    <row r="34" spans="2:33" x14ac:dyDescent="0.35">
      <c r="B34" s="35">
        <v>2028</v>
      </c>
      <c r="C34" s="38">
        <v>0.46968810157420798</v>
      </c>
      <c r="D34" s="38">
        <v>1.17968744241288</v>
      </c>
      <c r="E34" s="38">
        <v>1.17968744241288</v>
      </c>
      <c r="F34" s="38">
        <v>0.46968810157420798</v>
      </c>
      <c r="G34" s="38">
        <v>7.3959208415594002E-2</v>
      </c>
      <c r="H34" s="38">
        <v>4.5557917855383297E-3</v>
      </c>
      <c r="I34" s="38">
        <v>1.0846514394247101E-4</v>
      </c>
      <c r="J34" s="38">
        <v>9.9066783265655502E-7</v>
      </c>
      <c r="K34" s="36">
        <v>0</v>
      </c>
      <c r="L34" s="36">
        <v>0</v>
      </c>
      <c r="W34">
        <v>2024</v>
      </c>
      <c r="X34" t="s">
        <v>115</v>
      </c>
      <c r="Y34" t="s">
        <v>114</v>
      </c>
      <c r="Z34" t="s">
        <v>116</v>
      </c>
      <c r="AA34">
        <v>50</v>
      </c>
      <c r="AB34">
        <v>10.171200000000001</v>
      </c>
      <c r="AD34">
        <v>2024</v>
      </c>
      <c r="AE34" t="s">
        <v>120</v>
      </c>
      <c r="AF34">
        <v>24</v>
      </c>
      <c r="AG34">
        <v>24</v>
      </c>
    </row>
    <row r="35" spans="2:33" x14ac:dyDescent="0.35">
      <c r="B35" s="35">
        <v>2029</v>
      </c>
      <c r="C35" s="38">
        <v>7.3959208415593697E-2</v>
      </c>
      <c r="D35" s="38">
        <v>0.46968810157420798</v>
      </c>
      <c r="E35" s="38">
        <v>1.17968744241288</v>
      </c>
      <c r="F35" s="38">
        <v>1.17968744241288</v>
      </c>
      <c r="G35" s="38">
        <v>0.46968810157420798</v>
      </c>
      <c r="H35" s="38">
        <v>7.3959208415594002E-2</v>
      </c>
      <c r="I35" s="38">
        <v>4.5557917855383297E-3</v>
      </c>
      <c r="J35" s="38">
        <v>1.0846514394247101E-4</v>
      </c>
      <c r="K35" s="38">
        <v>9.9066783265655502E-7</v>
      </c>
      <c r="L35" s="36">
        <v>0</v>
      </c>
      <c r="W35">
        <v>2024</v>
      </c>
      <c r="X35" t="s">
        <v>117</v>
      </c>
      <c r="Y35" t="s">
        <v>114</v>
      </c>
      <c r="Z35" t="s">
        <v>118</v>
      </c>
      <c r="AA35">
        <v>19.5</v>
      </c>
      <c r="AB35">
        <v>3.6972</v>
      </c>
      <c r="AD35">
        <v>2024</v>
      </c>
      <c r="AE35" t="s">
        <v>122</v>
      </c>
      <c r="AF35">
        <v>16</v>
      </c>
      <c r="AG35">
        <v>16</v>
      </c>
    </row>
    <row r="36" spans="2:33" x14ac:dyDescent="0.35">
      <c r="B36" s="35">
        <v>2030</v>
      </c>
      <c r="C36" s="38">
        <v>4.5557917855383297E-3</v>
      </c>
      <c r="D36" s="38">
        <v>7.3959208415593697E-2</v>
      </c>
      <c r="E36" s="38">
        <v>0.46968810157420798</v>
      </c>
      <c r="F36" s="38">
        <v>1.17968744241288</v>
      </c>
      <c r="G36" s="38">
        <v>1.17968744241288</v>
      </c>
      <c r="H36" s="38">
        <v>0.46968810157420798</v>
      </c>
      <c r="I36" s="38">
        <v>7.3959208415594002E-2</v>
      </c>
      <c r="J36" s="38">
        <v>4.5557917855383297E-3</v>
      </c>
      <c r="K36" s="38">
        <v>1.0846514394247101E-4</v>
      </c>
      <c r="L36" s="38">
        <v>9.9066783265655502E-7</v>
      </c>
      <c r="W36">
        <v>2024</v>
      </c>
      <c r="X36" t="s">
        <v>119</v>
      </c>
      <c r="Y36" t="s">
        <v>116</v>
      </c>
      <c r="Z36" t="s">
        <v>120</v>
      </c>
      <c r="AA36">
        <v>24</v>
      </c>
      <c r="AB36">
        <v>5.5296000000000003</v>
      </c>
      <c r="AD36">
        <v>2024</v>
      </c>
      <c r="AE36" t="s">
        <v>130</v>
      </c>
      <c r="AF36">
        <v>0</v>
      </c>
      <c r="AG36">
        <v>10</v>
      </c>
    </row>
    <row r="37" spans="2:33" x14ac:dyDescent="0.35">
      <c r="C37" t="s">
        <v>111</v>
      </c>
      <c r="W37">
        <v>2024</v>
      </c>
      <c r="X37" t="s">
        <v>121</v>
      </c>
      <c r="Y37" t="s">
        <v>116</v>
      </c>
      <c r="Z37" t="s">
        <v>122</v>
      </c>
      <c r="AA37">
        <v>16</v>
      </c>
      <c r="AB37">
        <v>3.456</v>
      </c>
      <c r="AD37">
        <v>2024</v>
      </c>
      <c r="AE37" t="s">
        <v>128</v>
      </c>
      <c r="AF37">
        <v>20</v>
      </c>
      <c r="AG37">
        <v>0</v>
      </c>
    </row>
    <row r="38" spans="2:33" x14ac:dyDescent="0.35">
      <c r="B38" s="38"/>
      <c r="C38" s="35">
        <v>2021</v>
      </c>
      <c r="D38" s="35">
        <v>2022</v>
      </c>
      <c r="E38" s="35">
        <v>2023</v>
      </c>
      <c r="F38" s="35">
        <v>2024</v>
      </c>
      <c r="G38" s="35">
        <v>2025</v>
      </c>
      <c r="H38" s="35">
        <v>2026</v>
      </c>
      <c r="I38" s="35">
        <v>2027</v>
      </c>
      <c r="J38" s="35">
        <v>2028</v>
      </c>
      <c r="K38" s="35">
        <v>2029</v>
      </c>
      <c r="L38" s="35">
        <v>2030</v>
      </c>
      <c r="W38">
        <v>2024</v>
      </c>
      <c r="X38" t="s">
        <v>123</v>
      </c>
      <c r="Y38" t="s">
        <v>120</v>
      </c>
      <c r="Z38" t="s">
        <v>114</v>
      </c>
      <c r="AA38">
        <v>9.6</v>
      </c>
      <c r="AB38">
        <v>2.21184</v>
      </c>
      <c r="AD38">
        <v>2024</v>
      </c>
      <c r="AE38" t="s">
        <v>125</v>
      </c>
      <c r="AF38">
        <v>30.4</v>
      </c>
      <c r="AG38">
        <v>0</v>
      </c>
    </row>
    <row r="39" spans="2:33" x14ac:dyDescent="0.35">
      <c r="B39" s="35">
        <v>2021</v>
      </c>
      <c r="C39" s="38">
        <v>3.4559990093321602</v>
      </c>
      <c r="D39" s="36">
        <v>0</v>
      </c>
      <c r="E39" s="36">
        <v>0</v>
      </c>
      <c r="F39" s="36">
        <v>0</v>
      </c>
      <c r="G39" s="36">
        <v>0</v>
      </c>
      <c r="H39" s="36">
        <v>0</v>
      </c>
      <c r="I39" s="36">
        <v>0</v>
      </c>
      <c r="J39" s="36">
        <v>0</v>
      </c>
      <c r="K39" s="36">
        <v>0</v>
      </c>
      <c r="L39" s="36">
        <v>0</v>
      </c>
      <c r="W39">
        <v>2024</v>
      </c>
      <c r="X39" t="s">
        <v>124</v>
      </c>
      <c r="Y39" t="s">
        <v>120</v>
      </c>
      <c r="Z39" t="s">
        <v>125</v>
      </c>
      <c r="AA39">
        <v>14.4</v>
      </c>
      <c r="AB39">
        <v>3.1103999999999998</v>
      </c>
      <c r="AD39">
        <v>2025</v>
      </c>
      <c r="AE39" t="s">
        <v>113</v>
      </c>
      <c r="AF39">
        <v>0</v>
      </c>
      <c r="AG39">
        <v>60</v>
      </c>
    </row>
    <row r="40" spans="2:33" x14ac:dyDescent="0.35">
      <c r="B40" s="35">
        <v>2022</v>
      </c>
      <c r="C40" s="38">
        <v>3.4558905441882199</v>
      </c>
      <c r="D40" s="38">
        <v>3.4559990093321602</v>
      </c>
      <c r="E40" s="36">
        <v>0</v>
      </c>
      <c r="F40" s="36">
        <v>0</v>
      </c>
      <c r="G40" s="36">
        <v>0</v>
      </c>
      <c r="H40" s="36">
        <v>0</v>
      </c>
      <c r="I40" s="36">
        <v>0</v>
      </c>
      <c r="J40" s="36">
        <v>0</v>
      </c>
      <c r="K40" s="36">
        <v>0</v>
      </c>
      <c r="L40" s="36">
        <v>0</v>
      </c>
      <c r="W40">
        <v>2024</v>
      </c>
      <c r="X40" t="s">
        <v>126</v>
      </c>
      <c r="Y40" t="s">
        <v>122</v>
      </c>
      <c r="Z40" t="s">
        <v>125</v>
      </c>
      <c r="AA40">
        <v>16</v>
      </c>
      <c r="AB40">
        <v>3.456</v>
      </c>
      <c r="AD40">
        <v>2025</v>
      </c>
      <c r="AE40" t="s">
        <v>114</v>
      </c>
      <c r="AF40">
        <v>69.599999999999994</v>
      </c>
      <c r="AG40">
        <v>69.5</v>
      </c>
    </row>
    <row r="41" spans="2:33" x14ac:dyDescent="0.35">
      <c r="B41" s="35">
        <v>2023</v>
      </c>
      <c r="C41" s="38">
        <v>3.4513347524026798</v>
      </c>
      <c r="D41" s="38">
        <v>3.4558905441882199</v>
      </c>
      <c r="E41" s="38">
        <v>3.4559990093321602</v>
      </c>
      <c r="F41" s="36">
        <v>0</v>
      </c>
      <c r="G41" s="36">
        <v>0</v>
      </c>
      <c r="H41" s="36">
        <v>0</v>
      </c>
      <c r="I41" s="36">
        <v>0</v>
      </c>
      <c r="J41" s="36">
        <v>0</v>
      </c>
      <c r="K41" s="36">
        <v>0</v>
      </c>
      <c r="L41" s="36">
        <v>0</v>
      </c>
      <c r="W41">
        <v>2024</v>
      </c>
      <c r="X41" t="s">
        <v>127</v>
      </c>
      <c r="Y41" t="s">
        <v>116</v>
      </c>
      <c r="Z41" t="s">
        <v>128</v>
      </c>
      <c r="AA41">
        <v>20</v>
      </c>
      <c r="AB41">
        <v>4.0684800000000001</v>
      </c>
      <c r="AD41">
        <v>2025</v>
      </c>
      <c r="AE41" t="s">
        <v>118</v>
      </c>
      <c r="AF41">
        <v>19.5</v>
      </c>
      <c r="AG41">
        <v>0</v>
      </c>
    </row>
    <row r="42" spans="2:33" x14ac:dyDescent="0.35">
      <c r="B42" s="35">
        <v>2024</v>
      </c>
      <c r="C42" s="38">
        <v>3.3773755439870898</v>
      </c>
      <c r="D42" s="38">
        <v>3.4513347524026798</v>
      </c>
      <c r="E42" s="38">
        <v>3.4558905441882199</v>
      </c>
      <c r="F42" s="38">
        <v>3.4559990093321602</v>
      </c>
      <c r="G42" s="36">
        <v>0</v>
      </c>
      <c r="H42" s="36">
        <v>0</v>
      </c>
      <c r="I42" s="36">
        <v>0</v>
      </c>
      <c r="J42" s="36">
        <v>0</v>
      </c>
      <c r="K42" s="36">
        <v>0</v>
      </c>
      <c r="L42" s="36">
        <v>0</v>
      </c>
      <c r="W42">
        <v>2024</v>
      </c>
      <c r="X42" t="s">
        <v>129</v>
      </c>
      <c r="Y42" t="s">
        <v>130</v>
      </c>
      <c r="Z42" t="s">
        <v>116</v>
      </c>
      <c r="AA42">
        <v>10</v>
      </c>
      <c r="AB42">
        <v>2.03424</v>
      </c>
      <c r="AD42">
        <v>2025</v>
      </c>
      <c r="AE42" t="s">
        <v>116</v>
      </c>
      <c r="AF42">
        <v>60</v>
      </c>
      <c r="AG42">
        <v>60</v>
      </c>
    </row>
    <row r="43" spans="2:33" x14ac:dyDescent="0.35">
      <c r="B43" s="35">
        <v>2025</v>
      </c>
      <c r="C43" s="38">
        <v>2.9076874424128798</v>
      </c>
      <c r="D43" s="38">
        <v>3.3773755439870898</v>
      </c>
      <c r="E43" s="38">
        <v>3.4513347524026798</v>
      </c>
      <c r="F43" s="38">
        <v>3.4558905441882199</v>
      </c>
      <c r="G43" s="38">
        <v>3.4559990093321602</v>
      </c>
      <c r="H43" s="36">
        <v>0</v>
      </c>
      <c r="I43" s="36">
        <v>0</v>
      </c>
      <c r="J43" s="36">
        <v>0</v>
      </c>
      <c r="K43" s="36">
        <v>0</v>
      </c>
      <c r="L43" s="36">
        <v>0</v>
      </c>
      <c r="W43">
        <v>2025</v>
      </c>
      <c r="X43" t="s">
        <v>112</v>
      </c>
      <c r="Y43" t="s">
        <v>113</v>
      </c>
      <c r="Z43" t="s">
        <v>114</v>
      </c>
      <c r="AA43">
        <v>60</v>
      </c>
      <c r="AB43">
        <v>12.205439999999999</v>
      </c>
      <c r="AD43">
        <v>2025</v>
      </c>
      <c r="AE43" t="s">
        <v>120</v>
      </c>
      <c r="AF43">
        <v>24</v>
      </c>
      <c r="AG43">
        <v>24</v>
      </c>
    </row>
    <row r="44" spans="2:33" x14ac:dyDescent="0.35">
      <c r="B44" s="35">
        <v>2026</v>
      </c>
      <c r="C44" s="38">
        <v>1.728</v>
      </c>
      <c r="D44" s="38">
        <v>2.9076874424128798</v>
      </c>
      <c r="E44" s="38">
        <v>3.3773755439870898</v>
      </c>
      <c r="F44" s="38">
        <v>3.4513347524026798</v>
      </c>
      <c r="G44" s="38">
        <v>3.4558905441882199</v>
      </c>
      <c r="H44" s="38">
        <v>3.4559990093321602</v>
      </c>
      <c r="I44" s="36">
        <v>0</v>
      </c>
      <c r="J44" s="36">
        <v>0</v>
      </c>
      <c r="K44" s="36">
        <v>0</v>
      </c>
      <c r="L44" s="36">
        <v>0</v>
      </c>
      <c r="W44">
        <v>2025</v>
      </c>
      <c r="X44" t="s">
        <v>115</v>
      </c>
      <c r="Y44" t="s">
        <v>114</v>
      </c>
      <c r="Z44" t="s">
        <v>116</v>
      </c>
      <c r="AA44">
        <v>50</v>
      </c>
      <c r="AB44">
        <v>10.171200000000001</v>
      </c>
      <c r="AD44">
        <v>2025</v>
      </c>
      <c r="AE44" t="s">
        <v>122</v>
      </c>
      <c r="AF44">
        <v>16</v>
      </c>
      <c r="AG44">
        <v>16</v>
      </c>
    </row>
    <row r="45" spans="2:33" x14ac:dyDescent="0.35">
      <c r="B45" s="35">
        <v>2027</v>
      </c>
      <c r="C45" s="38">
        <v>0.54831255758711495</v>
      </c>
      <c r="D45" s="38">
        <v>1.728</v>
      </c>
      <c r="E45" s="38">
        <v>2.9076874424128798</v>
      </c>
      <c r="F45" s="38">
        <v>3.3773755439870898</v>
      </c>
      <c r="G45" s="38">
        <v>3.4513347524026798</v>
      </c>
      <c r="H45" s="38">
        <v>3.4558905441882199</v>
      </c>
      <c r="I45" s="38">
        <v>3.4559990093321602</v>
      </c>
      <c r="J45" s="36">
        <v>0</v>
      </c>
      <c r="K45" s="36">
        <v>0</v>
      </c>
      <c r="L45" s="36">
        <v>0</v>
      </c>
      <c r="W45">
        <v>2025</v>
      </c>
      <c r="X45" t="s">
        <v>117</v>
      </c>
      <c r="Y45" t="s">
        <v>114</v>
      </c>
      <c r="Z45" t="s">
        <v>118</v>
      </c>
      <c r="AA45">
        <v>19.5</v>
      </c>
      <c r="AB45">
        <v>3.6972</v>
      </c>
      <c r="AD45">
        <v>2025</v>
      </c>
      <c r="AE45" t="s">
        <v>130</v>
      </c>
      <c r="AF45">
        <v>0</v>
      </c>
      <c r="AG45">
        <v>10</v>
      </c>
    </row>
    <row r="46" spans="2:33" x14ac:dyDescent="0.35">
      <c r="B46" s="35">
        <v>2028</v>
      </c>
      <c r="C46" s="38">
        <v>7.8624456012907296E-2</v>
      </c>
      <c r="D46" s="38">
        <v>0.54831255758711495</v>
      </c>
      <c r="E46" s="38">
        <v>1.728</v>
      </c>
      <c r="F46" s="38">
        <v>2.9076874424128798</v>
      </c>
      <c r="G46" s="38">
        <v>3.3773755439870898</v>
      </c>
      <c r="H46" s="38">
        <v>3.4513347524026798</v>
      </c>
      <c r="I46" s="38">
        <v>3.4558905441882199</v>
      </c>
      <c r="J46" s="38">
        <v>3.4559990093321602</v>
      </c>
      <c r="K46" s="36">
        <v>0</v>
      </c>
      <c r="L46" s="36">
        <v>0</v>
      </c>
      <c r="W46">
        <v>2025</v>
      </c>
      <c r="X46" t="s">
        <v>119</v>
      </c>
      <c r="Y46" t="s">
        <v>116</v>
      </c>
      <c r="Z46" t="s">
        <v>120</v>
      </c>
      <c r="AA46">
        <v>24</v>
      </c>
      <c r="AB46">
        <v>5.5296000000000003</v>
      </c>
      <c r="AD46">
        <v>2025</v>
      </c>
      <c r="AE46" t="s">
        <v>128</v>
      </c>
      <c r="AF46">
        <v>20</v>
      </c>
      <c r="AG46">
        <v>0</v>
      </c>
    </row>
    <row r="47" spans="2:33" x14ac:dyDescent="0.35">
      <c r="B47" s="35">
        <v>2029</v>
      </c>
      <c r="C47" s="38">
        <v>4.6652475973135996E-3</v>
      </c>
      <c r="D47" s="38">
        <v>7.8624456012907296E-2</v>
      </c>
      <c r="E47" s="38">
        <v>0.54831255758711495</v>
      </c>
      <c r="F47" s="38">
        <v>1.728</v>
      </c>
      <c r="G47" s="38">
        <v>2.9076874424128798</v>
      </c>
      <c r="H47" s="38">
        <v>3.3773755439870898</v>
      </c>
      <c r="I47" s="38">
        <v>3.4513347524026798</v>
      </c>
      <c r="J47" s="38">
        <v>3.4558905441882199</v>
      </c>
      <c r="K47" s="38">
        <v>3.4559990093321602</v>
      </c>
      <c r="L47" s="36">
        <v>0</v>
      </c>
      <c r="W47">
        <v>2025</v>
      </c>
      <c r="X47" t="s">
        <v>121</v>
      </c>
      <c r="Y47" t="s">
        <v>116</v>
      </c>
      <c r="Z47" t="s">
        <v>122</v>
      </c>
      <c r="AA47">
        <v>16</v>
      </c>
      <c r="AB47">
        <v>3.456</v>
      </c>
      <c r="AD47">
        <v>2025</v>
      </c>
      <c r="AE47" t="s">
        <v>125</v>
      </c>
      <c r="AF47">
        <v>30.4</v>
      </c>
      <c r="AG47">
        <v>0</v>
      </c>
    </row>
    <row r="48" spans="2:33" x14ac:dyDescent="0.35">
      <c r="B48" s="35">
        <v>2030</v>
      </c>
      <c r="C48" s="38">
        <v>1.09455811775262E-4</v>
      </c>
      <c r="D48" s="38">
        <v>4.6652475973135996E-3</v>
      </c>
      <c r="E48" s="38">
        <v>7.8624456012907296E-2</v>
      </c>
      <c r="F48" s="38">
        <v>0.54831255758711495</v>
      </c>
      <c r="G48" s="38">
        <v>1.728</v>
      </c>
      <c r="H48" s="38">
        <v>2.9076874424128798</v>
      </c>
      <c r="I48" s="38">
        <v>3.3773755439870898</v>
      </c>
      <c r="J48" s="38">
        <v>3.4513347524026798</v>
      </c>
      <c r="K48" s="38">
        <v>3.4558905441882199</v>
      </c>
      <c r="L48">
        <v>3.4559990093321602</v>
      </c>
      <c r="W48">
        <v>2025</v>
      </c>
      <c r="X48" t="s">
        <v>123</v>
      </c>
      <c r="Y48" t="s">
        <v>120</v>
      </c>
      <c r="Z48" t="s">
        <v>114</v>
      </c>
      <c r="AA48">
        <v>9.6</v>
      </c>
      <c r="AB48">
        <v>2.21184</v>
      </c>
      <c r="AD48">
        <v>2026</v>
      </c>
      <c r="AE48" t="s">
        <v>113</v>
      </c>
      <c r="AF48">
        <v>0</v>
      </c>
      <c r="AG48">
        <v>60</v>
      </c>
    </row>
    <row r="49" spans="23:33" x14ac:dyDescent="0.35">
      <c r="W49">
        <v>2025</v>
      </c>
      <c r="X49" t="s">
        <v>124</v>
      </c>
      <c r="Y49" t="s">
        <v>120</v>
      </c>
      <c r="Z49" t="s">
        <v>125</v>
      </c>
      <c r="AA49">
        <v>14.4</v>
      </c>
      <c r="AB49">
        <v>3.1103999999999998</v>
      </c>
      <c r="AD49">
        <v>2026</v>
      </c>
      <c r="AE49" t="s">
        <v>114</v>
      </c>
      <c r="AF49">
        <v>69.599999999999994</v>
      </c>
      <c r="AG49">
        <v>69.5</v>
      </c>
    </row>
    <row r="50" spans="23:33" x14ac:dyDescent="0.35">
      <c r="W50">
        <v>2025</v>
      </c>
      <c r="X50" t="s">
        <v>126</v>
      </c>
      <c r="Y50" t="s">
        <v>122</v>
      </c>
      <c r="Z50" t="s">
        <v>125</v>
      </c>
      <c r="AA50">
        <v>16</v>
      </c>
      <c r="AB50">
        <v>3.456</v>
      </c>
      <c r="AD50">
        <v>2026</v>
      </c>
      <c r="AE50" t="s">
        <v>118</v>
      </c>
      <c r="AF50">
        <v>19.5</v>
      </c>
      <c r="AG50">
        <v>0</v>
      </c>
    </row>
    <row r="51" spans="23:33" x14ac:dyDescent="0.35">
      <c r="W51">
        <v>2025</v>
      </c>
      <c r="X51" t="s">
        <v>127</v>
      </c>
      <c r="Y51" t="s">
        <v>116</v>
      </c>
      <c r="Z51" t="s">
        <v>128</v>
      </c>
      <c r="AA51">
        <v>20</v>
      </c>
      <c r="AB51">
        <v>4.0684800000000001</v>
      </c>
      <c r="AD51">
        <v>2026</v>
      </c>
      <c r="AE51" t="s">
        <v>116</v>
      </c>
      <c r="AF51">
        <v>60</v>
      </c>
      <c r="AG51">
        <v>60</v>
      </c>
    </row>
    <row r="52" spans="23:33" x14ac:dyDescent="0.35">
      <c r="W52">
        <v>2025</v>
      </c>
      <c r="X52" t="s">
        <v>129</v>
      </c>
      <c r="Y52" t="s">
        <v>130</v>
      </c>
      <c r="Z52" t="s">
        <v>116</v>
      </c>
      <c r="AA52">
        <v>10</v>
      </c>
      <c r="AB52">
        <v>2.03424</v>
      </c>
      <c r="AD52">
        <v>2026</v>
      </c>
      <c r="AE52" t="s">
        <v>120</v>
      </c>
      <c r="AF52">
        <v>24</v>
      </c>
      <c r="AG52">
        <v>24</v>
      </c>
    </row>
    <row r="53" spans="23:33" x14ac:dyDescent="0.35">
      <c r="W53">
        <v>2026</v>
      </c>
      <c r="X53" t="s">
        <v>112</v>
      </c>
      <c r="Y53" t="s">
        <v>113</v>
      </c>
      <c r="Z53" t="s">
        <v>114</v>
      </c>
      <c r="AA53">
        <v>60</v>
      </c>
      <c r="AB53">
        <v>12.205439999999999</v>
      </c>
      <c r="AD53">
        <v>2026</v>
      </c>
      <c r="AE53" t="s">
        <v>122</v>
      </c>
      <c r="AF53">
        <v>16</v>
      </c>
      <c r="AG53">
        <v>16</v>
      </c>
    </row>
    <row r="54" spans="23:33" x14ac:dyDescent="0.35">
      <c r="W54">
        <v>2026</v>
      </c>
      <c r="X54" t="s">
        <v>115</v>
      </c>
      <c r="Y54" t="s">
        <v>114</v>
      </c>
      <c r="Z54" t="s">
        <v>116</v>
      </c>
      <c r="AA54">
        <v>50</v>
      </c>
      <c r="AB54">
        <v>10.171200000000001</v>
      </c>
      <c r="AD54">
        <v>2026</v>
      </c>
      <c r="AE54" t="s">
        <v>130</v>
      </c>
      <c r="AF54">
        <v>0</v>
      </c>
      <c r="AG54">
        <v>10</v>
      </c>
    </row>
    <row r="55" spans="23:33" x14ac:dyDescent="0.35">
      <c r="W55">
        <v>2026</v>
      </c>
      <c r="X55" t="s">
        <v>117</v>
      </c>
      <c r="Y55" t="s">
        <v>114</v>
      </c>
      <c r="Z55" t="s">
        <v>118</v>
      </c>
      <c r="AA55">
        <v>19.5</v>
      </c>
      <c r="AB55">
        <v>3.6972</v>
      </c>
      <c r="AD55">
        <v>2026</v>
      </c>
      <c r="AE55" t="s">
        <v>128</v>
      </c>
      <c r="AF55">
        <v>20</v>
      </c>
      <c r="AG55">
        <v>0</v>
      </c>
    </row>
    <row r="56" spans="23:33" x14ac:dyDescent="0.35">
      <c r="W56">
        <v>2026</v>
      </c>
      <c r="X56" t="s">
        <v>119</v>
      </c>
      <c r="Y56" t="s">
        <v>116</v>
      </c>
      <c r="Z56" t="s">
        <v>120</v>
      </c>
      <c r="AA56">
        <v>24</v>
      </c>
      <c r="AB56">
        <v>5.5296000000000003</v>
      </c>
      <c r="AD56">
        <v>2026</v>
      </c>
      <c r="AE56" t="s">
        <v>125</v>
      </c>
      <c r="AF56">
        <v>30.4</v>
      </c>
      <c r="AG56">
        <v>0</v>
      </c>
    </row>
    <row r="57" spans="23:33" x14ac:dyDescent="0.35">
      <c r="W57">
        <v>2026</v>
      </c>
      <c r="X57" t="s">
        <v>121</v>
      </c>
      <c r="Y57" t="s">
        <v>116</v>
      </c>
      <c r="Z57" t="s">
        <v>122</v>
      </c>
      <c r="AA57">
        <v>16</v>
      </c>
      <c r="AB57">
        <v>3.456</v>
      </c>
      <c r="AD57">
        <v>2027</v>
      </c>
      <c r="AE57" t="s">
        <v>113</v>
      </c>
      <c r="AF57">
        <v>0</v>
      </c>
      <c r="AG57">
        <v>60</v>
      </c>
    </row>
    <row r="58" spans="23:33" x14ac:dyDescent="0.35">
      <c r="W58">
        <v>2026</v>
      </c>
      <c r="X58" t="s">
        <v>123</v>
      </c>
      <c r="Y58" t="s">
        <v>120</v>
      </c>
      <c r="Z58" t="s">
        <v>114</v>
      </c>
      <c r="AA58">
        <v>9.6</v>
      </c>
      <c r="AB58">
        <v>2.21184</v>
      </c>
      <c r="AD58">
        <v>2027</v>
      </c>
      <c r="AE58" t="s">
        <v>114</v>
      </c>
      <c r="AF58">
        <v>69.599999999999994</v>
      </c>
      <c r="AG58">
        <v>69.5</v>
      </c>
    </row>
    <row r="59" spans="23:33" x14ac:dyDescent="0.35">
      <c r="W59">
        <v>2026</v>
      </c>
      <c r="X59" t="s">
        <v>124</v>
      </c>
      <c r="Y59" t="s">
        <v>120</v>
      </c>
      <c r="Z59" t="s">
        <v>125</v>
      </c>
      <c r="AA59">
        <v>14.4</v>
      </c>
      <c r="AB59">
        <v>3.1103999999999998</v>
      </c>
      <c r="AD59">
        <v>2027</v>
      </c>
      <c r="AE59" t="s">
        <v>118</v>
      </c>
      <c r="AF59">
        <v>19.5</v>
      </c>
      <c r="AG59">
        <v>0</v>
      </c>
    </row>
    <row r="60" spans="23:33" x14ac:dyDescent="0.35">
      <c r="W60">
        <v>2026</v>
      </c>
      <c r="X60" t="s">
        <v>126</v>
      </c>
      <c r="Y60" t="s">
        <v>122</v>
      </c>
      <c r="Z60" t="s">
        <v>125</v>
      </c>
      <c r="AA60">
        <v>16</v>
      </c>
      <c r="AB60">
        <v>3.456</v>
      </c>
      <c r="AD60">
        <v>2027</v>
      </c>
      <c r="AE60" t="s">
        <v>116</v>
      </c>
      <c r="AF60">
        <v>60</v>
      </c>
      <c r="AG60">
        <v>60</v>
      </c>
    </row>
    <row r="61" spans="23:33" x14ac:dyDescent="0.35">
      <c r="W61">
        <v>2026</v>
      </c>
      <c r="X61" t="s">
        <v>127</v>
      </c>
      <c r="Y61" t="s">
        <v>116</v>
      </c>
      <c r="Z61" t="s">
        <v>128</v>
      </c>
      <c r="AA61">
        <v>20</v>
      </c>
      <c r="AB61">
        <v>4.0684800000000001</v>
      </c>
      <c r="AD61">
        <v>2027</v>
      </c>
      <c r="AE61" t="s">
        <v>120</v>
      </c>
      <c r="AF61">
        <v>24</v>
      </c>
      <c r="AG61">
        <v>24</v>
      </c>
    </row>
    <row r="62" spans="23:33" x14ac:dyDescent="0.35">
      <c r="W62">
        <v>2026</v>
      </c>
      <c r="X62" t="s">
        <v>129</v>
      </c>
      <c r="Y62" t="s">
        <v>130</v>
      </c>
      <c r="Z62" t="s">
        <v>116</v>
      </c>
      <c r="AA62">
        <v>10</v>
      </c>
      <c r="AB62">
        <v>2.03424</v>
      </c>
      <c r="AD62">
        <v>2027</v>
      </c>
      <c r="AE62" t="s">
        <v>122</v>
      </c>
      <c r="AF62">
        <v>16</v>
      </c>
      <c r="AG62">
        <v>16</v>
      </c>
    </row>
    <row r="63" spans="23:33" x14ac:dyDescent="0.35">
      <c r="W63">
        <v>2027</v>
      </c>
      <c r="X63" t="s">
        <v>112</v>
      </c>
      <c r="Y63" t="s">
        <v>113</v>
      </c>
      <c r="Z63" t="s">
        <v>114</v>
      </c>
      <c r="AA63">
        <v>60</v>
      </c>
      <c r="AB63">
        <v>12.205439999999999</v>
      </c>
      <c r="AD63">
        <v>2027</v>
      </c>
      <c r="AE63" t="s">
        <v>130</v>
      </c>
      <c r="AF63">
        <v>0</v>
      </c>
      <c r="AG63">
        <v>10</v>
      </c>
    </row>
    <row r="64" spans="23:33" x14ac:dyDescent="0.35">
      <c r="W64">
        <v>2027</v>
      </c>
      <c r="X64" t="s">
        <v>115</v>
      </c>
      <c r="Y64" t="s">
        <v>114</v>
      </c>
      <c r="Z64" t="s">
        <v>116</v>
      </c>
      <c r="AA64">
        <v>50</v>
      </c>
      <c r="AB64">
        <v>10.171200000000001</v>
      </c>
      <c r="AD64">
        <v>2027</v>
      </c>
      <c r="AE64" t="s">
        <v>128</v>
      </c>
      <c r="AF64">
        <v>20</v>
      </c>
      <c r="AG64">
        <v>0</v>
      </c>
    </row>
    <row r="65" spans="23:33" x14ac:dyDescent="0.35">
      <c r="W65">
        <v>2027</v>
      </c>
      <c r="X65" t="s">
        <v>117</v>
      </c>
      <c r="Y65" t="s">
        <v>114</v>
      </c>
      <c r="Z65" t="s">
        <v>118</v>
      </c>
      <c r="AA65">
        <v>19.5</v>
      </c>
      <c r="AB65">
        <v>3.6972</v>
      </c>
      <c r="AD65">
        <v>2027</v>
      </c>
      <c r="AE65" t="s">
        <v>125</v>
      </c>
      <c r="AF65">
        <v>30.4</v>
      </c>
      <c r="AG65">
        <v>0</v>
      </c>
    </row>
    <row r="66" spans="23:33" x14ac:dyDescent="0.35">
      <c r="W66">
        <v>2027</v>
      </c>
      <c r="X66" t="s">
        <v>119</v>
      </c>
      <c r="Y66" t="s">
        <v>116</v>
      </c>
      <c r="Z66" t="s">
        <v>120</v>
      </c>
      <c r="AA66">
        <v>24</v>
      </c>
      <c r="AB66">
        <v>5.5296000000000003</v>
      </c>
      <c r="AD66">
        <v>2028</v>
      </c>
      <c r="AE66" t="s">
        <v>113</v>
      </c>
      <c r="AF66">
        <v>0</v>
      </c>
      <c r="AG66">
        <v>60</v>
      </c>
    </row>
    <row r="67" spans="23:33" x14ac:dyDescent="0.35">
      <c r="W67">
        <v>2027</v>
      </c>
      <c r="X67" t="s">
        <v>121</v>
      </c>
      <c r="Y67" t="s">
        <v>116</v>
      </c>
      <c r="Z67" t="s">
        <v>122</v>
      </c>
      <c r="AA67">
        <v>16</v>
      </c>
      <c r="AB67">
        <v>3.456</v>
      </c>
      <c r="AD67">
        <v>2028</v>
      </c>
      <c r="AE67" t="s">
        <v>114</v>
      </c>
      <c r="AF67">
        <v>69.599999999999994</v>
      </c>
      <c r="AG67">
        <v>69.5</v>
      </c>
    </row>
    <row r="68" spans="23:33" x14ac:dyDescent="0.35">
      <c r="W68">
        <v>2027</v>
      </c>
      <c r="X68" t="s">
        <v>123</v>
      </c>
      <c r="Y68" t="s">
        <v>120</v>
      </c>
      <c r="Z68" t="s">
        <v>114</v>
      </c>
      <c r="AA68">
        <v>9.6</v>
      </c>
      <c r="AB68">
        <v>2.21184</v>
      </c>
      <c r="AD68">
        <v>2028</v>
      </c>
      <c r="AE68" t="s">
        <v>118</v>
      </c>
      <c r="AF68">
        <v>19.5</v>
      </c>
      <c r="AG68">
        <v>0</v>
      </c>
    </row>
    <row r="69" spans="23:33" x14ac:dyDescent="0.35">
      <c r="W69">
        <v>2027</v>
      </c>
      <c r="X69" t="s">
        <v>124</v>
      </c>
      <c r="Y69" t="s">
        <v>120</v>
      </c>
      <c r="Z69" t="s">
        <v>125</v>
      </c>
      <c r="AA69">
        <v>14.4</v>
      </c>
      <c r="AB69">
        <v>3.1103999999999998</v>
      </c>
      <c r="AD69">
        <v>2028</v>
      </c>
      <c r="AE69" t="s">
        <v>116</v>
      </c>
      <c r="AF69">
        <v>60</v>
      </c>
      <c r="AG69">
        <v>60</v>
      </c>
    </row>
    <row r="70" spans="23:33" x14ac:dyDescent="0.35">
      <c r="W70">
        <v>2027</v>
      </c>
      <c r="X70" t="s">
        <v>126</v>
      </c>
      <c r="Y70" t="s">
        <v>122</v>
      </c>
      <c r="Z70" t="s">
        <v>125</v>
      </c>
      <c r="AA70">
        <v>16</v>
      </c>
      <c r="AB70">
        <v>3.456</v>
      </c>
      <c r="AD70">
        <v>2028</v>
      </c>
      <c r="AE70" t="s">
        <v>120</v>
      </c>
      <c r="AF70">
        <v>24</v>
      </c>
      <c r="AG70">
        <v>24</v>
      </c>
    </row>
    <row r="71" spans="23:33" x14ac:dyDescent="0.35">
      <c r="W71">
        <v>2027</v>
      </c>
      <c r="X71" t="s">
        <v>127</v>
      </c>
      <c r="Y71" t="s">
        <v>116</v>
      </c>
      <c r="Z71" t="s">
        <v>128</v>
      </c>
      <c r="AA71">
        <v>20</v>
      </c>
      <c r="AB71">
        <v>4.0684800000000001</v>
      </c>
      <c r="AD71">
        <v>2028</v>
      </c>
      <c r="AE71" t="s">
        <v>122</v>
      </c>
      <c r="AF71">
        <v>16</v>
      </c>
      <c r="AG71">
        <v>16</v>
      </c>
    </row>
    <row r="72" spans="23:33" x14ac:dyDescent="0.35">
      <c r="W72">
        <v>2027</v>
      </c>
      <c r="X72" t="s">
        <v>129</v>
      </c>
      <c r="Y72" t="s">
        <v>130</v>
      </c>
      <c r="Z72" t="s">
        <v>116</v>
      </c>
      <c r="AA72">
        <v>10</v>
      </c>
      <c r="AB72">
        <v>2.03424</v>
      </c>
      <c r="AD72">
        <v>2028</v>
      </c>
      <c r="AE72" t="s">
        <v>130</v>
      </c>
      <c r="AF72">
        <v>0</v>
      </c>
      <c r="AG72">
        <v>10</v>
      </c>
    </row>
    <row r="73" spans="23:33" x14ac:dyDescent="0.35">
      <c r="W73">
        <v>2028</v>
      </c>
      <c r="X73" t="s">
        <v>112</v>
      </c>
      <c r="Y73" t="s">
        <v>113</v>
      </c>
      <c r="Z73" t="s">
        <v>114</v>
      </c>
      <c r="AA73">
        <v>60</v>
      </c>
      <c r="AB73">
        <v>12.205439999999999</v>
      </c>
      <c r="AD73">
        <v>2028</v>
      </c>
      <c r="AE73" t="s">
        <v>128</v>
      </c>
      <c r="AF73">
        <v>20</v>
      </c>
      <c r="AG73">
        <v>0</v>
      </c>
    </row>
    <row r="74" spans="23:33" x14ac:dyDescent="0.35">
      <c r="W74">
        <v>2028</v>
      </c>
      <c r="X74" t="s">
        <v>115</v>
      </c>
      <c r="Y74" t="s">
        <v>114</v>
      </c>
      <c r="Z74" t="s">
        <v>116</v>
      </c>
      <c r="AA74">
        <v>50</v>
      </c>
      <c r="AB74">
        <v>10.171200000000001</v>
      </c>
      <c r="AD74">
        <v>2028</v>
      </c>
      <c r="AE74" t="s">
        <v>125</v>
      </c>
      <c r="AF74">
        <v>30.4</v>
      </c>
      <c r="AG74">
        <v>0</v>
      </c>
    </row>
    <row r="75" spans="23:33" x14ac:dyDescent="0.35">
      <c r="W75">
        <v>2028</v>
      </c>
      <c r="X75" t="s">
        <v>117</v>
      </c>
      <c r="Y75" t="s">
        <v>114</v>
      </c>
      <c r="Z75" t="s">
        <v>118</v>
      </c>
      <c r="AA75">
        <v>19.5</v>
      </c>
      <c r="AB75">
        <v>3.6972</v>
      </c>
      <c r="AD75">
        <v>2029</v>
      </c>
      <c r="AE75" t="s">
        <v>113</v>
      </c>
      <c r="AF75">
        <v>0</v>
      </c>
      <c r="AG75">
        <v>60</v>
      </c>
    </row>
    <row r="76" spans="23:33" x14ac:dyDescent="0.35">
      <c r="W76">
        <v>2028</v>
      </c>
      <c r="X76" t="s">
        <v>119</v>
      </c>
      <c r="Y76" t="s">
        <v>116</v>
      </c>
      <c r="Z76" t="s">
        <v>120</v>
      </c>
      <c r="AA76">
        <v>24</v>
      </c>
      <c r="AB76">
        <v>5.5296000000000003</v>
      </c>
      <c r="AD76">
        <v>2029</v>
      </c>
      <c r="AE76" t="s">
        <v>114</v>
      </c>
      <c r="AF76">
        <v>69.599999999999994</v>
      </c>
      <c r="AG76">
        <v>69.5</v>
      </c>
    </row>
    <row r="77" spans="23:33" x14ac:dyDescent="0.35">
      <c r="W77">
        <v>2028</v>
      </c>
      <c r="X77" t="s">
        <v>121</v>
      </c>
      <c r="Y77" t="s">
        <v>116</v>
      </c>
      <c r="Z77" t="s">
        <v>122</v>
      </c>
      <c r="AA77">
        <v>16</v>
      </c>
      <c r="AB77">
        <v>3.456</v>
      </c>
      <c r="AD77">
        <v>2029</v>
      </c>
      <c r="AE77" t="s">
        <v>118</v>
      </c>
      <c r="AF77">
        <v>19.5</v>
      </c>
      <c r="AG77">
        <v>0</v>
      </c>
    </row>
    <row r="78" spans="23:33" x14ac:dyDescent="0.35">
      <c r="W78">
        <v>2028</v>
      </c>
      <c r="X78" t="s">
        <v>123</v>
      </c>
      <c r="Y78" t="s">
        <v>120</v>
      </c>
      <c r="Z78" t="s">
        <v>114</v>
      </c>
      <c r="AA78">
        <v>9.6</v>
      </c>
      <c r="AB78">
        <v>2.21184</v>
      </c>
      <c r="AD78">
        <v>2029</v>
      </c>
      <c r="AE78" t="s">
        <v>116</v>
      </c>
      <c r="AF78">
        <v>60</v>
      </c>
      <c r="AG78">
        <v>60</v>
      </c>
    </row>
    <row r="79" spans="23:33" x14ac:dyDescent="0.35">
      <c r="W79">
        <v>2028</v>
      </c>
      <c r="X79" t="s">
        <v>124</v>
      </c>
      <c r="Y79" t="s">
        <v>120</v>
      </c>
      <c r="Z79" t="s">
        <v>125</v>
      </c>
      <c r="AA79">
        <v>14.4</v>
      </c>
      <c r="AB79">
        <v>3.1103999999999998</v>
      </c>
      <c r="AD79">
        <v>2029</v>
      </c>
      <c r="AE79" t="s">
        <v>120</v>
      </c>
      <c r="AF79">
        <v>24</v>
      </c>
      <c r="AG79">
        <v>24</v>
      </c>
    </row>
    <row r="80" spans="23:33" x14ac:dyDescent="0.35">
      <c r="W80">
        <v>2028</v>
      </c>
      <c r="X80" t="s">
        <v>126</v>
      </c>
      <c r="Y80" t="s">
        <v>122</v>
      </c>
      <c r="Z80" t="s">
        <v>125</v>
      </c>
      <c r="AA80">
        <v>16</v>
      </c>
      <c r="AB80">
        <v>3.456</v>
      </c>
      <c r="AD80">
        <v>2029</v>
      </c>
      <c r="AE80" t="s">
        <v>122</v>
      </c>
      <c r="AF80">
        <v>16</v>
      </c>
      <c r="AG80">
        <v>16</v>
      </c>
    </row>
    <row r="81" spans="23:33" x14ac:dyDescent="0.35">
      <c r="W81">
        <v>2028</v>
      </c>
      <c r="X81" t="s">
        <v>127</v>
      </c>
      <c r="Y81" t="s">
        <v>116</v>
      </c>
      <c r="Z81" t="s">
        <v>128</v>
      </c>
      <c r="AA81">
        <v>20</v>
      </c>
      <c r="AB81">
        <v>4.0684800000000001</v>
      </c>
      <c r="AD81">
        <v>2029</v>
      </c>
      <c r="AE81" t="s">
        <v>130</v>
      </c>
      <c r="AF81">
        <v>0</v>
      </c>
      <c r="AG81">
        <v>10</v>
      </c>
    </row>
    <row r="82" spans="23:33" x14ac:dyDescent="0.35">
      <c r="W82">
        <v>2028</v>
      </c>
      <c r="X82" t="s">
        <v>129</v>
      </c>
      <c r="Y82" t="s">
        <v>130</v>
      </c>
      <c r="Z82" t="s">
        <v>116</v>
      </c>
      <c r="AA82">
        <v>10</v>
      </c>
      <c r="AB82">
        <v>2.03424</v>
      </c>
      <c r="AD82">
        <v>2029</v>
      </c>
      <c r="AE82" t="s">
        <v>128</v>
      </c>
      <c r="AF82">
        <v>20</v>
      </c>
      <c r="AG82">
        <v>0</v>
      </c>
    </row>
    <row r="83" spans="23:33" x14ac:dyDescent="0.35">
      <c r="W83">
        <v>2029</v>
      </c>
      <c r="X83" t="s">
        <v>112</v>
      </c>
      <c r="Y83" t="s">
        <v>113</v>
      </c>
      <c r="Z83" t="s">
        <v>114</v>
      </c>
      <c r="AA83">
        <v>60</v>
      </c>
      <c r="AB83">
        <v>12.205439999999999</v>
      </c>
      <c r="AD83">
        <v>2029</v>
      </c>
      <c r="AE83" t="s">
        <v>125</v>
      </c>
      <c r="AF83">
        <v>30.4</v>
      </c>
      <c r="AG83">
        <v>0</v>
      </c>
    </row>
    <row r="84" spans="23:33" x14ac:dyDescent="0.35">
      <c r="W84">
        <v>2029</v>
      </c>
      <c r="X84" t="s">
        <v>115</v>
      </c>
      <c r="Y84" t="s">
        <v>114</v>
      </c>
      <c r="Z84" t="s">
        <v>116</v>
      </c>
      <c r="AA84">
        <v>50</v>
      </c>
      <c r="AB84">
        <v>10.171200000000001</v>
      </c>
      <c r="AD84">
        <v>2030</v>
      </c>
      <c r="AE84" t="s">
        <v>113</v>
      </c>
      <c r="AF84">
        <v>0</v>
      </c>
      <c r="AG84">
        <v>60</v>
      </c>
    </row>
    <row r="85" spans="23:33" x14ac:dyDescent="0.35">
      <c r="W85">
        <v>2029</v>
      </c>
      <c r="X85" t="s">
        <v>117</v>
      </c>
      <c r="Y85" t="s">
        <v>114</v>
      </c>
      <c r="Z85" t="s">
        <v>118</v>
      </c>
      <c r="AA85">
        <v>19.5</v>
      </c>
      <c r="AB85">
        <v>3.6972</v>
      </c>
      <c r="AD85">
        <v>2030</v>
      </c>
      <c r="AE85" t="s">
        <v>114</v>
      </c>
      <c r="AF85">
        <v>69.599999999999994</v>
      </c>
      <c r="AG85">
        <v>69.5</v>
      </c>
    </row>
    <row r="86" spans="23:33" x14ac:dyDescent="0.35">
      <c r="W86">
        <v>2029</v>
      </c>
      <c r="X86" t="s">
        <v>119</v>
      </c>
      <c r="Y86" t="s">
        <v>116</v>
      </c>
      <c r="Z86" t="s">
        <v>120</v>
      </c>
      <c r="AA86">
        <v>24</v>
      </c>
      <c r="AB86">
        <v>5.5296000000000003</v>
      </c>
      <c r="AD86">
        <v>2030</v>
      </c>
      <c r="AE86" t="s">
        <v>118</v>
      </c>
      <c r="AF86">
        <v>19.5</v>
      </c>
      <c r="AG86">
        <v>0</v>
      </c>
    </row>
    <row r="87" spans="23:33" x14ac:dyDescent="0.35">
      <c r="W87">
        <v>2029</v>
      </c>
      <c r="X87" t="s">
        <v>121</v>
      </c>
      <c r="Y87" t="s">
        <v>116</v>
      </c>
      <c r="Z87" t="s">
        <v>122</v>
      </c>
      <c r="AA87">
        <v>16</v>
      </c>
      <c r="AB87">
        <v>3.456</v>
      </c>
      <c r="AD87">
        <v>2030</v>
      </c>
      <c r="AE87" t="s">
        <v>116</v>
      </c>
      <c r="AF87">
        <v>60</v>
      </c>
      <c r="AG87">
        <v>60</v>
      </c>
    </row>
    <row r="88" spans="23:33" x14ac:dyDescent="0.35">
      <c r="W88">
        <v>2029</v>
      </c>
      <c r="X88" t="s">
        <v>123</v>
      </c>
      <c r="Y88" t="s">
        <v>120</v>
      </c>
      <c r="Z88" t="s">
        <v>114</v>
      </c>
      <c r="AA88">
        <v>9.6</v>
      </c>
      <c r="AB88">
        <v>2.21184</v>
      </c>
      <c r="AD88">
        <v>2030</v>
      </c>
      <c r="AE88" t="s">
        <v>120</v>
      </c>
      <c r="AF88">
        <v>24</v>
      </c>
      <c r="AG88">
        <v>24</v>
      </c>
    </row>
    <row r="89" spans="23:33" x14ac:dyDescent="0.35">
      <c r="W89">
        <v>2029</v>
      </c>
      <c r="X89" t="s">
        <v>124</v>
      </c>
      <c r="Y89" t="s">
        <v>120</v>
      </c>
      <c r="Z89" t="s">
        <v>125</v>
      </c>
      <c r="AA89">
        <v>14.4</v>
      </c>
      <c r="AB89">
        <v>3.1103999999999998</v>
      </c>
      <c r="AD89">
        <v>2030</v>
      </c>
      <c r="AE89" t="s">
        <v>122</v>
      </c>
      <c r="AF89">
        <v>16</v>
      </c>
      <c r="AG89">
        <v>16</v>
      </c>
    </row>
    <row r="90" spans="23:33" x14ac:dyDescent="0.35">
      <c r="W90">
        <v>2029</v>
      </c>
      <c r="X90" t="s">
        <v>126</v>
      </c>
      <c r="Y90" t="s">
        <v>122</v>
      </c>
      <c r="Z90" t="s">
        <v>125</v>
      </c>
      <c r="AA90">
        <v>16</v>
      </c>
      <c r="AB90">
        <v>3.456</v>
      </c>
      <c r="AD90">
        <v>2030</v>
      </c>
      <c r="AE90" t="s">
        <v>130</v>
      </c>
      <c r="AF90">
        <v>0</v>
      </c>
      <c r="AG90">
        <v>10</v>
      </c>
    </row>
    <row r="91" spans="23:33" x14ac:dyDescent="0.35">
      <c r="W91">
        <v>2029</v>
      </c>
      <c r="X91" t="s">
        <v>127</v>
      </c>
      <c r="Y91" t="s">
        <v>116</v>
      </c>
      <c r="Z91" t="s">
        <v>128</v>
      </c>
      <c r="AA91">
        <v>20</v>
      </c>
      <c r="AB91">
        <v>4.0684800000000001</v>
      </c>
      <c r="AD91">
        <v>2030</v>
      </c>
      <c r="AE91" t="s">
        <v>128</v>
      </c>
      <c r="AF91">
        <v>20</v>
      </c>
      <c r="AG91">
        <v>0</v>
      </c>
    </row>
    <row r="92" spans="23:33" x14ac:dyDescent="0.35">
      <c r="W92">
        <v>2029</v>
      </c>
      <c r="X92" t="s">
        <v>129</v>
      </c>
      <c r="Y92" t="s">
        <v>130</v>
      </c>
      <c r="Z92" t="s">
        <v>116</v>
      </c>
      <c r="AA92">
        <v>10</v>
      </c>
      <c r="AB92">
        <v>2.03424</v>
      </c>
      <c r="AD92">
        <v>2030</v>
      </c>
      <c r="AE92" t="s">
        <v>125</v>
      </c>
      <c r="AF92">
        <v>30.4</v>
      </c>
      <c r="AG92">
        <v>0</v>
      </c>
    </row>
    <row r="93" spans="23:33" x14ac:dyDescent="0.35">
      <c r="W93">
        <v>2030</v>
      </c>
      <c r="X93" t="s">
        <v>112</v>
      </c>
      <c r="Y93" t="s">
        <v>113</v>
      </c>
      <c r="Z93" t="s">
        <v>114</v>
      </c>
      <c r="AA93">
        <v>60</v>
      </c>
      <c r="AB93">
        <v>12.205439999999999</v>
      </c>
    </row>
    <row r="94" spans="23:33" x14ac:dyDescent="0.35">
      <c r="W94">
        <v>2030</v>
      </c>
      <c r="X94" t="s">
        <v>115</v>
      </c>
      <c r="Y94" t="s">
        <v>114</v>
      </c>
      <c r="Z94" t="s">
        <v>116</v>
      </c>
      <c r="AA94">
        <v>50</v>
      </c>
      <c r="AB94">
        <v>10.171200000000001</v>
      </c>
    </row>
    <row r="95" spans="23:33" x14ac:dyDescent="0.35">
      <c r="W95">
        <v>2030</v>
      </c>
      <c r="X95" t="s">
        <v>117</v>
      </c>
      <c r="Y95" t="s">
        <v>114</v>
      </c>
      <c r="Z95" t="s">
        <v>118</v>
      </c>
      <c r="AA95">
        <v>19.5</v>
      </c>
      <c r="AB95">
        <v>3.6972</v>
      </c>
    </row>
    <row r="96" spans="23:33" x14ac:dyDescent="0.35">
      <c r="W96">
        <v>2030</v>
      </c>
      <c r="X96" t="s">
        <v>119</v>
      </c>
      <c r="Y96" t="s">
        <v>116</v>
      </c>
      <c r="Z96" t="s">
        <v>120</v>
      </c>
      <c r="AA96">
        <v>24</v>
      </c>
      <c r="AB96">
        <v>5.5296000000000003</v>
      </c>
    </row>
    <row r="97" spans="23:28" x14ac:dyDescent="0.35">
      <c r="W97">
        <v>2030</v>
      </c>
      <c r="X97" t="s">
        <v>121</v>
      </c>
      <c r="Y97" t="s">
        <v>116</v>
      </c>
      <c r="Z97" t="s">
        <v>122</v>
      </c>
      <c r="AA97">
        <v>16</v>
      </c>
      <c r="AB97">
        <v>3.456</v>
      </c>
    </row>
    <row r="98" spans="23:28" x14ac:dyDescent="0.35">
      <c r="W98">
        <v>2030</v>
      </c>
      <c r="X98" t="s">
        <v>123</v>
      </c>
      <c r="Y98" t="s">
        <v>120</v>
      </c>
      <c r="Z98" t="s">
        <v>114</v>
      </c>
      <c r="AA98">
        <v>9.6</v>
      </c>
      <c r="AB98">
        <v>2.21184</v>
      </c>
    </row>
    <row r="99" spans="23:28" x14ac:dyDescent="0.35">
      <c r="W99">
        <v>2030</v>
      </c>
      <c r="X99" t="s">
        <v>124</v>
      </c>
      <c r="Y99" t="s">
        <v>120</v>
      </c>
      <c r="Z99" t="s">
        <v>125</v>
      </c>
      <c r="AA99">
        <v>14.4</v>
      </c>
      <c r="AB99">
        <v>3.1103999999999998</v>
      </c>
    </row>
    <row r="100" spans="23:28" x14ac:dyDescent="0.35">
      <c r="W100">
        <v>2030</v>
      </c>
      <c r="X100" t="s">
        <v>126</v>
      </c>
      <c r="Y100" t="s">
        <v>122</v>
      </c>
      <c r="Z100" t="s">
        <v>125</v>
      </c>
      <c r="AA100">
        <v>16</v>
      </c>
      <c r="AB100">
        <v>3.456</v>
      </c>
    </row>
    <row r="101" spans="23:28" x14ac:dyDescent="0.35">
      <c r="W101">
        <v>2030</v>
      </c>
      <c r="X101" t="s">
        <v>127</v>
      </c>
      <c r="Y101" t="s">
        <v>116</v>
      </c>
      <c r="Z101" t="s">
        <v>128</v>
      </c>
      <c r="AA101">
        <v>20</v>
      </c>
      <c r="AB101">
        <v>4.0684800000000001</v>
      </c>
    </row>
    <row r="102" spans="23:28" x14ac:dyDescent="0.35">
      <c r="W102">
        <v>2030</v>
      </c>
      <c r="X102" t="s">
        <v>129</v>
      </c>
      <c r="Y102" t="s">
        <v>130</v>
      </c>
      <c r="Z102" t="s">
        <v>116</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4.5" x14ac:dyDescent="0.35"/>
  <cols>
    <col min="2" max="2" width="15.81640625" customWidth="1"/>
    <col min="3" max="3" width="25.6328125" customWidth="1"/>
    <col min="4" max="4" width="17.26953125" customWidth="1"/>
  </cols>
  <sheetData>
    <row r="1" spans="2:4" x14ac:dyDescent="0.35">
      <c r="D1" t="s">
        <v>23</v>
      </c>
    </row>
    <row r="2" spans="2:4" x14ac:dyDescent="0.35">
      <c r="B2" t="s">
        <v>153</v>
      </c>
      <c r="C2">
        <v>0.48</v>
      </c>
      <c r="D2" t="s">
        <v>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Processes</vt:lpstr>
      <vt:lpstr>Flows</vt:lpstr>
      <vt:lpstr>DMFA results (example)</vt:lpstr>
      <vt:lpstr>Carbon fraction (will be moved)</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2024-07-11T08:37:46Z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