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e24e0e4ec0c5fcce/문서/던전 타이쿤/"/>
    </mc:Choice>
  </mc:AlternateContent>
  <xr:revisionPtr revIDLastSave="501" documentId="13_ncr:1_{F5E29D9D-05F5-4AF9-9A3F-B9DE0A3324B5}" xr6:coauthVersionLast="46" xr6:coauthVersionMax="46" xr10:uidLastSave="{BF1D0CF2-DCB2-4573-87E8-916B8A467698}"/>
  <bookViews>
    <workbookView xWindow="-110" yWindow="-110" windowWidth="38620" windowHeight="21220" activeTab="3" xr2:uid="{00000000-000D-0000-FFFF-FFFF00000000}"/>
  </bookViews>
  <sheets>
    <sheet name="표지" sheetId="1" r:id="rId1"/>
    <sheet name="무기" sheetId="2" r:id="rId2"/>
    <sheet name="방어구" sheetId="3" r:id="rId3"/>
    <sheet name="장신구" sheetId="4" r:id="rId4"/>
    <sheet name="레벨에 따른 가격" sheetId="5" r:id="rId5"/>
  </sheets>
  <externalReferences>
    <externalReference r:id="rId6"/>
  </externalReferences>
  <definedNames>
    <definedName name="무기_공격력">무기!$C:$C</definedName>
    <definedName name="무기_공격속도">무기!$E:$E</definedName>
    <definedName name="무기_치명타확률">무기!$D:$D</definedName>
    <definedName name="방어구_HP">방어구!$C:$C</definedName>
    <definedName name="방어구_방어력">방어구!$D:$D</definedName>
    <definedName name="아이템_공격력">무기!$C:$C</definedName>
    <definedName name="일반모험가_DPS">무기!$R:$R</definedName>
    <definedName name="일반모험가_HP">방어구!$P:$P</definedName>
    <definedName name="일반모험가_방어력">방어구!$Q:$Q</definedName>
    <definedName name="일반모험가_실제체력">방어구!$O:$O</definedName>
    <definedName name="일반모험가_회피율">방어구!$R:$R</definedName>
    <definedName name="일선모험가_HP">방어구!$M:$M</definedName>
    <definedName name="일선모험가_공격력">무기!$O:$O</definedName>
    <definedName name="일선모험가_공격속도">무기!$P:$P</definedName>
    <definedName name="일선모험가_방어력">방어구!$N:$N</definedName>
    <definedName name="일선모험가_치명타확률">무기!$Q:$Q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3" l="1"/>
  <c r="E5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O2" i="3"/>
  <c r="N2" i="3"/>
  <c r="M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" i="2"/>
  <c r="O3" i="2"/>
  <c r="O4" i="2"/>
  <c r="O5" i="2"/>
  <c r="O6" i="2"/>
  <c r="O7" i="2"/>
  <c r="O8" i="2"/>
  <c r="O9" i="2"/>
  <c r="O10" i="2"/>
  <c r="O11" i="2"/>
  <c r="O12" i="2"/>
  <c r="O13" i="2"/>
  <c r="N13" i="2" s="1"/>
  <c r="O14" i="2"/>
  <c r="O15" i="2"/>
  <c r="O16" i="2"/>
  <c r="O17" i="2"/>
  <c r="O18" i="2"/>
  <c r="O19" i="2"/>
  <c r="O20" i="2"/>
  <c r="N20" i="2" s="1"/>
  <c r="O21" i="2"/>
  <c r="O22" i="2"/>
  <c r="O23" i="2"/>
  <c r="O24" i="2"/>
  <c r="O25" i="2"/>
  <c r="N25" i="2" s="1"/>
  <c r="O26" i="2"/>
  <c r="O27" i="2"/>
  <c r="O28" i="2"/>
  <c r="O29" i="2"/>
  <c r="O30" i="2"/>
  <c r="O31" i="2"/>
  <c r="O32" i="2"/>
  <c r="N32" i="2" s="1"/>
  <c r="O33" i="2"/>
  <c r="O34" i="2"/>
  <c r="O35" i="2"/>
  <c r="O36" i="2"/>
  <c r="O37" i="2"/>
  <c r="N37" i="2" s="1"/>
  <c r="O38" i="2"/>
  <c r="O39" i="2"/>
  <c r="O40" i="2"/>
  <c r="O41" i="2"/>
  <c r="O2" i="2"/>
  <c r="C38" i="3" l="1"/>
  <c r="C26" i="3"/>
  <c r="C14" i="3"/>
  <c r="D28" i="3"/>
  <c r="D16" i="3"/>
  <c r="L16" i="3" s="1"/>
  <c r="D4" i="3"/>
  <c r="N31" i="2"/>
  <c r="N19" i="2"/>
  <c r="N7" i="2"/>
  <c r="C29" i="3"/>
  <c r="C17" i="3"/>
  <c r="C5" i="3"/>
  <c r="N38" i="2"/>
  <c r="N26" i="2"/>
  <c r="N14" i="2"/>
  <c r="N18" i="2"/>
  <c r="N6" i="2"/>
  <c r="C31" i="3"/>
  <c r="C3" i="3"/>
  <c r="D29" i="3"/>
  <c r="D17" i="3"/>
  <c r="D5" i="3"/>
  <c r="D14" i="3"/>
  <c r="N33" i="2"/>
  <c r="C34" i="3"/>
  <c r="C22" i="3"/>
  <c r="C10" i="3"/>
  <c r="D12" i="3"/>
  <c r="N8" i="2"/>
  <c r="D35" i="3"/>
  <c r="D23" i="3"/>
  <c r="C18" i="3"/>
  <c r="C6" i="3"/>
  <c r="D32" i="3"/>
  <c r="D20" i="3"/>
  <c r="D31" i="3"/>
  <c r="C40" i="3"/>
  <c r="C28" i="3"/>
  <c r="C16" i="3"/>
  <c r="C4" i="3"/>
  <c r="D18" i="3"/>
  <c r="D6" i="3"/>
  <c r="C37" i="3"/>
  <c r="C25" i="3"/>
  <c r="C12" i="3"/>
  <c r="L12" i="3" s="1"/>
  <c r="D38" i="3"/>
  <c r="D26" i="3"/>
  <c r="N34" i="2"/>
  <c r="N22" i="2"/>
  <c r="N10" i="2"/>
  <c r="C35" i="3"/>
  <c r="C23" i="3"/>
  <c r="C11" i="3"/>
  <c r="D37" i="3"/>
  <c r="D25" i="3"/>
  <c r="D40" i="3"/>
  <c r="D11" i="3"/>
  <c r="C32" i="3"/>
  <c r="C20" i="3"/>
  <c r="C8" i="3"/>
  <c r="D34" i="3"/>
  <c r="D22" i="3"/>
  <c r="L22" i="3" s="1"/>
  <c r="D10" i="3"/>
  <c r="N29" i="2"/>
  <c r="N17" i="2"/>
  <c r="N5" i="2"/>
  <c r="N36" i="2"/>
  <c r="N35" i="2"/>
  <c r="N12" i="2"/>
  <c r="N23" i="2"/>
  <c r="N24" i="2"/>
  <c r="N11" i="2"/>
  <c r="N21" i="2"/>
  <c r="N9" i="2"/>
  <c r="N2" i="2"/>
  <c r="N30" i="2"/>
  <c r="N40" i="2"/>
  <c r="N28" i="2"/>
  <c r="N16" i="2"/>
  <c r="N4" i="2"/>
  <c r="N41" i="2"/>
  <c r="N39" i="2"/>
  <c r="N27" i="2"/>
  <c r="N15" i="2"/>
  <c r="N3" i="2"/>
  <c r="C36" i="3"/>
  <c r="D24" i="3"/>
  <c r="D36" i="3"/>
  <c r="C33" i="3"/>
  <c r="C21" i="3"/>
  <c r="C9" i="3"/>
  <c r="C19" i="3"/>
  <c r="C7" i="3"/>
  <c r="D33" i="3"/>
  <c r="D21" i="3"/>
  <c r="D9" i="3"/>
  <c r="C30" i="3"/>
  <c r="D8" i="3"/>
  <c r="L29" i="3"/>
  <c r="D19" i="3"/>
  <c r="D7" i="3"/>
  <c r="D30" i="3"/>
  <c r="C39" i="3"/>
  <c r="C27" i="3"/>
  <c r="C15" i="3"/>
  <c r="L38" i="3"/>
  <c r="L14" i="3"/>
  <c r="L40" i="3"/>
  <c r="L28" i="3"/>
  <c r="C13" i="3"/>
  <c r="D39" i="3"/>
  <c r="D27" i="3"/>
  <c r="D15" i="3"/>
  <c r="D3" i="3"/>
  <c r="C24" i="3"/>
  <c r="L23" i="3"/>
  <c r="D13" i="3"/>
  <c r="L32" i="3"/>
  <c r="L34" i="3"/>
  <c r="L10" i="3"/>
  <c r="L2" i="3"/>
  <c r="L36" i="3" l="1"/>
  <c r="L6" i="3"/>
  <c r="L7" i="3"/>
  <c r="L11" i="3"/>
  <c r="L39" i="3"/>
  <c r="L21" i="3"/>
  <c r="L24" i="3"/>
  <c r="L33" i="3"/>
  <c r="L17" i="3"/>
  <c r="L3" i="3"/>
  <c r="L31" i="3"/>
  <c r="L20" i="3"/>
  <c r="L8" i="3"/>
  <c r="L9" i="3"/>
  <c r="L26" i="3"/>
  <c r="L37" i="3"/>
  <c r="L5" i="3"/>
  <c r="L19" i="3"/>
  <c r="L35" i="3"/>
  <c r="L4" i="3"/>
  <c r="L18" i="3"/>
  <c r="L30" i="3"/>
  <c r="L15" i="3"/>
  <c r="L27" i="3"/>
  <c r="L13" i="3"/>
  <c r="L25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" i="4"/>
  <c r="B78" i="5"/>
  <c r="B79" i="5"/>
  <c r="B80" i="5"/>
  <c r="B81" i="5"/>
  <c r="B82" i="5"/>
  <c r="B83" i="5"/>
  <c r="B84" i="5"/>
  <c r="B85" i="5"/>
  <c r="B77" i="5"/>
  <c r="B58" i="5"/>
  <c r="B59" i="5"/>
  <c r="B60" i="5"/>
  <c r="B61" i="5"/>
  <c r="B62" i="5"/>
  <c r="B63" i="5"/>
  <c r="B64" i="5"/>
  <c r="B65" i="5"/>
  <c r="B57" i="5"/>
  <c r="B38" i="5"/>
  <c r="B39" i="5"/>
  <c r="B40" i="5"/>
  <c r="B41" i="5"/>
  <c r="B42" i="5"/>
  <c r="B43" i="5"/>
  <c r="B44" i="5"/>
  <c r="B45" i="5"/>
  <c r="B37" i="5"/>
  <c r="B18" i="5"/>
  <c r="B19" i="5"/>
  <c r="B20" i="5"/>
  <c r="B21" i="5"/>
  <c r="B22" i="5"/>
  <c r="B23" i="5"/>
  <c r="B24" i="5"/>
  <c r="B25" i="5"/>
  <c r="B17" i="5"/>
  <c r="B92" i="5"/>
  <c r="B93" i="5"/>
  <c r="B94" i="5"/>
  <c r="B95" i="5"/>
  <c r="B96" i="5"/>
  <c r="B97" i="5"/>
  <c r="B98" i="5"/>
  <c r="B99" i="5"/>
  <c r="B100" i="5"/>
  <c r="B101" i="5"/>
  <c r="B91" i="5"/>
  <c r="B87" i="5"/>
  <c r="B88" i="5"/>
  <c r="B89" i="5"/>
  <c r="B90" i="5"/>
  <c r="B86" i="5"/>
  <c r="B67" i="5"/>
  <c r="B68" i="5"/>
  <c r="B69" i="5"/>
  <c r="B70" i="5"/>
  <c r="B71" i="5"/>
  <c r="B72" i="5"/>
  <c r="B73" i="5"/>
  <c r="B74" i="5"/>
  <c r="B75" i="5"/>
  <c r="B76" i="5"/>
  <c r="B66" i="5"/>
  <c r="B47" i="5"/>
  <c r="B48" i="5"/>
  <c r="B49" i="5"/>
  <c r="B50" i="5"/>
  <c r="B51" i="5"/>
  <c r="B52" i="5"/>
  <c r="B53" i="5"/>
  <c r="B54" i="5"/>
  <c r="B55" i="5"/>
  <c r="B56" i="5"/>
  <c r="B46" i="5"/>
  <c r="B27" i="5"/>
  <c r="B28" i="5"/>
  <c r="B29" i="5"/>
  <c r="B30" i="5"/>
  <c r="B31" i="5"/>
  <c r="B32" i="5"/>
  <c r="B33" i="5"/>
  <c r="B34" i="5"/>
  <c r="B35" i="5"/>
  <c r="B36" i="5"/>
  <c r="E33" i="3"/>
  <c r="B26" i="5"/>
  <c r="B7" i="5"/>
  <c r="B8" i="5"/>
  <c r="B9" i="5"/>
  <c r="B10" i="5"/>
  <c r="B11" i="5"/>
  <c r="B12" i="5"/>
  <c r="B13" i="5"/>
  <c r="B14" i="5"/>
  <c r="B15" i="5"/>
  <c r="B16" i="5"/>
  <c r="G15" i="2"/>
  <c r="E17" i="5"/>
  <c r="B6" i="5"/>
  <c r="G2" i="2"/>
  <c r="E4" i="3"/>
  <c r="E9" i="3"/>
  <c r="E10" i="3"/>
  <c r="E11" i="3"/>
  <c r="E12" i="3"/>
  <c r="E17" i="3"/>
  <c r="E18" i="3"/>
  <c r="E28" i="3"/>
  <c r="E35" i="3"/>
  <c r="E36" i="3"/>
  <c r="E37" i="3"/>
  <c r="E38" i="3"/>
  <c r="E39" i="3"/>
  <c r="E40" i="3"/>
  <c r="G4" i="2"/>
  <c r="G5" i="2"/>
  <c r="G10" i="2"/>
  <c r="G11" i="2"/>
  <c r="G12" i="2"/>
  <c r="G13" i="2"/>
  <c r="G14" i="2"/>
  <c r="G18" i="2"/>
  <c r="G19" i="2"/>
  <c r="G23" i="2"/>
  <c r="G28" i="2"/>
  <c r="G36" i="2"/>
  <c r="G37" i="2"/>
  <c r="G38" i="2"/>
  <c r="G39" i="2"/>
  <c r="G40" i="2"/>
  <c r="G41" i="2"/>
  <c r="G22" i="2" l="1"/>
  <c r="E22" i="3"/>
  <c r="E21" i="3"/>
  <c r="E27" i="3"/>
  <c r="E3" i="3"/>
  <c r="G29" i="2"/>
  <c r="G20" i="2"/>
  <c r="E13" i="3"/>
  <c r="E14" i="3"/>
  <c r="G24" i="2"/>
  <c r="E30" i="3"/>
  <c r="E25" i="3"/>
  <c r="E29" i="3"/>
  <c r="E15" i="3"/>
  <c r="G6" i="2"/>
  <c r="G35" i="2"/>
  <c r="G34" i="2"/>
  <c r="E34" i="3"/>
  <c r="E23" i="3"/>
  <c r="B102" i="5"/>
  <c r="G3" i="2"/>
  <c r="E2" i="3"/>
  <c r="G31" i="2"/>
  <c r="G30" i="2"/>
  <c r="E6" i="3"/>
  <c r="G7" i="2"/>
  <c r="G21" i="2"/>
  <c r="E20" i="3"/>
  <c r="E19" i="3"/>
  <c r="G27" i="2"/>
  <c r="G26" i="2"/>
  <c r="E26" i="3"/>
  <c r="G16" i="2"/>
  <c r="E16" i="3"/>
  <c r="G17" i="2"/>
  <c r="E12" i="5"/>
  <c r="E31" i="3" l="1"/>
  <c r="E32" i="3"/>
  <c r="G32" i="2"/>
  <c r="G33" i="2"/>
  <c r="G25" i="2"/>
  <c r="G8" i="2"/>
  <c r="E7" i="3"/>
  <c r="E8" i="3"/>
  <c r="G9" i="2"/>
  <c r="G42" i="2" s="1"/>
  <c r="E41" i="3" l="1"/>
  <c r="D41" i="4"/>
</calcChain>
</file>

<file path=xl/sharedStrings.xml><?xml version="1.0" encoding="utf-8"?>
<sst xmlns="http://schemas.openxmlformats.org/spreadsheetml/2006/main" count="616" uniqueCount="476">
  <si>
    <t>10~20</t>
    <phoneticPr fontId="2" type="noConversion"/>
  </si>
  <si>
    <t>장검</t>
    <phoneticPr fontId="2" type="noConversion"/>
  </si>
  <si>
    <t>10~20</t>
    <phoneticPr fontId="2" type="noConversion"/>
  </si>
  <si>
    <t>레이피어</t>
    <phoneticPr fontId="2" type="noConversion"/>
  </si>
  <si>
    <t>5~15</t>
    <phoneticPr fontId="2" type="noConversion"/>
  </si>
  <si>
    <t>날이 많이 무뎌 몽둥이에 가까운 장검.</t>
    <phoneticPr fontId="2" type="noConversion"/>
  </si>
  <si>
    <t>무딘 검</t>
    <phoneticPr fontId="2" type="noConversion"/>
  </si>
  <si>
    <t>싸구려 티가 팍팍 나는 단검. 가벼운 것이 장점.</t>
    <phoneticPr fontId="2" type="noConversion"/>
  </si>
  <si>
    <t>1~10</t>
    <phoneticPr fontId="2" type="noConversion"/>
  </si>
  <si>
    <t>싸구려 단검</t>
    <phoneticPr fontId="2" type="noConversion"/>
  </si>
  <si>
    <t>메모</t>
    <phoneticPr fontId="4" type="noConversion"/>
  </si>
  <si>
    <t>설명</t>
    <phoneticPr fontId="4" type="noConversion"/>
  </si>
  <si>
    <t>보너스</t>
    <phoneticPr fontId="4" type="noConversion"/>
  </si>
  <si>
    <t>적정 레벨</t>
    <phoneticPr fontId="4" type="noConversion"/>
  </si>
  <si>
    <t>가격</t>
    <phoneticPr fontId="4" type="noConversion"/>
  </si>
  <si>
    <t>공격 속도</t>
    <phoneticPr fontId="4" type="noConversion"/>
  </si>
  <si>
    <t>치명타 확률</t>
    <phoneticPr fontId="4" type="noConversion"/>
  </si>
  <si>
    <t>공격력</t>
    <phoneticPr fontId="4" type="noConversion"/>
  </si>
  <si>
    <t>이름</t>
    <phoneticPr fontId="4" type="noConversion"/>
  </si>
  <si>
    <t>아이템 표</t>
    <phoneticPr fontId="2" type="noConversion"/>
  </si>
  <si>
    <t>HP</t>
    <phoneticPr fontId="4" type="noConversion"/>
  </si>
  <si>
    <t>방어력</t>
    <phoneticPr fontId="4" type="noConversion"/>
  </si>
  <si>
    <r>
      <rPr>
        <sz val="14"/>
        <color rgb="FFD3F173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방어구</t>
    </r>
    <phoneticPr fontId="2" type="noConversion"/>
  </si>
  <si>
    <r>
      <rPr>
        <sz val="14"/>
        <color rgb="FFFA9F86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무기</t>
    </r>
    <phoneticPr fontId="2" type="noConversion"/>
  </si>
  <si>
    <r>
      <rPr>
        <sz val="14"/>
        <color rgb="FFBDD6EA"/>
        <rFont val="맑은 고딕"/>
        <family val="3"/>
        <charset val="129"/>
        <scheme val="minor"/>
      </rPr>
      <t>■</t>
    </r>
    <r>
      <rPr>
        <sz val="14"/>
        <color theme="1" tint="0.14999847407452621"/>
        <rFont val="맑은 고딕"/>
        <family val="3"/>
        <charset val="129"/>
        <scheme val="minor"/>
      </rPr>
      <t>장신구</t>
    </r>
    <phoneticPr fontId="2" type="noConversion"/>
  </si>
  <si>
    <t>15~25</t>
    <phoneticPr fontId="2" type="noConversion"/>
  </si>
  <si>
    <t>저렴한 중고 천갑옷. 냄새가 매우 심하다.</t>
    <phoneticPr fontId="2" type="noConversion"/>
  </si>
  <si>
    <t>초반용 싸구려 아이템.</t>
    <phoneticPr fontId="2" type="noConversion"/>
  </si>
  <si>
    <t>1~20</t>
    <phoneticPr fontId="2" type="noConversion"/>
  </si>
  <si>
    <t>초반 레벨링용 아이템</t>
    <phoneticPr fontId="2" type="noConversion"/>
  </si>
  <si>
    <t>초보 모험가용 포션 세트</t>
    <phoneticPr fontId="2" type="noConversion"/>
  </si>
  <si>
    <t>적절한 길이와 적절한 무게의 검. 가격도 적절.</t>
    <phoneticPr fontId="2" type="noConversion"/>
  </si>
  <si>
    <t>누더기 갑옷</t>
    <phoneticPr fontId="2" type="noConversion"/>
  </si>
  <si>
    <t>칼갈이용 숫돌</t>
    <phoneticPr fontId="2" type="noConversion"/>
  </si>
  <si>
    <t>1~30</t>
    <phoneticPr fontId="2" type="noConversion"/>
  </si>
  <si>
    <t>충격파 발생기</t>
    <phoneticPr fontId="2" type="noConversion"/>
  </si>
  <si>
    <t>정전기의 지팡이</t>
    <phoneticPr fontId="2" type="noConversion"/>
  </si>
  <si>
    <t>정전기 수준의 하급 전기 마법이 깃든 지팡이. 찌릿찌릿하다.</t>
    <phoneticPr fontId="2" type="noConversion"/>
  </si>
  <si>
    <t>얇은 찌르기용 검.</t>
    <phoneticPr fontId="2" type="noConversion"/>
  </si>
  <si>
    <t>아이콘</t>
    <phoneticPr fontId="4" type="noConversion"/>
  </si>
  <si>
    <t>방관</t>
    <phoneticPr fontId="4" type="noConversion"/>
  </si>
  <si>
    <t>태엽 짐꾼</t>
    <phoneticPr fontId="2" type="noConversion"/>
  </si>
  <si>
    <t>20~100</t>
    <phoneticPr fontId="2" type="noConversion"/>
  </si>
  <si>
    <t>결박용 밧줄</t>
    <phoneticPr fontId="2" type="noConversion"/>
  </si>
  <si>
    <t>1~60</t>
    <phoneticPr fontId="2" type="noConversion"/>
  </si>
  <si>
    <t>공속이 높거나 두방 때리는 몬스터에게 효과적.</t>
    <phoneticPr fontId="2" type="noConversion"/>
  </si>
  <si>
    <t>몽둥이</t>
    <phoneticPr fontId="2" type="noConversion"/>
  </si>
  <si>
    <t>나무를 깎아 대충 만든 허접한 몽둥이.</t>
    <phoneticPr fontId="2" type="noConversion"/>
  </si>
  <si>
    <t>초반 딜링용 고정방관 아이템. 후반으로 갈수록 효율이 떨어짐.</t>
    <phoneticPr fontId="2" type="noConversion"/>
  </si>
  <si>
    <t>초보 모험가를 위한 포션 세트. 초보 모험가에게 딱 맞는 용량의 포션 3개가 들어있다. 낱개로 3개 사는 것보다 비싸다는 소문이 있다.</t>
    <phoneticPr fontId="2" type="noConversion"/>
  </si>
  <si>
    <t>칼 등 각종 무기를 갈 수 있는 숫돌.</t>
    <phoneticPr fontId="2" type="noConversion"/>
  </si>
  <si>
    <t>이속 증가 아이템. 이속이 증가하면 갖가지 행동시 시간 절약 가능하며 이속 옵션이 필요한 보스도 있음. 최대 체력이 증가하는 범용성 좋은 보너스도 있음.</t>
    <phoneticPr fontId="2" type="noConversion"/>
  </si>
  <si>
    <t>규칙</t>
    <phoneticPr fontId="2" type="noConversion"/>
  </si>
  <si>
    <t>1. 아이템은 무기, 방어구, 장신구의 3종류.</t>
    <phoneticPr fontId="2" type="noConversion"/>
  </si>
  <si>
    <t>10~40</t>
    <phoneticPr fontId="2" type="noConversion"/>
  </si>
  <si>
    <t>비전서 : 일섬</t>
    <phoneticPr fontId="2" type="noConversion"/>
  </si>
  <si>
    <t>50~100</t>
    <phoneticPr fontId="2" type="noConversion"/>
  </si>
  <si>
    <t>크리 세팅용 아이템. 몇 안되는 치명타 공격력 아이템.</t>
    <phoneticPr fontId="2" type="noConversion"/>
  </si>
  <si>
    <t xml:space="preserve">크리 세팅용 아이템. </t>
    <phoneticPr fontId="2" type="noConversion"/>
  </si>
  <si>
    <t>10~20</t>
    <phoneticPr fontId="2" type="noConversion"/>
  </si>
  <si>
    <t>공간 장갑</t>
    <phoneticPr fontId="2" type="noConversion"/>
  </si>
  <si>
    <t>방어력을 %로 올려주는 아이템.</t>
    <phoneticPr fontId="2" type="noConversion"/>
  </si>
  <si>
    <t>35~60</t>
    <phoneticPr fontId="2" type="noConversion"/>
  </si>
  <si>
    <t>무기를 휘두를 때마다 충격파를 생성하는 기계. 섬세한 기계라 고장이 잦다.</t>
    <phoneticPr fontId="2" type="noConversion"/>
  </si>
  <si>
    <t>리넨 갑옷</t>
    <phoneticPr fontId="2" type="noConversion"/>
  </si>
  <si>
    <t>생가죽 갑옷</t>
    <phoneticPr fontId="2" type="noConversion"/>
  </si>
  <si>
    <t>짐승의 가죽을 벗겨서 바로 만든 갑옷. 그래서인지 유통기한이 있다.</t>
    <phoneticPr fontId="2" type="noConversion"/>
  </si>
  <si>
    <t>깡통 갑옷</t>
    <phoneticPr fontId="2" type="noConversion"/>
  </si>
  <si>
    <t>커다란 철 덩어리로 만든 갑옷. 무거워서 움직이기도 힘들 정도.</t>
    <phoneticPr fontId="2" type="noConversion"/>
  </si>
  <si>
    <t>뱀파이어의 송곳니</t>
    <phoneticPr fontId="2" type="noConversion"/>
  </si>
  <si>
    <t>10~60</t>
    <phoneticPr fontId="2" type="noConversion"/>
  </si>
  <si>
    <t>흡혈 아이템.</t>
    <phoneticPr fontId="2" type="noConversion"/>
  </si>
  <si>
    <t>방어막 아이템.</t>
    <phoneticPr fontId="2" type="noConversion"/>
  </si>
  <si>
    <t>마법 증폭 회로</t>
    <phoneticPr fontId="2" type="noConversion"/>
  </si>
  <si>
    <t>반응 장갑</t>
    <phoneticPr fontId="2" type="noConversion"/>
  </si>
  <si>
    <t>50~100</t>
    <phoneticPr fontId="2" type="noConversion"/>
  </si>
  <si>
    <t>방어력 세팅용 아이템. 방어력 기반 데미지 반사로 딜링도 강화되는 효과.</t>
    <phoneticPr fontId="2" type="noConversion"/>
  </si>
  <si>
    <t>척후병을 위해 움직이기 쉽게 만들어진 갑옷. 대신 방호력은 떨어진다</t>
    <phoneticPr fontId="2" type="noConversion"/>
  </si>
  <si>
    <t>공격력 보너스, 낮은 방어능력.</t>
    <phoneticPr fontId="2" type="noConversion"/>
  </si>
  <si>
    <t>척후병의 경갑</t>
    <phoneticPr fontId="2" type="noConversion"/>
  </si>
  <si>
    <t>수련생의 로브</t>
    <phoneticPr fontId="2" type="noConversion"/>
  </si>
  <si>
    <t>마술 수련생들을 위해 만들어진 로브. 체력을 증강해주는 마법이 깃들어있다.</t>
    <phoneticPr fontId="2" type="noConversion"/>
  </si>
  <si>
    <t>높은 HP 보너스.</t>
    <phoneticPr fontId="2" type="noConversion"/>
  </si>
  <si>
    <t>로리카 세그멘타타</t>
    <phoneticPr fontId="2" type="noConversion"/>
  </si>
  <si>
    <t>고전 양식으로 만들어진 중갑. 활동성도 나쁘지 않다.</t>
    <phoneticPr fontId="2" type="noConversion"/>
  </si>
  <si>
    <t>밸런스형.</t>
    <phoneticPr fontId="2" type="noConversion"/>
  </si>
  <si>
    <t>방어력.</t>
    <phoneticPr fontId="2" type="noConversion"/>
  </si>
  <si>
    <t>고급 천갑옷</t>
    <phoneticPr fontId="2" type="noConversion"/>
  </si>
  <si>
    <t>25~35</t>
    <phoneticPr fontId="2" type="noConversion"/>
  </si>
  <si>
    <t>20~30</t>
    <phoneticPr fontId="2" type="noConversion"/>
  </si>
  <si>
    <t>숙련된 장인이 만든 천갑옷. 충격을 잘 흡수한다.</t>
    <phoneticPr fontId="2" type="noConversion"/>
  </si>
  <si>
    <t>2. 모험가는 무기 1개, 방어구 1개, 장신구 2개를 착용할 수 있다.</t>
    <phoneticPr fontId="2" type="noConversion"/>
  </si>
  <si>
    <t>3. 무기를 장착했을 때는 일반 모험가에 비해 120%가량의 DPS을 가짐.</t>
    <phoneticPr fontId="2" type="noConversion"/>
  </si>
  <si>
    <t xml:space="preserve">4. 방어구를 장착하면 일반 모험가에 비해 110%가량의 실제 체력을 지님. </t>
    <phoneticPr fontId="2" type="noConversion"/>
  </si>
  <si>
    <t>5. +로 캐릭터 고유 특수능력, 액세서리를 장착하여 실제로는 일반 모험가보다 훨씬 강력.</t>
    <phoneticPr fontId="2" type="noConversion"/>
  </si>
  <si>
    <t>브리건딘</t>
    <phoneticPr fontId="2" type="noConversion"/>
  </si>
  <si>
    <t>철판과 가죽으로 단단하게 만든 갑옷.</t>
    <phoneticPr fontId="2" type="noConversion"/>
  </si>
  <si>
    <t>찰갑</t>
    <phoneticPr fontId="2" type="noConversion"/>
  </si>
  <si>
    <t>철판을 이어서 만든 갑옷. 무겁지만 방호력이 좋다.</t>
    <phoneticPr fontId="2" type="noConversion"/>
  </si>
  <si>
    <t>30~40</t>
    <phoneticPr fontId="2" type="noConversion"/>
  </si>
  <si>
    <t>암살자의 경갑</t>
    <phoneticPr fontId="2" type="noConversion"/>
  </si>
  <si>
    <t>마법사의 로브</t>
    <phoneticPr fontId="2" type="noConversion"/>
  </si>
  <si>
    <t>35~45</t>
    <phoneticPr fontId="2" type="noConversion"/>
  </si>
  <si>
    <t>마법사를 위한 보급형 로브. 가성비가 좋다는 평이 있어 초년생 마법사들에게 인기.</t>
    <phoneticPr fontId="2" type="noConversion"/>
  </si>
  <si>
    <t>낮은 방어력, 공격력 보너스.</t>
    <phoneticPr fontId="2" type="noConversion"/>
  </si>
  <si>
    <t>중고 판금 갑옷</t>
    <phoneticPr fontId="2" type="noConversion"/>
  </si>
  <si>
    <t>암살자 조직에서 사용하는 경갑. 암살을 위해 활동성이 좋고 불필요한 소음이 나지않게 만들어져있다.</t>
    <phoneticPr fontId="2" type="noConversion"/>
  </si>
  <si>
    <t>다른 사람이 쓰던 판금 갑옷. 쓰던 것이라 흠은 조금 있지만 괜찮은 갑옷이다.</t>
    <phoneticPr fontId="2" type="noConversion"/>
  </si>
  <si>
    <t>낡은 로브</t>
    <phoneticPr fontId="2" type="noConversion"/>
  </si>
  <si>
    <t>던전에서 수거한 로브. 상태가 안 좋은 이런 로브는 킬로그램 단위로 값을 매긴다고 한다.</t>
    <phoneticPr fontId="2" type="noConversion"/>
  </si>
  <si>
    <t>의장용 갑옷</t>
    <phoneticPr fontId="2" type="noConversion"/>
  </si>
  <si>
    <t>40~50</t>
    <phoneticPr fontId="2" type="noConversion"/>
  </si>
  <si>
    <t>의장을 위해 화려하게 만든 갑옷. 실용성은 떨어지지만 매우 멋있다.</t>
    <phoneticPr fontId="2" type="noConversion"/>
  </si>
  <si>
    <t>여기저기 덧댄 판금 갑옷</t>
    <phoneticPr fontId="2" type="noConversion"/>
  </si>
  <si>
    <t>이곳저곳 추가장갑을 덧댄 판금 갑옷. 약점이 많이 보강되었지만 그만큼 무겁다. 혼자선 입기도 힘들 정도.</t>
    <phoneticPr fontId="2" type="noConversion"/>
  </si>
  <si>
    <t>45~55</t>
    <phoneticPr fontId="2" type="noConversion"/>
  </si>
  <si>
    <t>마나 갑옷</t>
    <phoneticPr fontId="2" type="noConversion"/>
  </si>
  <si>
    <t>보석에서 흘러나오는 마나를 경화시켜 만든 갑옷. 매우 가벼운 무게가 장점. 특히 마법을 활용한 갑옷이라 그런지 마법사들이 좋아한다.</t>
    <phoneticPr fontId="2" type="noConversion"/>
  </si>
  <si>
    <t>멋짐 : 전투 시작시 자신을 공격대상으로 한 몬스터들을 4초간 스턴시킴.</t>
    <phoneticPr fontId="2" type="noConversion"/>
  </si>
  <si>
    <t>생체 갑옷</t>
    <phoneticPr fontId="2" type="noConversion"/>
  </si>
  <si>
    <t>마력을 주입한 갑옷 위에 특수한 생물을 키워서 만든 갑옷. 생물의 외피가 꽤 질기며 상처를 입어도 재빨리 재생된다.</t>
    <phoneticPr fontId="2" type="noConversion"/>
  </si>
  <si>
    <t>SA-05 '이지스'</t>
    <phoneticPr fontId="2" type="noConversion"/>
  </si>
  <si>
    <t>던전용품계 굴지의 대기업이 만든 중갑. 방호력이 뛰어나고 AS가 좋아서 인기를 끌고 있는 상품. 이지스보단 조금 고가 라인이다.</t>
    <phoneticPr fontId="2" type="noConversion"/>
  </si>
  <si>
    <t>모험가용 맞춤 갑옷</t>
    <phoneticPr fontId="2" type="noConversion"/>
  </si>
  <si>
    <t>던전용품계 굴지의 대기업이 만든 표준형 갑옷. 적절한 무게, 적절한 두께로 높은 범용성을 지니고 있으며 AS가 좋아서 인기를 끌고 있는 상품. 광고를 너무 해대서인지 지겹다는 사람도 있다.</t>
    <phoneticPr fontId="2" type="noConversion"/>
  </si>
  <si>
    <t>장인이 모험가 개개인에게 맞춰서 만드는 갑옷. 방호력이 높으면서도 꽤 좋은 활동성을 가지고 있다. 맞춤형 수납 주머니는 덤.</t>
    <phoneticPr fontId="2" type="noConversion"/>
  </si>
  <si>
    <t>50~60</t>
    <phoneticPr fontId="2" type="noConversion"/>
  </si>
  <si>
    <t>방어력.</t>
    <phoneticPr fontId="2" type="noConversion"/>
  </si>
  <si>
    <t>체력.</t>
    <phoneticPr fontId="2" type="noConversion"/>
  </si>
  <si>
    <t>특수능력.</t>
    <phoneticPr fontId="2" type="noConversion"/>
  </si>
  <si>
    <t>높은 방어력, 공격력 패널티.</t>
    <phoneticPr fontId="2" type="noConversion"/>
  </si>
  <si>
    <t>체력.</t>
    <phoneticPr fontId="2" type="noConversion"/>
  </si>
  <si>
    <t>SA-07 '스파르탄'</t>
    <phoneticPr fontId="2" type="noConversion"/>
  </si>
  <si>
    <t>효율</t>
    <phoneticPr fontId="4" type="noConversion"/>
  </si>
  <si>
    <t>체력.</t>
    <phoneticPr fontId="2" type="noConversion"/>
  </si>
  <si>
    <t>신품 천갑옷. 나름대로 괜찮은 방호력을 가지고 있다.</t>
    <phoneticPr fontId="2" type="noConversion"/>
  </si>
  <si>
    <t>55~65</t>
    <phoneticPr fontId="2" type="noConversion"/>
  </si>
  <si>
    <t>스팀 파워드 아머</t>
    <phoneticPr fontId="2" type="noConversion"/>
  </si>
  <si>
    <t xml:space="preserve">증기와 마법으로 구동되는 갑옷. 마법 회로가 착용자의 의도를 읽어, 증기를 동력원으로 갑옷을 움직인다. 최신기술의 집약으로 화제가 되었지만 잔고장이 잦다. </t>
    <phoneticPr fontId="2" type="noConversion"/>
  </si>
  <si>
    <t>60~70</t>
    <phoneticPr fontId="2" type="noConversion"/>
  </si>
  <si>
    <t>특수능력.</t>
    <phoneticPr fontId="2" type="noConversion"/>
  </si>
  <si>
    <t>재생의 로브</t>
    <phoneticPr fontId="2" type="noConversion"/>
  </si>
  <si>
    <t>65~75</t>
    <phoneticPr fontId="2" type="noConversion"/>
  </si>
  <si>
    <t>밸런스형.</t>
    <phoneticPr fontId="2" type="noConversion"/>
  </si>
  <si>
    <t>명인의 모험가용 갑옷</t>
    <phoneticPr fontId="2" type="noConversion"/>
  </si>
  <si>
    <t>화염마법의 대가가 사용하던 로브. 전 주인이 인챈트한 화염 오라로 주위의 적을 위협한다. 로브 내부는 냉각 마법이 적용되어 시원하다고 한다.</t>
    <phoneticPr fontId="2" type="noConversion"/>
  </si>
  <si>
    <t>재생마법이 인챈트된 로브. 착용자의 체력을 강화한다.</t>
    <phoneticPr fontId="2" type="noConversion"/>
  </si>
  <si>
    <t>명인이 제작한 모험가용 갑옷. 던전 탐험에 최적화되어 있다. 무게와 방호력이 적절한데다 간단한 체력 강화 마법까지 인챈트되어 있다.</t>
    <phoneticPr fontId="2" type="noConversion"/>
  </si>
  <si>
    <t>70~80</t>
    <phoneticPr fontId="2" type="noConversion"/>
  </si>
  <si>
    <t>용사냥꾼의 판금 갑옷</t>
    <phoneticPr fontId="2" type="noConversion"/>
  </si>
  <si>
    <t>날카로운 용의 이빨과 발톱을 막기위해 만든 갑옷. 좋은 소재를 사용한 건 물론이며 곡면 설계가 적용되어 웬만한 공격으로는 관통되지 않는다.</t>
    <phoneticPr fontId="2" type="noConversion"/>
  </si>
  <si>
    <t>초중갑옷</t>
    <phoneticPr fontId="2" type="noConversion"/>
  </si>
  <si>
    <t>진은 갑옷</t>
    <phoneticPr fontId="2" type="noConversion"/>
  </si>
  <si>
    <t>아다만티움 합금 갑옷</t>
    <phoneticPr fontId="2" type="noConversion"/>
  </si>
  <si>
    <t>아다만티움 합금으로 만들어진 중갑옷. 아다만티움은 매우 단단하고 비중이 높은 금속이라, 갑옷도 매우 튼튼하지만 그만큼 무겁다.</t>
    <phoneticPr fontId="2" type="noConversion"/>
  </si>
  <si>
    <t>희귀 금속인 진은으로 만든 갑옷. 진은은 꽤 단단하면서도 가벼워 유명한 금속으로 사용처가 많지만 희귀하여 비싸다. 이 갑옷은 진은으로 제작되어 가볍고 움직이기 쉽다.</t>
    <phoneticPr fontId="2" type="noConversion"/>
  </si>
  <si>
    <t>매우 육중한 갑옷. 매우 두껍고 무거워 종자 2명이 붙어서 입혀주어야 한다. 방호능력은 좋아서 벽과 같이 튼튼하지만, 웬만한 사람은 입고 움직이기도 힘들다.</t>
    <phoneticPr fontId="2" type="noConversion"/>
  </si>
  <si>
    <t>75~85</t>
    <phoneticPr fontId="2" type="noConversion"/>
  </si>
  <si>
    <t>체력.</t>
    <phoneticPr fontId="2" type="noConversion"/>
  </si>
  <si>
    <t>특수능력.</t>
    <phoneticPr fontId="2" type="noConversion"/>
  </si>
  <si>
    <t>벨런스형.</t>
    <phoneticPr fontId="2" type="noConversion"/>
  </si>
  <si>
    <t>80~90</t>
    <phoneticPr fontId="2" type="noConversion"/>
  </si>
  <si>
    <t>85~100</t>
    <phoneticPr fontId="2" type="noConversion"/>
  </si>
  <si>
    <t>처형인의 장갑</t>
    <phoneticPr fontId="2" type="noConversion"/>
  </si>
  <si>
    <t>체력. 안정성과 사냥 도는 속도 증가.</t>
    <phoneticPr fontId="2" type="noConversion"/>
  </si>
  <si>
    <t>벨런스형. 안정성 대폭 증가.</t>
    <phoneticPr fontId="2" type="noConversion"/>
  </si>
  <si>
    <t>특수능력. 데미지 딜링용 특수 능력.</t>
    <phoneticPr fontId="2" type="noConversion"/>
  </si>
  <si>
    <t>낮은 방어력, 공격력 대폭 보너스.</t>
    <phoneticPr fontId="2" type="noConversion"/>
  </si>
  <si>
    <t>드래곤 스케일 아머</t>
    <phoneticPr fontId="2" type="noConversion"/>
  </si>
  <si>
    <t>아델렌</t>
    <phoneticPr fontId="2" type="noConversion"/>
  </si>
  <si>
    <t>환영술사의 크리스탈 로브</t>
    <phoneticPr fontId="2" type="noConversion"/>
  </si>
  <si>
    <t>속삭이는 갑옷</t>
    <phoneticPr fontId="2" type="noConversion"/>
  </si>
  <si>
    <t>암살자 조직의 두령이 사용했다는 갑옷. 착용자에게 암살 대상의 이름을 속삭인다고 한다.</t>
    <phoneticPr fontId="2" type="noConversion"/>
  </si>
  <si>
    <t>화염술사의 불타는 로브</t>
    <phoneticPr fontId="2" type="noConversion"/>
  </si>
  <si>
    <t>최초 공략자의 갑옷</t>
    <phoneticPr fontId="2" type="noConversion"/>
  </si>
  <si>
    <t>던전을 최초로 공략한 모험가가 설계한 갑옷. 본인이 직접 사용하기 위해 제작하였기에 실용적이고 밸런스가 좋다.</t>
    <phoneticPr fontId="2" type="noConversion"/>
  </si>
  <si>
    <t>아이언 골렘</t>
    <phoneticPr fontId="2" type="noConversion"/>
  </si>
  <si>
    <t>해룡의 가죽갑옷</t>
    <phoneticPr fontId="2" type="noConversion"/>
  </si>
  <si>
    <t>해룡의 갑옷으로 만든 갑옷. 굉장히 질기다.</t>
    <phoneticPr fontId="2" type="noConversion"/>
  </si>
  <si>
    <t>알케미슘 갑옷</t>
    <phoneticPr fontId="2" type="noConversion"/>
  </si>
  <si>
    <t>연금술로 생성한 인공 금속으로 만들어진 갑옷. 불순물 함량이 높아 무겁지만 강한 충격을 받을 때마다 조금씩 정제되어 가벼워진다고 한다.</t>
    <phoneticPr fontId="2" type="noConversion"/>
  </si>
  <si>
    <t>환영술사가 사용하던 크리스탈 로브. 로브에 인챈트된 마법이 실체가 있는 환영을 만들어낸다.</t>
    <phoneticPr fontId="2" type="noConversion"/>
  </si>
  <si>
    <t>드래곤의 비늘로 만든 갑옷. 매우 단단하며 가볍고 불에 강하다.</t>
    <phoneticPr fontId="2" type="noConversion"/>
  </si>
  <si>
    <t>리빙 메탈 아머</t>
    <phoneticPr fontId="2" type="noConversion"/>
  </si>
  <si>
    <t>살아있는 것처럼 움직이는 금속으로 만든 갑옷. 공격을 받으면 날카롭게 변해서 찌르기도 한다.</t>
    <phoneticPr fontId="2" type="noConversion"/>
  </si>
  <si>
    <t>매우 두껍고 빈틈이 없는 갑옷. 착용하면 철로 된 골렘과 같은 형상이라 아이언 골렘이란 이름이 붙었다.</t>
    <phoneticPr fontId="2" type="noConversion"/>
  </si>
  <si>
    <t>아니스의 가시나무</t>
    <phoneticPr fontId="2" type="noConversion"/>
  </si>
  <si>
    <t>우드엘프가 제작한 갑옷. 갑옷 형태의 살아있는 나무이다. 날카로운 가시가  공격자를 상처입힌다.</t>
    <phoneticPr fontId="2" type="noConversion"/>
  </si>
  <si>
    <t>엘프가 사용하던 목제 갑옷. 갑옷의 나무는 살아있으며 고대의 회복 마법이 걸려있다.</t>
    <phoneticPr fontId="2" type="noConversion"/>
  </si>
  <si>
    <t>저레벨용 싸구려 아이템.</t>
    <phoneticPr fontId="2" type="noConversion"/>
  </si>
  <si>
    <t>치명타.</t>
    <phoneticPr fontId="2" type="noConversion"/>
  </si>
  <si>
    <t>밸런스.</t>
    <phoneticPr fontId="2" type="noConversion"/>
  </si>
  <si>
    <t>싸구려 도끼</t>
    <phoneticPr fontId="2" type="noConversion"/>
  </si>
  <si>
    <t>20~30</t>
    <phoneticPr fontId="2" type="noConversion"/>
  </si>
  <si>
    <t>방어구 관통력.</t>
    <phoneticPr fontId="2" type="noConversion"/>
  </si>
  <si>
    <t>소매치기의 단도세트</t>
    <phoneticPr fontId="2" type="noConversion"/>
  </si>
  <si>
    <t>25~35</t>
    <phoneticPr fontId="2" type="noConversion"/>
  </si>
  <si>
    <t>공격 속도.</t>
    <phoneticPr fontId="2" type="noConversion"/>
  </si>
  <si>
    <t>연노</t>
    <phoneticPr fontId="2" type="noConversion"/>
  </si>
  <si>
    <t>장궁</t>
    <phoneticPr fontId="2" type="noConversion"/>
  </si>
  <si>
    <t>30~40</t>
    <phoneticPr fontId="2" type="noConversion"/>
  </si>
  <si>
    <t>석궁</t>
    <phoneticPr fontId="2" type="noConversion"/>
  </si>
  <si>
    <t>대낫</t>
    <phoneticPr fontId="2" type="noConversion"/>
  </si>
  <si>
    <t>35~45</t>
    <phoneticPr fontId="2" type="noConversion"/>
  </si>
  <si>
    <t>워해머</t>
    <phoneticPr fontId="2" type="noConversion"/>
  </si>
  <si>
    <t>공격력.</t>
    <phoneticPr fontId="2" type="noConversion"/>
  </si>
  <si>
    <t>바스타드 소드</t>
    <phoneticPr fontId="2" type="noConversion"/>
  </si>
  <si>
    <t>40~50</t>
    <phoneticPr fontId="2" type="noConversion"/>
  </si>
  <si>
    <t>가속의 지팡이</t>
    <phoneticPr fontId="2" type="noConversion"/>
  </si>
  <si>
    <t>드라이어드의 단창</t>
    <phoneticPr fontId="2" type="noConversion"/>
  </si>
  <si>
    <t>45~55</t>
    <phoneticPr fontId="2" type="noConversion"/>
  </si>
  <si>
    <t>드워프제 양날도끼</t>
    <phoneticPr fontId="2" type="noConversion"/>
  </si>
  <si>
    <t>50~60</t>
    <phoneticPr fontId="2" type="noConversion"/>
  </si>
  <si>
    <t>데스나이트의 대검</t>
    <phoneticPr fontId="2" type="noConversion"/>
  </si>
  <si>
    <t>리치의 룬지팡이</t>
    <phoneticPr fontId="2" type="noConversion"/>
  </si>
  <si>
    <t>암살용 비수</t>
    <phoneticPr fontId="2" type="noConversion"/>
  </si>
  <si>
    <t>암살을 위해 제작된 작고 뾰족한 검. 목표물에게 치명타를 가하기 좋게 만들어져있다.</t>
    <phoneticPr fontId="2" type="noConversion"/>
  </si>
  <si>
    <t>날이 무디지만 묵직한 무게로 충분한 파괴력을 내는 도끼. 두꺼운 장갑을 착용한 상대에게 효과적이다.</t>
    <phoneticPr fontId="2" type="noConversion"/>
  </si>
  <si>
    <t>소매치기들이 애용하는 한 쌍의 단도. 가볍고 다루기 쉽지만 단도 개개의 위력이 떨어지는 단점이 있다.</t>
    <phoneticPr fontId="2" type="noConversion"/>
  </si>
  <si>
    <t>초보 모험가를 위해서 제작된 표준 장비. 표준 규격이 있으며 이에 맞춰서 여러 회사에서 생산중이다.</t>
    <phoneticPr fontId="2" type="noConversion"/>
  </si>
  <si>
    <t>연속으로 화살을 발사할 수 있는 석궁. 단, 개개의 위력은 조금 부족하다.</t>
    <phoneticPr fontId="2" type="noConversion"/>
  </si>
  <si>
    <t>2미터에 가까운 길이를 자랑하는 활. 사정거리가 길고 위력이 좋다.</t>
    <phoneticPr fontId="2" type="noConversion"/>
  </si>
  <si>
    <t>기계식으로 현을 당겨서 화살을 쏘는 무기. 장갑 관통에 효과적.</t>
    <phoneticPr fontId="2" type="noConversion"/>
  </si>
  <si>
    <t>커다란 낫. 날이 길쭉하여 다수를 상대하기에 효과적이다.</t>
    <phoneticPr fontId="2" type="noConversion"/>
  </si>
  <si>
    <t>전투용으로 사용하는 거대한 망치. 묵직하여 한방한방의 위력이 강력하지만 무겁다.</t>
    <phoneticPr fontId="2" type="noConversion"/>
  </si>
  <si>
    <t>실용적인 롱소드. 밸런스가 좋아서 많은 모험가들이 애용하고 있다.</t>
    <phoneticPr fontId="2" type="noConversion"/>
  </si>
  <si>
    <t>드라이어드가 사용하던 짧은 창. 매우 날카롭고 투척하기 쉽게 만들어져 있다.</t>
    <phoneticPr fontId="2" type="noConversion"/>
  </si>
  <si>
    <t>가속 마법이 걸려있는 지팡이. 지팡이의 사용자는 주문 시전이 꽤 빨라진다.</t>
    <phoneticPr fontId="2" type="noConversion"/>
  </si>
  <si>
    <t>드워프가 제작한 튼튼하고 묵직한 양날 도끼. 드워프들이 제련한 금속으로 만들어져 있어 단단하고 날이 잘 빠지지 않는다.</t>
    <phoneticPr fontId="2" type="noConversion"/>
  </si>
  <si>
    <t>다마스커스강으로 만들어진 아름다운 검. 특유의 무늬 때문에 인기가 높다.</t>
    <phoneticPr fontId="2" type="noConversion"/>
  </si>
  <si>
    <t>55~65</t>
    <phoneticPr fontId="2" type="noConversion"/>
  </si>
  <si>
    <t>오리하르콘 양날검</t>
    <phoneticPr fontId="2" type="noConversion"/>
  </si>
  <si>
    <t>엘프가 벼린 검. 양쪽에 날이 달려있는 특이한 형태이다. 오리하르콘이 사용되어 가볍고 단단하며 은은한 빛을 내뿜는다.</t>
    <phoneticPr fontId="2" type="noConversion"/>
  </si>
  <si>
    <t>60~70</t>
    <phoneticPr fontId="2" type="noConversion"/>
  </si>
  <si>
    <t>아이언비어드의 곡괭이</t>
    <phoneticPr fontId="2" type="noConversion"/>
  </si>
  <si>
    <t>강철 산맥을 정복한 전설적인 드워프 아이언비어드의 곡괭이. 어떤 물질이라도 깨뜨릴 수 있다.</t>
    <phoneticPr fontId="2" type="noConversion"/>
  </si>
  <si>
    <t>이름</t>
    <phoneticPr fontId="4" type="noConversion"/>
  </si>
  <si>
    <t>설풍, 금월</t>
    <phoneticPr fontId="2" type="noConversion"/>
  </si>
  <si>
    <t>한 쌍의 명검. 원래는 개개의 검이 유명해 라이벌 같은 관계였지만, 둘 다 손에 넣은 모험가가 아까워서 두 검을 동시에 사용한 후로는 쌍검으로 유명해졌다.</t>
    <phoneticPr fontId="2" type="noConversion"/>
  </si>
  <si>
    <t>65~75</t>
    <phoneticPr fontId="2" type="noConversion"/>
  </si>
  <si>
    <t>요구 레벨</t>
    <phoneticPr fontId="2" type="noConversion"/>
  </si>
  <si>
    <t>공격력.</t>
    <phoneticPr fontId="2" type="noConversion"/>
  </si>
  <si>
    <t>참마도</t>
    <phoneticPr fontId="2" type="noConversion"/>
  </si>
  <si>
    <t>모험가 표준 장검</t>
    <phoneticPr fontId="2" type="noConversion"/>
  </si>
  <si>
    <t>데스나이트가 사용하던 거대한 검. 웬만한 사람은 들기도 힘들어 실용성에 의문을 제기하는 사람도 많지만 매니아층이 있다.</t>
    <phoneticPr fontId="2" type="noConversion"/>
  </si>
  <si>
    <t>도신이 대단히 긴 양날 검. 기병에 대항하여 인마를 한번에 벨 수 있다고 한다. 대형 몬스터를 사냥하기 위해 구비해놓는 사람이 꽤 있다.</t>
    <phoneticPr fontId="2" type="noConversion"/>
  </si>
  <si>
    <t>천사병 제식창</t>
    <phoneticPr fontId="2" type="noConversion"/>
  </si>
  <si>
    <t>천사병들이 사용하는 창. 마법이 부여되어 있는지 사용자의 의지에 따라 움직인다.</t>
    <phoneticPr fontId="2" type="noConversion"/>
  </si>
  <si>
    <t>70~80</t>
    <phoneticPr fontId="2" type="noConversion"/>
  </si>
  <si>
    <t>공격 속도.</t>
    <phoneticPr fontId="2" type="noConversion"/>
  </si>
  <si>
    <t>광선검</t>
    <phoneticPr fontId="2" type="noConversion"/>
  </si>
  <si>
    <t>검 형태로 가두어진 빛. 굴절, 반사마법으로 만들어진 정교한 무기로 매우 비싸다.</t>
    <phoneticPr fontId="2" type="noConversion"/>
  </si>
  <si>
    <t>파워 피스트</t>
    <phoneticPr fontId="2" type="noConversion"/>
  </si>
  <si>
    <t>75~85</t>
    <phoneticPr fontId="2" type="noConversion"/>
  </si>
  <si>
    <t>거대한 장갑. 등의 스팀 파워팩과 착용자의 팔까지 감싸는 외골격으로 타격력을 강화한다.</t>
    <phoneticPr fontId="2" type="noConversion"/>
  </si>
  <si>
    <t>고대 코볼트의 글라디우스</t>
    <phoneticPr fontId="2" type="noConversion"/>
  </si>
  <si>
    <t>과거, 코볼트가 인간 이상으로 영리하고 번성한 존재였을 때 사용했다는 검.</t>
    <phoneticPr fontId="2" type="noConversion"/>
  </si>
  <si>
    <t>영령 소환 : 고대 코볼트의 영령이 따라다니면서 공격. (공격 스탯은 코볼트 근위대장과 같고 사정거리 2칸, 무적)</t>
    <phoneticPr fontId="2" type="noConversion"/>
  </si>
  <si>
    <t>파일벙커</t>
    <phoneticPr fontId="2" type="noConversion"/>
  </si>
  <si>
    <t>거대한 강철 창을 발사하여 몬스터의 단단한 비늘을 뚫는 무기. 사정거리는 길지 않지만 위력이 강력하다.</t>
    <phoneticPr fontId="2" type="noConversion"/>
  </si>
  <si>
    <t>80~90</t>
    <phoneticPr fontId="2" type="noConversion"/>
  </si>
  <si>
    <t>85~100</t>
    <phoneticPr fontId="2" type="noConversion"/>
  </si>
  <si>
    <t>다마스커스 검</t>
    <phoneticPr fontId="2" type="noConversion"/>
  </si>
  <si>
    <t>리치가 사용하던 룬이 새겨진 지팡이. 새겨진 흡수의 룬이 주변 생명체에게서 힘을 빼앗는다.</t>
    <phoneticPr fontId="2" type="noConversion"/>
  </si>
  <si>
    <t>K-150 '마이너'</t>
    <phoneticPr fontId="2" type="noConversion"/>
  </si>
  <si>
    <t>실버리버제 핸드캐논</t>
    <phoneticPr fontId="2" type="noConversion"/>
  </si>
  <si>
    <t>드워프 공학의 메카에서 만든 대포.  핸드캐논이라지만 실제로 혼자 사격까지 할 수 있는 사람은 드물다. 드워프쪽에서는 수출 금지령까지 내릴 정도로 중요하게 생각하는 무기.</t>
    <phoneticPr fontId="2" type="noConversion"/>
  </si>
  <si>
    <t>AME(Advanced Magic Equipments)사에서 제작한 신형 지팡이. 많은 마법석을 장착하여 최대 출력이 높다. 쉽게 과열된다는 소문이 있다.</t>
    <phoneticPr fontId="2" type="noConversion"/>
  </si>
  <si>
    <t>마법도구 회사에서 내놓은 최신, 최고급형 지팡이. 뛰어난 성능과 효율으로 인기가 높지만 신형이 나올 때마다 가치가 폭락한다. 사용자 임의로 출력을 올릴 수 있는 '오버 부스트' 기능이 있다.</t>
    <phoneticPr fontId="2" type="noConversion"/>
  </si>
  <si>
    <t>천상룡의 발톱</t>
    <phoneticPr fontId="2" type="noConversion"/>
  </si>
  <si>
    <t>벼락</t>
    <phoneticPr fontId="2" type="noConversion"/>
  </si>
  <si>
    <t>천상룡의 발톱으로 만든 클러. 날카로운데다가 일반적인 물체와 위상이 달라 날이 닳지 않는다.</t>
    <phoneticPr fontId="2" type="noConversion"/>
  </si>
  <si>
    <t>천사장이 사용하는 창. 던지면 번개가 되어 날아가며, 주로 공중에서 지상을 폭격하는 식으로 사용한다. 꽂히고 나면 다시 손으로 돌아온다.</t>
    <phoneticPr fontId="2" type="noConversion"/>
  </si>
  <si>
    <t>고대 인간왕국의 왕이 사용했다는 검. 왕의 군사적 재능이 뛰어나 대륙을 통일하기 직전이었지만, 내치에는 소홀하여 나라가 무너지고 말았다. 현재 대륙의 정세도 이때부터 시작되었다.</t>
    <phoneticPr fontId="2" type="noConversion"/>
  </si>
  <si>
    <t>파이어월</t>
    <phoneticPr fontId="2" type="noConversion"/>
  </si>
  <si>
    <t xml:space="preserve">드워프 비전의 화약을 사용한 산탄총. 다수의 화약 구슬이 한번에 발사되며 화약 구슬이 2차적으로 폭발해 큰 피해를 입힌다. </t>
    <phoneticPr fontId="2" type="noConversion"/>
  </si>
  <si>
    <t>이실리엔</t>
    <phoneticPr fontId="2" type="noConversion"/>
  </si>
  <si>
    <t>오래된 엘프 쌍검. 엘프의 신화에서도 자주 이름을 찾아볼 수 있는 명검으로, 갑자기 생성된 던전 때문에 엘프의 수도가 폐허가 된 후로는 한동안 행방을 알 수 없었다.</t>
    <phoneticPr fontId="2" type="noConversion"/>
  </si>
  <si>
    <t>고대 왕의 법전</t>
    <phoneticPr fontId="2" type="noConversion"/>
  </si>
  <si>
    <t>별의 심장</t>
    <phoneticPr fontId="2" type="noConversion"/>
  </si>
  <si>
    <t>창조자의 도구라는 전설이 있는 메이스. 사용자를 보호하는 효과가 있다.</t>
    <phoneticPr fontId="2" type="noConversion"/>
  </si>
  <si>
    <t>마격 + 공격력 뻥튀기 아이템.</t>
    <phoneticPr fontId="2" type="noConversion"/>
  </si>
  <si>
    <t>비전서 : 검기</t>
    <phoneticPr fontId="2" type="noConversion"/>
  </si>
  <si>
    <t>사정거리 +용 아이템</t>
    <phoneticPr fontId="2" type="noConversion"/>
  </si>
  <si>
    <t>가속 회로</t>
    <phoneticPr fontId="2" type="noConversion"/>
  </si>
  <si>
    <t>공인 성수</t>
    <phoneticPr fontId="2" type="noConversion"/>
  </si>
  <si>
    <t>레벨링용 아이템</t>
    <phoneticPr fontId="2" type="noConversion"/>
  </si>
  <si>
    <t>집중의 부적</t>
    <phoneticPr fontId="2" type="noConversion"/>
  </si>
  <si>
    <t>집중의 룬</t>
    <phoneticPr fontId="2" type="noConversion"/>
  </si>
  <si>
    <t>시간 증폭의 스크롤</t>
    <phoneticPr fontId="2" type="noConversion"/>
  </si>
  <si>
    <t>공속 세팅용 아이템.</t>
    <phoneticPr fontId="2" type="noConversion"/>
  </si>
  <si>
    <t>화염 오브</t>
    <phoneticPr fontId="2" type="noConversion"/>
  </si>
  <si>
    <t>용암 오브</t>
    <phoneticPr fontId="2" type="noConversion"/>
  </si>
  <si>
    <t>행운석</t>
    <phoneticPr fontId="2" type="noConversion"/>
  </si>
  <si>
    <t>썬더 드레이크</t>
    <phoneticPr fontId="2" type="noConversion"/>
  </si>
  <si>
    <t>전기를 내뿜는 용의 새끼. 아직 전기를 쏘는 법을 제대로 터득하지 못했다.</t>
    <phoneticPr fontId="2" type="noConversion"/>
  </si>
  <si>
    <t>파이어볼 스크롤</t>
    <phoneticPr fontId="2" type="noConversion"/>
  </si>
  <si>
    <t>화염 마법계의 스테디셀러, 파이어볼을 담은 스크롤. 모험가들 대부분이 비상용으로 한두개씩은 가지고 다닌다.</t>
    <phoneticPr fontId="2" type="noConversion"/>
  </si>
  <si>
    <t>요구 레벨</t>
    <phoneticPr fontId="2" type="noConversion"/>
  </si>
  <si>
    <t>40~100</t>
    <phoneticPr fontId="2" type="noConversion"/>
  </si>
  <si>
    <t>1~100</t>
    <phoneticPr fontId="2" type="noConversion"/>
  </si>
  <si>
    <t>빙결 마법부여 스크롤</t>
    <phoneticPr fontId="2" type="noConversion"/>
  </si>
  <si>
    <t>짐을 들어주는 짐꾼. 태엽으로 움직이기에 주기적으로 급료를 줄 필요가 없어서 모험가들이 애용한다.</t>
    <phoneticPr fontId="2" type="noConversion"/>
  </si>
  <si>
    <t>무기에 빙결마법을 부여하는 스크롤. 무기로 적을 공격하면 얼어붙는다.</t>
    <phoneticPr fontId="2" type="noConversion"/>
  </si>
  <si>
    <t>홍보용 휘장</t>
    <phoneticPr fontId="2" type="noConversion"/>
  </si>
  <si>
    <t>추가 데미지 아이템.</t>
    <phoneticPr fontId="2" type="noConversion"/>
  </si>
  <si>
    <t>회피율 아이템.</t>
    <phoneticPr fontId="2" type="noConversion"/>
  </si>
  <si>
    <t>광역 공격 아이템.</t>
    <phoneticPr fontId="2" type="noConversion"/>
  </si>
  <si>
    <t>스턴용 아이템.</t>
    <phoneticPr fontId="2" type="noConversion"/>
  </si>
  <si>
    <t>수입 증대용 아이템.</t>
    <phoneticPr fontId="2" type="noConversion"/>
  </si>
  <si>
    <t>기업 로고와 간단한 문구가 적힌 휘장. 위해 잘나가는 모험가들이 후원을 받는 대신 입고 다닌다.</t>
    <phoneticPr fontId="2" type="noConversion"/>
  </si>
  <si>
    <t>10~30</t>
    <phoneticPr fontId="2" type="noConversion"/>
  </si>
  <si>
    <t>추가 체력 아이템.</t>
    <phoneticPr fontId="2" type="noConversion"/>
  </si>
  <si>
    <t>보호의 반지</t>
    <phoneticPr fontId="2" type="noConversion"/>
  </si>
  <si>
    <t>30~60</t>
    <phoneticPr fontId="2" type="noConversion"/>
  </si>
  <si>
    <t>보호마법이 걸린 반지. 작지만 잘 정제된 마법석을 사용하였으며 품질 검증도 받은 괜찮은 제품.</t>
    <phoneticPr fontId="2" type="noConversion"/>
  </si>
  <si>
    <t>50~100</t>
    <phoneticPr fontId="2" type="noConversion"/>
  </si>
  <si>
    <t>화염 오브의 완벽한 상위호환.</t>
    <phoneticPr fontId="2" type="noConversion"/>
  </si>
  <si>
    <t>소유자의 주위를 돌며 약한 화염마법으로 주변의 적을 공격하는 오브.</t>
    <phoneticPr fontId="2" type="noConversion"/>
  </si>
  <si>
    <t>하급 보호의 팔찌</t>
    <phoneticPr fontId="2" type="noConversion"/>
  </si>
  <si>
    <t>보호 마법의 팬던트</t>
    <phoneticPr fontId="2" type="noConversion"/>
  </si>
  <si>
    <t>보호마법이 걸린 팔찌. 싸구려 마법석을 사용하여 출력이 낮다. 가난한 마법사나 마법학교 학생들이 이런 팬던트를 만드는 부업을 한다.</t>
    <phoneticPr fontId="2" type="noConversion"/>
  </si>
  <si>
    <t>최신의 보호마법이 적용된 팬던트. 희귀한 마법석을 사용하였으며 최적화된 마법회로 구조를 통해 뛰어난 성능을 갖추었다.</t>
    <phoneticPr fontId="2" type="noConversion"/>
  </si>
  <si>
    <t>추가 체력(%) 아이템.</t>
    <phoneticPr fontId="2" type="noConversion"/>
  </si>
  <si>
    <t>30~100</t>
    <phoneticPr fontId="2" type="noConversion"/>
  </si>
  <si>
    <t>40~60</t>
    <phoneticPr fontId="2" type="noConversion"/>
  </si>
  <si>
    <t>30~50</t>
    <phoneticPr fontId="2" type="noConversion"/>
  </si>
  <si>
    <t>20~40</t>
    <phoneticPr fontId="2" type="noConversion"/>
  </si>
  <si>
    <t>40~70</t>
    <phoneticPr fontId="2" type="noConversion"/>
  </si>
  <si>
    <t>35~60</t>
    <phoneticPr fontId="2" type="noConversion"/>
  </si>
  <si>
    <t>생명력 전환기</t>
    <phoneticPr fontId="2" type="noConversion"/>
  </si>
  <si>
    <t>GX990 '멀린'</t>
    <phoneticPr fontId="2" type="noConversion"/>
  </si>
  <si>
    <t>착용자의 생명력을 마나로 전환하는 마법 장비. 기존 마법들은 마나를 다른 것으로 변환했기 때문에 반대의 작용을 하는 이 장비는 큰 반향을 일으켰다. 덕분에 발명자는 멀린 마법학상을 받았다.</t>
    <phoneticPr fontId="2" type="noConversion"/>
  </si>
  <si>
    <t>체력을 깎고 공격력을 얻는 아이템.</t>
    <phoneticPr fontId="2" type="noConversion"/>
  </si>
  <si>
    <t>후원받는 기업의 선호도 +10, 요금 +5%. 착용 후 2분 이내에는 해제불가.</t>
    <phoneticPr fontId="2" type="noConversion"/>
  </si>
  <si>
    <t>방어마법 스크롤</t>
    <phoneticPr fontId="2" type="noConversion"/>
  </si>
  <si>
    <t>일렉트릭 브레스 : 공격시 5% 확률로 2칸 내의 적 2개체에게 300데미지를 주는 공격을 함.</t>
    <phoneticPr fontId="2" type="noConversion"/>
  </si>
  <si>
    <t>빙결 : 공격시 4% 확률로 공격 대상을 1.5초간 스턴. 쿨타임 12초.</t>
    <phoneticPr fontId="2" type="noConversion"/>
  </si>
  <si>
    <t>짐꾼 : 이동속도 +25, 최대 체력 +4%. 착용 후 2분 이내에는 해제불가.</t>
    <phoneticPr fontId="2" type="noConversion"/>
  </si>
  <si>
    <t>무게추</t>
    <phoneticPr fontId="2" type="noConversion"/>
  </si>
  <si>
    <t>방관 아이템.</t>
    <phoneticPr fontId="2" type="noConversion"/>
  </si>
  <si>
    <t>드워프 장인의 숫돌</t>
    <phoneticPr fontId="2" type="noConversion"/>
  </si>
  <si>
    <t>30~60</t>
    <phoneticPr fontId="2" type="noConversion"/>
  </si>
  <si>
    <t>드워프 장인들이 사용하는 숫돌. 날이 매우 잘 갈아진다.</t>
    <phoneticPr fontId="2" type="noConversion"/>
  </si>
  <si>
    <t>50~100</t>
    <phoneticPr fontId="2" type="noConversion"/>
  </si>
  <si>
    <t>비전 칼날</t>
    <phoneticPr fontId="2" type="noConversion"/>
  </si>
  <si>
    <t>비전 마법으로 만들어진 칼날을 생성하는 장비. 보통 방어구를 관통하기 위해 무기의 위에 덧댄다.</t>
    <phoneticPr fontId="2" type="noConversion"/>
  </si>
  <si>
    <t>버클러</t>
    <phoneticPr fontId="2" type="noConversion"/>
  </si>
  <si>
    <t>25~50</t>
    <phoneticPr fontId="2" type="noConversion"/>
  </si>
  <si>
    <t>1~40</t>
    <phoneticPr fontId="2" type="noConversion"/>
  </si>
  <si>
    <t>45~65</t>
    <phoneticPr fontId="2" type="noConversion"/>
  </si>
  <si>
    <t>한손검과 쓸 수 있게 만든 소형 방패. 작고 가벼워서 능동적으로 활용할 수 있다.</t>
    <phoneticPr fontId="2" type="noConversion"/>
  </si>
  <si>
    <t>카이트 실드</t>
    <phoneticPr fontId="2" type="noConversion"/>
  </si>
  <si>
    <t>연 모양의 방패. 상체뿐 아니라 다리까지 막아줄 수 있다.</t>
    <phoneticPr fontId="2" type="noConversion"/>
  </si>
  <si>
    <t>파비스</t>
    <phoneticPr fontId="2" type="noConversion"/>
  </si>
  <si>
    <t>60~100</t>
    <phoneticPr fontId="2" type="noConversion"/>
  </si>
  <si>
    <t>비상 탈출 장치</t>
    <phoneticPr fontId="2" type="noConversion"/>
  </si>
  <si>
    <t>수정구슬</t>
    <phoneticPr fontId="2" type="noConversion"/>
  </si>
  <si>
    <t>10~100</t>
    <phoneticPr fontId="2" type="noConversion"/>
  </si>
  <si>
    <t>10~60</t>
    <phoneticPr fontId="2" type="noConversion"/>
  </si>
  <si>
    <t>수수료 : 장착한 해당 모험가가 몬스터를 사냥하여 얻는 골드의 25%를 후원 기업이 가짐.</t>
    <phoneticPr fontId="2" type="noConversion"/>
  </si>
  <si>
    <t>다른 수정구슬과 연결되어 시야를 공유하는 기구. 보통 기업에서 선금을 받고 몬스터 사냥 수익을 나누기로 한 모험가들을 따라다닌다.</t>
    <phoneticPr fontId="2" type="noConversion"/>
  </si>
  <si>
    <t>방어막 : 공격을 1회 방어. 재사용 대기시간 25초.</t>
    <phoneticPr fontId="2" type="noConversion"/>
  </si>
  <si>
    <t>모험가 해클턴 자서전 : 인내</t>
    <phoneticPr fontId="2" type="noConversion"/>
  </si>
  <si>
    <t>원기왕성의 물약</t>
    <phoneticPr fontId="2" type="noConversion"/>
  </si>
  <si>
    <t>원기를 왕성하게 하는 물약. 생리활동을 촉진하기 때문에 배가 빨리 꺼지는 부작용이 있다.</t>
    <phoneticPr fontId="2" type="noConversion"/>
  </si>
  <si>
    <t>배꼽시계 : 배고픔, 목마름 생성량 +30%, 공격력 +12%. 착용 후 2분 이내에는 해제불가.</t>
    <phoneticPr fontId="2" type="noConversion"/>
  </si>
  <si>
    <t>인내심 : 모든 욕구 생성량 -30%, 최대 체력 +4%. 착용 후 2분 이내에는 해제불가.</t>
    <phoneticPr fontId="2" type="noConversion"/>
  </si>
  <si>
    <t>결박할 수 있는 밧줄. 일부 모험가들에게는 의외의 효과가 있다고 한다.</t>
    <phoneticPr fontId="2" type="noConversion"/>
  </si>
  <si>
    <t>모험가의 집중력을 올려주는 부적. 효과는 크지 않다.</t>
    <phoneticPr fontId="2" type="noConversion"/>
  </si>
  <si>
    <t>한번에 몬스터의 급소를 베는 비기가 담겨있는 고서. 강력한 기술이지만 실전에서 활용하려면 많은 연습이 필요하다고 한다.</t>
    <phoneticPr fontId="2" type="noConversion"/>
  </si>
  <si>
    <t>갑옷의 위에 덧다는 장갑. 갑옷과 공간 장갑 사이에 빈 공간이 생기는데, 이 빈 공간이 마법 공격의 데미지를 완충해준다.</t>
    <phoneticPr fontId="2" type="noConversion"/>
  </si>
  <si>
    <t>흡혈귀의 송곳니. 생긴 건 여느 송곳니와 비슷해서 모조품이 많이 돌아다닌다.</t>
    <phoneticPr fontId="2" type="noConversion"/>
  </si>
  <si>
    <t>방어막을 생성해주는 스크롤. 의외의 공격을 방어해주기 때문에 유용하다.</t>
    <phoneticPr fontId="2" type="noConversion"/>
  </si>
  <si>
    <t>마법을 더 크게 증폭시켜주는 회로.</t>
    <phoneticPr fontId="2" type="noConversion"/>
  </si>
  <si>
    <t xml:space="preserve">공격을 받으면 폭발을 일으켜 공격을 약화시키는 장갑. </t>
    <phoneticPr fontId="2" type="noConversion"/>
  </si>
  <si>
    <t>시간을 가속하는 마법 회로. 더 빨리 움직일 수 있다.</t>
    <phoneticPr fontId="2" type="noConversion"/>
  </si>
  <si>
    <t>교단에서 공인한 성수. 가까운 성소에서 구매할 수 있다.</t>
    <phoneticPr fontId="2" type="noConversion"/>
  </si>
  <si>
    <t>검기를 내는 방법에 대한 비전서. 검을 휘두를 때 에너지를 방출하여 원거리에 있는 적을 공격할 수 있게 된다.</t>
    <phoneticPr fontId="2" type="noConversion"/>
  </si>
  <si>
    <t>모험가의 집중력을 올려주는 룬. 괜찮은 효능을 갖고 있다.</t>
    <phoneticPr fontId="2" type="noConversion"/>
  </si>
  <si>
    <t>시간을 가속하는 스크롤. 공인된 시간마법사가 검수한 것으로 효능이 확실하다.</t>
    <phoneticPr fontId="2" type="noConversion"/>
  </si>
  <si>
    <t>착용자에게 행운을 가져다준다는 돌. 사실 여부는 모르겠지만 착용하면 왠지 기분이 좋다.</t>
    <phoneticPr fontId="2" type="noConversion"/>
  </si>
  <si>
    <t>무겁고 큰 방패. 주로 등에 지고 다니다가 전투 시에 땅에 박고 엄폐물로 사용한다.</t>
    <phoneticPr fontId="2" type="noConversion"/>
  </si>
  <si>
    <t>모험가가 위험할 때 버튼 하나만 누르면 안전한 곳으로 텔레포트 시켜준다는 장치. 던전 보스에 도전할 때는 필수.</t>
    <phoneticPr fontId="2" type="noConversion"/>
  </si>
  <si>
    <t>처형인이 사용하던 장갑. 끼고 있으면 묘한 기분이 든다.</t>
    <phoneticPr fontId="2" type="noConversion"/>
  </si>
  <si>
    <t>무기의 중량을 늘리기 위한 부품. 중량을 늘림으로써 더 강한 관통력을 얻을 수 있다.</t>
    <phoneticPr fontId="2" type="noConversion"/>
  </si>
  <si>
    <t>던전에서 조난당했지만, 기적적으로 살아돌아온 모험가 해클턴이 쓴 자서전.</t>
    <phoneticPr fontId="2" type="noConversion"/>
  </si>
  <si>
    <t>추가 방어력 아이템.</t>
    <phoneticPr fontId="2" type="noConversion"/>
  </si>
  <si>
    <t>45~100</t>
    <phoneticPr fontId="2" type="noConversion"/>
  </si>
  <si>
    <t>욕구가 더 많이 생성되고 공격력 보너스 받는 아이템.</t>
    <phoneticPr fontId="2" type="noConversion"/>
  </si>
  <si>
    <t>욕구 생성량을 줄이고 체력을 약간 늘려주는 사냥 지속력 강화 아이템.</t>
    <phoneticPr fontId="2" type="noConversion"/>
  </si>
  <si>
    <t>모험가에게 돈을 뜯는 아이템.</t>
    <phoneticPr fontId="2" type="noConversion"/>
  </si>
  <si>
    <t>사냥 중 사망 방지 아이템.</t>
    <phoneticPr fontId="2" type="noConversion"/>
  </si>
  <si>
    <t>비상 탈출 시퀀스 : 사망의 위험에 이르면 체력이 1 남은 상태로 던전 입구로 순간이동. 쿨타임 3분.</t>
    <phoneticPr fontId="2" type="noConversion"/>
  </si>
  <si>
    <t>생명력 전환 : 최대 체력 -20%. 줄어든 체력의 15%(최대 체력의 3%)만큼 추가 공격력을 얻음.</t>
    <phoneticPr fontId="2" type="noConversion"/>
  </si>
  <si>
    <t>파이어볼 : 공격시 7% 확률로 대상과 주위 1칸에게 80데미지를 주는 공격을 함.</t>
    <phoneticPr fontId="2" type="noConversion"/>
  </si>
  <si>
    <t>데미지 흡수(DamageAbsorb) : 공격을 받을 때마다, 체력을 15 회복합니다.</t>
    <phoneticPr fontId="2" type="noConversion"/>
  </si>
  <si>
    <t>반발력(RepulsivePower) : 방어력이 35% 증가합니다. 공격을 받을 때마다, 방어력의 20%만큼의 피해를 공격자에게 줍니다.</t>
    <phoneticPr fontId="2" type="noConversion"/>
  </si>
  <si>
    <t>오버부스트(OverBoost) : 공격대상의 체력이 30% 이하일 때 공격력이 25% 증가합니다.</t>
    <phoneticPr fontId="2" type="noConversion"/>
  </si>
  <si>
    <t>휩쓸기(Sweep) : 적을 공격할 때마다 공격 대상 양 옆의 적에게 공격력의 35%만큼 피해를 줍니다.</t>
    <phoneticPr fontId="2" type="noConversion"/>
  </si>
  <si>
    <t>쌍수무기(DualWield) : 공격속도가 100% 증가하지만 공격력이 50% 감소합니다.</t>
    <phoneticPr fontId="2" type="noConversion"/>
  </si>
  <si>
    <t>흡혈(LifeSteal) : 적을 공격할 때마다, 입힌 데미지의 12%만큼의 체력을 회복합니다.</t>
    <phoneticPr fontId="2" type="noConversion"/>
  </si>
  <si>
    <t>증폭(Amplify) : 적을 공격할 때마다, 공격대상 주위 1칸 내의 모든 적들에게 공격력의 15%만큼 피해를 입힙니다.</t>
    <phoneticPr fontId="2" type="noConversion"/>
  </si>
  <si>
    <t>충격파 생성(ShockWave) : 적을 공격할 때마다, 주위 1칸 내의 모든 적에게 10만큼의 피해를 입힙니다.</t>
    <phoneticPr fontId="2" type="noConversion"/>
  </si>
  <si>
    <t>화염 오라(FlameAura) : 매 1초마다, 주위 1칸 내의 모든 적에게 공격력의 8%만큼의 피해를 입힙니다.</t>
    <phoneticPr fontId="2" type="noConversion"/>
  </si>
  <si>
    <t>빨간 물약(RedPotion) : 매 3초마다, 체력을 1 회복합니다.</t>
    <phoneticPr fontId="2" type="noConversion"/>
  </si>
  <si>
    <t>재생(Rejuvenate) : 매 1초마다, 잃은 체력의 1.5%를 회복합니다.</t>
    <phoneticPr fontId="2" type="noConversion"/>
  </si>
  <si>
    <t>균열(Crack) : 적을 공격할 때마다 방어력을 6% 감소시키는 디버프를 남깁니다. 디버프는 최대 5번까지 중첩되며 2초간 지속됩니다. (디버프명 : 균열)</t>
    <phoneticPr fontId="2" type="noConversion"/>
  </si>
  <si>
    <t>몰입(Immerse) : 전투 시작 후 1초가 지날 때마다 공격속도가 5% 증가합니다. 공격속도 증가는 최대 5번까지 중첩되며, 2초간 지속됩니다. (버프명 : 몰입)</t>
    <phoneticPr fontId="2" type="noConversion"/>
  </si>
  <si>
    <t>신의 가호(DivineProtection) : 매 1초마다, 주위 1칸 내의 모든 적에게 12만큼의 피해를 주고 방어력을 15 감소시키는 디버프를 남깁니다. 피해는 적의 방어력을 무시하며, 디버프는 2초 동안 지속됩니다.</t>
    <phoneticPr fontId="2" type="noConversion"/>
  </si>
  <si>
    <t>위기 대처(CrisisManagement) : 체력이 20% 이하일 때, 방어력이 75 증가합니다.</t>
    <phoneticPr fontId="2" type="noConversion"/>
  </si>
  <si>
    <t>처형(Execution) : 공격 대상의 체력이 20% 이하일 때 공격력이 50% 증가합니다.</t>
    <phoneticPr fontId="2" type="noConversion"/>
  </si>
  <si>
    <t>분신(MirrorImage) : 적을 공격할 때 치명타가 발생하면, 공격력의 50%만큼 추가 피해를 줍니다.</t>
    <phoneticPr fontId="2" type="noConversion"/>
  </si>
  <si>
    <t>전격(Thunderbolt) : 적을 공격할 때 치명타가 발생하면, 60의 추가 피해를 주고 적의 방어력을 10 감소시키는 디버프를 남깁니다. 디버프는 3초간 지속됩니다.</t>
    <phoneticPr fontId="2" type="noConversion"/>
  </si>
  <si>
    <t>불꽃(Blaze) : 적을 공격할 때마다, 12의 추가 피해를 줍니다.</t>
    <phoneticPr fontId="2" type="noConversion"/>
  </si>
  <si>
    <t>용암(Lava) : 적을 공격할 때마다, 26의 추가 피해를 줍니다.</t>
    <phoneticPr fontId="2" type="noConversion"/>
  </si>
  <si>
    <t>정전기 발생(StaticElectricity) : 적을 공격할 때마다, 4의 추가 피해를 줍니다.</t>
    <phoneticPr fontId="2" type="noConversion"/>
  </si>
  <si>
    <t>힘 흡수(SiphonStrength) : 주위 1칸 내의 모든 적 공격력의 10%를 흡수합니다. (디버프 명 :빠져나간 힘) (버프명 : 흡수한 힘) (몬스터의 공격력 -10%, 흡수한 만큼 자신의 공격력 +)</t>
    <phoneticPr fontId="2" type="noConversion"/>
  </si>
  <si>
    <t>자기 방어(SelfDefence) : 방어력의 20%만큼 공격력이 증가합니다.</t>
    <phoneticPr fontId="2" type="noConversion"/>
  </si>
  <si>
    <t>축복(Bless) : 적을 공격할 때마다 입힌 피해의 12%에 해당하는 방어막을 얻습니다. 방어막은 3초 동안 지속됩니다.</t>
    <phoneticPr fontId="2" type="noConversion"/>
  </si>
  <si>
    <t>무거움(HeavyWeight) : 공격 속도가 10% 감소합니다.</t>
    <phoneticPr fontId="2" type="noConversion"/>
  </si>
  <si>
    <t>가벼움(LightWeight) : 공격 속도가 10% 증가합니다.</t>
    <phoneticPr fontId="2" type="noConversion"/>
  </si>
  <si>
    <t>움직이기 편함(Comfortable) : 치명타 확률이 12% 증가합니다.</t>
    <phoneticPr fontId="2" type="noConversion"/>
  </si>
  <si>
    <t>걸리적거림(Uncomfortable) : 치명타 확률이 10% 감소합니다.</t>
    <phoneticPr fontId="2" type="noConversion"/>
  </si>
  <si>
    <t>강화 외골격(PoweredExoskeleton) : 공격력이 10% 증가합니다.</t>
    <phoneticPr fontId="2" type="noConversion"/>
  </si>
  <si>
    <t>매우 가벼움(VeryLightWeight) : 공격 속도가 15% 증가합니다.</t>
    <phoneticPr fontId="2" type="noConversion"/>
  </si>
  <si>
    <t>매우 걸리적거림(VeryUncomfortable) : 치명타 확률이 15% 감소합니다.</t>
    <phoneticPr fontId="2" type="noConversion"/>
  </si>
  <si>
    <t>움직이기 매우 편함(VeryComfortable) : 치명타 확률이 15% 증가합니다.</t>
    <phoneticPr fontId="2" type="noConversion"/>
  </si>
  <si>
    <t>가시갑옷(ThornMail) : 공격을 받을 때마다, 받은 데미지의 15%를 공격자에게 되돌려줍니다.</t>
    <phoneticPr fontId="2" type="noConversion"/>
  </si>
  <si>
    <t>무거움(HeavyWeight) : 공격 속도가 10% 감소합니다. /상흔(Scar) : 잃은 체력 50당 공격 속도가 1% 증가합니다. 최대치는 20%입니다.</t>
    <phoneticPr fontId="2" type="noConversion"/>
  </si>
  <si>
    <t>무기 정비(WeaponMaintenance) : 방어구 관통력이 15 증가합니다.</t>
    <phoneticPr fontId="2" type="noConversion"/>
  </si>
  <si>
    <t>급소 포착(CatchVitalPoint) : 치명타 확률이 10% 증가합니다.</t>
    <phoneticPr fontId="2" type="noConversion"/>
  </si>
  <si>
    <t>추가 장갑(AdditionalArmor) : 방어력이 30% 증가합니다.</t>
    <phoneticPr fontId="2" type="noConversion"/>
  </si>
  <si>
    <t>가속(Accelerate) : 공격 속도가 10% 증가합니다.</t>
    <phoneticPr fontId="2" type="noConversion"/>
  </si>
  <si>
    <t>일섬(JustOneSlash) : 치명타 공격력이 50% 증가합니다.</t>
    <phoneticPr fontId="2" type="noConversion"/>
  </si>
  <si>
    <t>검기(SwordAura) : 사정거리가 1 증가합니다.</t>
    <phoneticPr fontId="2" type="noConversion"/>
  </si>
  <si>
    <t>급소 포착 II(CatchVitalPoint2) : 치명타 확률이 20% 증가합니다.</t>
    <phoneticPr fontId="2" type="noConversion"/>
  </si>
  <si>
    <t>가속 II(Accelerate2) : 공격 속도가 20% 증가합니다.</t>
    <phoneticPr fontId="2" type="noConversion"/>
  </si>
  <si>
    <t>포르투나의 축복(BlessedByFortuna) : 회피율이 10% 증가합니다.</t>
    <phoneticPr fontId="2" type="noConversion"/>
  </si>
  <si>
    <t>하급 보호 마법(LesserPretectionSpell) : 체력이 60 증가합니다.</t>
    <phoneticPr fontId="2" type="noConversion"/>
  </si>
  <si>
    <t>상급 보호 마법(GreaterPretectionSpell) : 체력이 12% 증가합니다.</t>
    <phoneticPr fontId="2" type="noConversion"/>
  </si>
  <si>
    <t>중급 보호 마법(StandardPretectionSpell) : 체력이 150 증가합니다.</t>
    <phoneticPr fontId="2" type="noConversion"/>
  </si>
  <si>
    <t>묵직함(HeavyBlow) : 방어구 관통력이 20% 증가합니다.</t>
    <phoneticPr fontId="2" type="noConversion"/>
  </si>
  <si>
    <t>날카로운 날(SharpendBlade) : 방어구 관통력이 30% 증가합니다.</t>
    <phoneticPr fontId="2" type="noConversion"/>
  </si>
  <si>
    <t>비전 칼날(ArcaneBlade) : 방어구 관통력이 40% 증가합니다.</t>
    <phoneticPr fontId="2" type="noConversion"/>
  </si>
  <si>
    <t>소형 방패(SmallShield) : 방어력이 20 증가합니다.</t>
    <phoneticPr fontId="2" type="noConversion"/>
  </si>
  <si>
    <t>중형 방패(MediumShield) : 방어력이 30 증가합니다.</t>
    <phoneticPr fontId="2" type="noConversion"/>
  </si>
  <si>
    <t>대형 방패(LargeShield) : 방어력이 40 증가합니다.</t>
    <phoneticPr fontId="2" type="noConversion"/>
  </si>
  <si>
    <t>산탄(Buckshot) : 사정거리가 1 증가합니다. 가까이 있는 적을 공격할 때 추가 공격력을 얻습니다. (모험가의 최대 사정거리-공격대상과의 거리)*15%만큼의 추가 공격력.</t>
    <phoneticPr fontId="2" type="noConversion"/>
  </si>
  <si>
    <t>매우 가볍고 편함(VeryLightAndComfortable) :   공격 속도가 15%, 치명타 확률이 15% 증가합니다.</t>
    <phoneticPr fontId="2" type="noConversion"/>
  </si>
  <si>
    <t>합계</t>
    <phoneticPr fontId="2" type="noConversion"/>
  </si>
  <si>
    <t>가격</t>
    <phoneticPr fontId="2" type="noConversion"/>
  </si>
  <si>
    <t>원본</t>
    <phoneticPr fontId="2" type="noConversion"/>
  </si>
  <si>
    <t>목표</t>
    <phoneticPr fontId="2" type="noConversion"/>
  </si>
  <si>
    <t>보스전 구간은 20~30, 40~50, 60~70, 80~90</t>
    <phoneticPr fontId="2" type="noConversion"/>
  </si>
  <si>
    <t>그 외 아이템들은 레벨링용 거쳐가는 아이템이다 -&gt; 저렴해야 한다</t>
    <phoneticPr fontId="2" type="noConversion"/>
  </si>
  <si>
    <t>적정 레벨(중간값)</t>
    <phoneticPr fontId="2" type="noConversion"/>
  </si>
  <si>
    <t>적정 레벨</t>
    <phoneticPr fontId="2" type="noConversion"/>
  </si>
  <si>
    <t>보스전 아이템은 목적 달성용이므로 더 높은 가치를 지닌다. 그러므로 15~25, 35~45, 55~65, 75~85 구간의 기울기가 커야 한다.</t>
    <phoneticPr fontId="2" type="noConversion"/>
  </si>
  <si>
    <t>아이템 적정 레벨은 5가 단위이므로 그 사이의 값은 의미 없음</t>
    <phoneticPr fontId="2" type="noConversion"/>
  </si>
  <si>
    <t>90레벨 아이템이 최종 아이템이므로 성능도 좋고 조금 더 비쌈.</t>
    <phoneticPr fontId="2" type="noConversion"/>
  </si>
  <si>
    <t>무기, 방어구와 달리 장신구는 오래 사용할 수 있으니 20% 비싸게 설정함.</t>
    <phoneticPr fontId="2" type="noConversion"/>
  </si>
  <si>
    <t>일선 모험가 공격력</t>
    <phoneticPr fontId="2" type="noConversion"/>
  </si>
  <si>
    <t>일선 모험가 공격 속도</t>
    <phoneticPr fontId="2" type="noConversion"/>
  </si>
  <si>
    <t>일선 모험가 치명타 확률</t>
    <phoneticPr fontId="2" type="noConversion"/>
  </si>
  <si>
    <t>일반 모험가 DPS</t>
    <phoneticPr fontId="2" type="noConversion"/>
  </si>
  <si>
    <t>일선 모험가 HP</t>
    <phoneticPr fontId="2" type="noConversion"/>
  </si>
  <si>
    <t>일선 모험가 방어력</t>
    <phoneticPr fontId="2" type="noConversion"/>
  </si>
  <si>
    <t>일반 모험가 실제 체력</t>
    <phoneticPr fontId="2" type="noConversion"/>
  </si>
  <si>
    <t>일반 모험가 체력</t>
    <phoneticPr fontId="2" type="noConversion"/>
  </si>
  <si>
    <t>일반모험가 방어력</t>
    <phoneticPr fontId="2" type="noConversion"/>
  </si>
  <si>
    <t>일반모험가 회피율</t>
    <phoneticPr fontId="2" type="noConversion"/>
  </si>
  <si>
    <t>일반 아이템 효율 1.15</t>
    <phoneticPr fontId="2" type="noConversion"/>
  </si>
  <si>
    <t>공격력 패널티 받는 아이템 효율 1.2</t>
    <phoneticPr fontId="2" type="noConversion"/>
  </si>
  <si>
    <t>공격력 보너스 주는 아이템 효율 1.05</t>
    <phoneticPr fontId="2" type="noConversion"/>
  </si>
  <si>
    <t>특화 아이템 효율 1.12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</si>
</sst>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\ &quot;G&quot;"/>
    <numFmt numFmtId="177" formatCode="&quot;+&quot;0.00%"/>
    <numFmt numFmtId="178" formatCode="&quot;+&quot;0"/>
    <numFmt numFmtId="179" formatCode="0.0000"/>
    <numFmt numFmtId="180" formatCode="0_);[Red]\(0\)"/>
    <numFmt numFmtId="181" formatCode="0.0000_);[Red]\(0.000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A9F86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rgb="FFD3F173"/>
      <name val="맑은 고딕"/>
      <family val="3"/>
      <charset val="129"/>
      <scheme val="minor"/>
    </font>
    <font>
      <sz val="14"/>
      <color rgb="FFBDD6EA"/>
      <name val="맑은 고딕"/>
      <family val="3"/>
      <charset val="129"/>
      <scheme val="minor"/>
    </font>
    <font>
      <sz val="14"/>
      <color theme="1" tint="0.1499984740745262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92D05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11" fillId="0" borderId="0" xfId="0" applyFon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>
      <alignment vertical="center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180" fontId="0" fillId="0" borderId="0" xfId="0" applyNumberFormat="1">
      <alignment vertical="center"/>
    </xf>
    <xf numFmtId="180" fontId="3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 applyBorder="1" applyAlignment="1">
      <alignment vertical="top"/>
    </xf>
    <xf numFmtId="181" fontId="0" fillId="0" borderId="0" xfId="0" applyNumberFormat="1">
      <alignment vertical="center"/>
    </xf>
    <xf numFmtId="0" fontId="3" fillId="0" borderId="1" xfId="0" applyNumberFormat="1" applyFont="1" applyBorder="1">
      <alignment vertical="center"/>
    </xf>
    <xf numFmtId="0" fontId="0" fillId="0" borderId="0" xfId="0" applyBorder="1" applyAlignment="1">
      <alignment vertical="top"/>
    </xf>
    <xf numFmtId="180" fontId="0" fillId="0" borderId="0" xfId="0" applyNumberFormat="1" applyBorder="1">
      <alignment vertical="center"/>
    </xf>
    <xf numFmtId="0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BDD6EA"/>
      <color rgb="FFBDB8EA"/>
      <color rgb="FFD3F173"/>
      <color rgb="FFD38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'레벨에 따른 가격'!$B$1</c:f>
              <c:strCache>
                <c:ptCount val="1"/>
                <c:pt idx="0">
                  <c:v>가격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'레벨에 따른 가격'!$A$6:$A$101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'레벨에 따른 가격'!$B$6:$B$101</c:f>
              <c:numCache>
                <c:formatCode>0\ "G"</c:formatCode>
                <c:ptCount val="96"/>
                <c:pt idx="0">
                  <c:v>1200</c:v>
                </c:pt>
                <c:pt idx="1">
                  <c:v>2200</c:v>
                </c:pt>
                <c:pt idx="2">
                  <c:v>3200</c:v>
                </c:pt>
                <c:pt idx="3">
                  <c:v>4200</c:v>
                </c:pt>
                <c:pt idx="4">
                  <c:v>5200</c:v>
                </c:pt>
                <c:pt idx="5">
                  <c:v>6200</c:v>
                </c:pt>
                <c:pt idx="6">
                  <c:v>7200</c:v>
                </c:pt>
                <c:pt idx="7">
                  <c:v>8200</c:v>
                </c:pt>
                <c:pt idx="8">
                  <c:v>9200</c:v>
                </c:pt>
                <c:pt idx="9">
                  <c:v>10200</c:v>
                </c:pt>
                <c:pt idx="10">
                  <c:v>11200</c:v>
                </c:pt>
                <c:pt idx="11">
                  <c:v>13200</c:v>
                </c:pt>
                <c:pt idx="12">
                  <c:v>15200</c:v>
                </c:pt>
                <c:pt idx="13">
                  <c:v>17200</c:v>
                </c:pt>
                <c:pt idx="14">
                  <c:v>19200</c:v>
                </c:pt>
                <c:pt idx="15">
                  <c:v>21200</c:v>
                </c:pt>
                <c:pt idx="16">
                  <c:v>23200</c:v>
                </c:pt>
                <c:pt idx="17">
                  <c:v>25200</c:v>
                </c:pt>
                <c:pt idx="18">
                  <c:v>27200</c:v>
                </c:pt>
                <c:pt idx="19">
                  <c:v>29200</c:v>
                </c:pt>
                <c:pt idx="20">
                  <c:v>31200</c:v>
                </c:pt>
                <c:pt idx="21">
                  <c:v>32200</c:v>
                </c:pt>
                <c:pt idx="22">
                  <c:v>33200</c:v>
                </c:pt>
                <c:pt idx="23">
                  <c:v>34200</c:v>
                </c:pt>
                <c:pt idx="24">
                  <c:v>35200</c:v>
                </c:pt>
                <c:pt idx="25">
                  <c:v>36200</c:v>
                </c:pt>
                <c:pt idx="26">
                  <c:v>37200</c:v>
                </c:pt>
                <c:pt idx="27">
                  <c:v>38200</c:v>
                </c:pt>
                <c:pt idx="28">
                  <c:v>39200</c:v>
                </c:pt>
                <c:pt idx="29">
                  <c:v>40200</c:v>
                </c:pt>
                <c:pt idx="30">
                  <c:v>41200</c:v>
                </c:pt>
                <c:pt idx="31">
                  <c:v>43200</c:v>
                </c:pt>
                <c:pt idx="32">
                  <c:v>45200</c:v>
                </c:pt>
                <c:pt idx="33">
                  <c:v>47200</c:v>
                </c:pt>
                <c:pt idx="34">
                  <c:v>49200</c:v>
                </c:pt>
                <c:pt idx="35">
                  <c:v>51200</c:v>
                </c:pt>
                <c:pt idx="36">
                  <c:v>53200</c:v>
                </c:pt>
                <c:pt idx="37">
                  <c:v>55200</c:v>
                </c:pt>
                <c:pt idx="38">
                  <c:v>57200</c:v>
                </c:pt>
                <c:pt idx="39">
                  <c:v>59200</c:v>
                </c:pt>
                <c:pt idx="40">
                  <c:v>61200</c:v>
                </c:pt>
                <c:pt idx="41">
                  <c:v>62200</c:v>
                </c:pt>
                <c:pt idx="42">
                  <c:v>63200</c:v>
                </c:pt>
                <c:pt idx="43">
                  <c:v>64200</c:v>
                </c:pt>
                <c:pt idx="44">
                  <c:v>65200</c:v>
                </c:pt>
                <c:pt idx="45">
                  <c:v>66200</c:v>
                </c:pt>
                <c:pt idx="46">
                  <c:v>67200</c:v>
                </c:pt>
                <c:pt idx="47">
                  <c:v>68200</c:v>
                </c:pt>
                <c:pt idx="48">
                  <c:v>69200</c:v>
                </c:pt>
                <c:pt idx="49">
                  <c:v>70200</c:v>
                </c:pt>
                <c:pt idx="50">
                  <c:v>71200</c:v>
                </c:pt>
                <c:pt idx="51">
                  <c:v>73200</c:v>
                </c:pt>
                <c:pt idx="52">
                  <c:v>75200</c:v>
                </c:pt>
                <c:pt idx="53">
                  <c:v>77200</c:v>
                </c:pt>
                <c:pt idx="54">
                  <c:v>79200</c:v>
                </c:pt>
                <c:pt idx="55">
                  <c:v>81200</c:v>
                </c:pt>
                <c:pt idx="56">
                  <c:v>83200</c:v>
                </c:pt>
                <c:pt idx="57">
                  <c:v>85200</c:v>
                </c:pt>
                <c:pt idx="58">
                  <c:v>87200</c:v>
                </c:pt>
                <c:pt idx="59">
                  <c:v>89200</c:v>
                </c:pt>
                <c:pt idx="60">
                  <c:v>91200</c:v>
                </c:pt>
                <c:pt idx="61">
                  <c:v>92200</c:v>
                </c:pt>
                <c:pt idx="62">
                  <c:v>93200</c:v>
                </c:pt>
                <c:pt idx="63">
                  <c:v>94200</c:v>
                </c:pt>
                <c:pt idx="64">
                  <c:v>95200</c:v>
                </c:pt>
                <c:pt idx="65">
                  <c:v>96200</c:v>
                </c:pt>
                <c:pt idx="66">
                  <c:v>97200</c:v>
                </c:pt>
                <c:pt idx="67">
                  <c:v>98200</c:v>
                </c:pt>
                <c:pt idx="68">
                  <c:v>99200</c:v>
                </c:pt>
                <c:pt idx="69">
                  <c:v>100200</c:v>
                </c:pt>
                <c:pt idx="70">
                  <c:v>101200</c:v>
                </c:pt>
                <c:pt idx="71">
                  <c:v>103200</c:v>
                </c:pt>
                <c:pt idx="72">
                  <c:v>105200</c:v>
                </c:pt>
                <c:pt idx="73">
                  <c:v>107200</c:v>
                </c:pt>
                <c:pt idx="74">
                  <c:v>109200</c:v>
                </c:pt>
                <c:pt idx="75">
                  <c:v>111200</c:v>
                </c:pt>
                <c:pt idx="76">
                  <c:v>113200</c:v>
                </c:pt>
                <c:pt idx="77">
                  <c:v>115200</c:v>
                </c:pt>
                <c:pt idx="78">
                  <c:v>117200</c:v>
                </c:pt>
                <c:pt idx="79">
                  <c:v>119200</c:v>
                </c:pt>
                <c:pt idx="80">
                  <c:v>121200</c:v>
                </c:pt>
                <c:pt idx="81">
                  <c:v>122200</c:v>
                </c:pt>
                <c:pt idx="82">
                  <c:v>123200</c:v>
                </c:pt>
                <c:pt idx="83">
                  <c:v>124200</c:v>
                </c:pt>
                <c:pt idx="84">
                  <c:v>125200</c:v>
                </c:pt>
                <c:pt idx="85">
                  <c:v>130000</c:v>
                </c:pt>
                <c:pt idx="86">
                  <c:v>131000</c:v>
                </c:pt>
                <c:pt idx="87">
                  <c:v>132000</c:v>
                </c:pt>
                <c:pt idx="88">
                  <c:v>133000</c:v>
                </c:pt>
                <c:pt idx="89">
                  <c:v>134000</c:v>
                </c:pt>
                <c:pt idx="90">
                  <c:v>135000</c:v>
                </c:pt>
                <c:pt idx="91">
                  <c:v>136000</c:v>
                </c:pt>
                <c:pt idx="92">
                  <c:v>137000</c:v>
                </c:pt>
                <c:pt idx="93">
                  <c:v>138000</c:v>
                </c:pt>
                <c:pt idx="94">
                  <c:v>139000</c:v>
                </c:pt>
                <c:pt idx="95">
                  <c:v>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1-4B0F-AF21-B8D57AB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00895"/>
        <c:axId val="475402143"/>
      </c:lineChart>
      <c:catAx>
        <c:axId val="4754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402143"/>
        <c:crosses val="autoZero"/>
        <c:auto val="1"/>
        <c:lblAlgn val="ctr"/>
        <c:lblOffset val="100"/>
        <c:tickMarkSkip val="5"/>
        <c:noMultiLvlLbl val="0"/>
      </c:catAx>
      <c:valAx>
        <c:axId val="4754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540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306654</xdr:rowOff>
    </xdr:from>
    <xdr:to>
      <xdr:col>2</xdr:col>
      <xdr:colOff>1</xdr:colOff>
      <xdr:row>2</xdr:row>
      <xdr:rowOff>77469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1" y="1015314"/>
          <a:ext cx="510540" cy="50868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2</xdr:row>
      <xdr:rowOff>77470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" y="937260"/>
          <a:ext cx="510540" cy="5105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0</xdr:colOff>
      <xdr:row>1</xdr:row>
      <xdr:rowOff>515620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340" y="982980"/>
          <a:ext cx="510540" cy="51054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9</xdr:row>
      <xdr:rowOff>57150</xdr:rowOff>
    </xdr:from>
    <xdr:to>
      <xdr:col>16</xdr:col>
      <xdr:colOff>25400</xdr:colOff>
      <xdr:row>21</xdr:row>
      <xdr:rowOff>209550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109F31D-01F9-48C1-A57C-C32F7AFD1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2880;&#47533;&#53552;%20&#45733;&#47141;&#52824;%20&#49884;&#53944;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선 모험가(표준)"/>
      <sheetName val="일선 모험가(개별)"/>
      <sheetName val="관광객"/>
      <sheetName val="모험가"/>
      <sheetName val="몬스터"/>
      <sheetName val="보스 몬스터"/>
      <sheetName val="상수"/>
      <sheetName val="규칙"/>
      <sheetName val="계산기"/>
    </sheetNames>
    <sheetDataSet>
      <sheetData sheetId="0">
        <row r="4">
          <cell r="A4" t="str">
            <v>레벨</v>
          </cell>
          <cell r="B4" t="str">
            <v>필요 경험치</v>
          </cell>
          <cell r="C4" t="str">
            <v>HP</v>
          </cell>
          <cell r="D4" t="str">
            <v>방어력</v>
          </cell>
          <cell r="E4" t="str">
            <v>회피율</v>
          </cell>
          <cell r="F4" t="str">
            <v>공격력</v>
          </cell>
          <cell r="G4" t="str">
            <v>공격 속도(초당 공격 수)</v>
          </cell>
          <cell r="H4" t="str">
            <v>치명타 확률</v>
          </cell>
          <cell r="I4" t="str">
            <v>치명타 공격력</v>
          </cell>
          <cell r="J4" t="str">
            <v>방어구 관통</v>
          </cell>
          <cell r="K4" t="str">
            <v>이동 속도</v>
          </cell>
          <cell r="L4" t="str">
            <v>사정거리</v>
          </cell>
          <cell r="M4" t="str">
            <v>초기 소지금</v>
          </cell>
          <cell r="N4" t="str">
            <v>DPS</v>
          </cell>
          <cell r="O4" t="str">
            <v>실제 체력</v>
          </cell>
          <cell r="P4" t="str">
            <v>체력/DPS</v>
          </cell>
          <cell r="Q4" t="str">
            <v>몹1당 공격횟수</v>
          </cell>
          <cell r="R4" t="str">
            <v>몹1당 사냥 시간</v>
          </cell>
          <cell r="S4" t="str">
            <v>최소 레벨업 시간</v>
          </cell>
          <cell r="T4" t="str">
            <v>구간 종료 최소 소요시간</v>
          </cell>
          <cell r="U4" t="str">
            <v>1마리당 소모 체력</v>
          </cell>
          <cell r="V4" t="str">
            <v>소모 체력(%)</v>
          </cell>
        </row>
        <row r="5">
          <cell r="A5">
            <v>1</v>
          </cell>
          <cell r="B5">
            <v>150</v>
          </cell>
          <cell r="C5">
            <v>160</v>
          </cell>
          <cell r="D5">
            <v>20</v>
          </cell>
          <cell r="E5">
            <v>0</v>
          </cell>
          <cell r="F5">
            <v>20</v>
          </cell>
          <cell r="G5">
            <v>0.66700000000000004</v>
          </cell>
          <cell r="H5">
            <v>0.05</v>
          </cell>
          <cell r="I5">
            <v>2</v>
          </cell>
          <cell r="J5">
            <v>0</v>
          </cell>
          <cell r="K5">
            <v>1</v>
          </cell>
          <cell r="L5">
            <v>1</v>
          </cell>
          <cell r="M5">
            <v>300</v>
          </cell>
          <cell r="N5">
            <v>14.007</v>
          </cell>
          <cell r="O5">
            <v>192</v>
          </cell>
          <cell r="P5">
            <v>13.707431998286571</v>
          </cell>
          <cell r="Q5">
            <v>7</v>
          </cell>
          <cell r="R5">
            <v>10.494752623688155</v>
          </cell>
          <cell r="S5">
            <v>52.473763118440779</v>
          </cell>
          <cell r="U5">
            <v>37.800000000000004</v>
          </cell>
          <cell r="V5">
            <v>0.19687500000000002</v>
          </cell>
        </row>
        <row r="6">
          <cell r="A6">
            <v>2</v>
          </cell>
          <cell r="B6">
            <v>300</v>
          </cell>
          <cell r="C6">
            <v>170</v>
          </cell>
          <cell r="D6">
            <v>20</v>
          </cell>
          <cell r="E6">
            <v>0</v>
          </cell>
          <cell r="F6">
            <v>21</v>
          </cell>
          <cell r="G6">
            <v>0.66900000000000004</v>
          </cell>
          <cell r="H6">
            <v>0.05</v>
          </cell>
          <cell r="I6">
            <v>2</v>
          </cell>
          <cell r="J6">
            <v>0</v>
          </cell>
          <cell r="K6">
            <v>1</v>
          </cell>
          <cell r="L6">
            <v>1</v>
          </cell>
          <cell r="M6">
            <v>310</v>
          </cell>
          <cell r="N6">
            <v>14.751450000000002</v>
          </cell>
          <cell r="O6">
            <v>204</v>
          </cell>
          <cell r="P6">
            <v>13.82914899891197</v>
          </cell>
          <cell r="Q6">
            <v>7</v>
          </cell>
          <cell r="R6">
            <v>10.46337817638266</v>
          </cell>
          <cell r="S6">
            <v>104.6337817638266</v>
          </cell>
          <cell r="U6">
            <v>37.800000000000004</v>
          </cell>
          <cell r="V6">
            <v>0.18529411764705883</v>
          </cell>
        </row>
        <row r="7">
          <cell r="A7">
            <v>3</v>
          </cell>
          <cell r="B7">
            <v>450</v>
          </cell>
          <cell r="C7">
            <v>185</v>
          </cell>
          <cell r="D7">
            <v>20</v>
          </cell>
          <cell r="E7">
            <v>0</v>
          </cell>
          <cell r="F7">
            <v>23</v>
          </cell>
          <cell r="G7">
            <v>0.67100000000000004</v>
          </cell>
          <cell r="H7">
            <v>0.05</v>
          </cell>
          <cell r="I7">
            <v>2</v>
          </cell>
          <cell r="J7">
            <v>0</v>
          </cell>
          <cell r="K7">
            <v>1</v>
          </cell>
          <cell r="L7">
            <v>1</v>
          </cell>
          <cell r="M7">
            <v>320</v>
          </cell>
          <cell r="N7">
            <v>16.204650000000001</v>
          </cell>
          <cell r="O7">
            <v>222</v>
          </cell>
          <cell r="P7">
            <v>13.699771361923892</v>
          </cell>
          <cell r="Q7">
            <v>6</v>
          </cell>
          <cell r="R7">
            <v>8.9418777943368095</v>
          </cell>
          <cell r="S7">
            <v>134.12816691505213</v>
          </cell>
          <cell r="U7">
            <v>31.5</v>
          </cell>
          <cell r="V7">
            <v>0.14189189189189189</v>
          </cell>
        </row>
        <row r="8">
          <cell r="A8">
            <v>4</v>
          </cell>
          <cell r="B8">
            <v>650</v>
          </cell>
          <cell r="C8">
            <v>195</v>
          </cell>
          <cell r="D8">
            <v>21</v>
          </cell>
          <cell r="E8">
            <v>0</v>
          </cell>
          <cell r="F8">
            <v>24</v>
          </cell>
          <cell r="G8">
            <v>0.67300000000000004</v>
          </cell>
          <cell r="H8">
            <v>0.05</v>
          </cell>
          <cell r="I8">
            <v>2</v>
          </cell>
          <cell r="J8">
            <v>0</v>
          </cell>
          <cell r="K8">
            <v>1</v>
          </cell>
          <cell r="L8">
            <v>1</v>
          </cell>
          <cell r="M8">
            <v>330</v>
          </cell>
          <cell r="N8">
            <v>16.959600000000002</v>
          </cell>
          <cell r="O8">
            <v>235.95</v>
          </cell>
          <cell r="P8">
            <v>13.912474350810159</v>
          </cell>
          <cell r="Q8">
            <v>6</v>
          </cell>
          <cell r="R8">
            <v>8.9153046062407135</v>
          </cell>
          <cell r="S8">
            <v>193.16493313521548</v>
          </cell>
          <cell r="U8">
            <v>31.5</v>
          </cell>
          <cell r="V8">
            <v>0.13350286077558807</v>
          </cell>
        </row>
        <row r="9">
          <cell r="A9">
            <v>5</v>
          </cell>
          <cell r="B9">
            <v>825</v>
          </cell>
          <cell r="C9">
            <v>205</v>
          </cell>
          <cell r="D9">
            <v>21</v>
          </cell>
          <cell r="E9">
            <v>0</v>
          </cell>
          <cell r="F9">
            <v>25</v>
          </cell>
          <cell r="G9">
            <v>0.67500000000000004</v>
          </cell>
          <cell r="H9">
            <v>0.05</v>
          </cell>
          <cell r="I9">
            <v>2</v>
          </cell>
          <cell r="J9">
            <v>0</v>
          </cell>
          <cell r="K9">
            <v>1</v>
          </cell>
          <cell r="L9">
            <v>1</v>
          </cell>
          <cell r="M9">
            <v>340</v>
          </cell>
          <cell r="N9">
            <v>17.71875</v>
          </cell>
          <cell r="O9">
            <v>248.04999999999998</v>
          </cell>
          <cell r="P9">
            <v>13.999294532627864</v>
          </cell>
          <cell r="Q9">
            <v>6</v>
          </cell>
          <cell r="R9">
            <v>8.8888888888888875</v>
          </cell>
          <cell r="S9">
            <v>244.4444444444444</v>
          </cell>
          <cell r="T9">
            <v>728.84508937697933</v>
          </cell>
          <cell r="U9">
            <v>31.5</v>
          </cell>
          <cell r="V9">
            <v>0.12699052610360814</v>
          </cell>
        </row>
        <row r="10">
          <cell r="A10">
            <v>6</v>
          </cell>
          <cell r="B10">
            <v>900</v>
          </cell>
          <cell r="C10">
            <v>215</v>
          </cell>
          <cell r="D10">
            <v>21</v>
          </cell>
          <cell r="E10">
            <v>0</v>
          </cell>
          <cell r="F10">
            <v>27</v>
          </cell>
          <cell r="G10">
            <v>0.67700000000000005</v>
          </cell>
          <cell r="H10">
            <v>0.05</v>
          </cell>
          <cell r="I10">
            <v>2</v>
          </cell>
          <cell r="J10">
            <v>0</v>
          </cell>
          <cell r="K10">
            <v>1</v>
          </cell>
          <cell r="L10">
            <v>1</v>
          </cell>
          <cell r="M10">
            <v>350</v>
          </cell>
          <cell r="N10">
            <v>19.19295</v>
          </cell>
          <cell r="O10">
            <v>260.14999999999998</v>
          </cell>
          <cell r="P10">
            <v>13.554456193550235</v>
          </cell>
          <cell r="Q10">
            <v>9</v>
          </cell>
          <cell r="R10">
            <v>13.29394387001477</v>
          </cell>
          <cell r="S10">
            <v>149.55686853766616</v>
          </cell>
          <cell r="U10">
            <v>109.98000000000002</v>
          </cell>
          <cell r="V10">
            <v>0.4227561022487028</v>
          </cell>
        </row>
        <row r="11">
          <cell r="A11">
            <v>7</v>
          </cell>
          <cell r="B11">
            <v>1050</v>
          </cell>
          <cell r="C11">
            <v>225</v>
          </cell>
          <cell r="D11">
            <v>22</v>
          </cell>
          <cell r="E11">
            <v>0</v>
          </cell>
          <cell r="F11">
            <v>28</v>
          </cell>
          <cell r="G11">
            <v>0.67900000000000005</v>
          </cell>
          <cell r="H11">
            <v>0.05</v>
          </cell>
          <cell r="I11">
            <v>2</v>
          </cell>
          <cell r="J11">
            <v>0</v>
          </cell>
          <cell r="K11">
            <v>1</v>
          </cell>
          <cell r="L11">
            <v>1</v>
          </cell>
          <cell r="M11">
            <v>360</v>
          </cell>
          <cell r="N11">
            <v>19.962600000000002</v>
          </cell>
          <cell r="O11">
            <v>274.5</v>
          </cell>
          <cell r="P11">
            <v>13.750713834871208</v>
          </cell>
          <cell r="Q11">
            <v>8</v>
          </cell>
          <cell r="R11">
            <v>11.782032400589101</v>
          </cell>
          <cell r="S11">
            <v>154.63917525773195</v>
          </cell>
          <cell r="U11">
            <v>96.232500000000016</v>
          </cell>
          <cell r="V11">
            <v>0.35057377049180333</v>
          </cell>
        </row>
        <row r="12">
          <cell r="A12">
            <v>8</v>
          </cell>
          <cell r="B12">
            <v>1250</v>
          </cell>
          <cell r="C12">
            <v>240</v>
          </cell>
          <cell r="D12">
            <v>22</v>
          </cell>
          <cell r="E12">
            <v>0</v>
          </cell>
          <cell r="F12">
            <v>29</v>
          </cell>
          <cell r="G12">
            <v>0.68100000000000005</v>
          </cell>
          <cell r="H12">
            <v>0.05</v>
          </cell>
          <cell r="I12">
            <v>2</v>
          </cell>
          <cell r="J12">
            <v>0</v>
          </cell>
          <cell r="K12">
            <v>1</v>
          </cell>
          <cell r="L12">
            <v>1</v>
          </cell>
          <cell r="M12">
            <v>370</v>
          </cell>
          <cell r="N12">
            <v>20.736450000000005</v>
          </cell>
          <cell r="O12">
            <v>292.8</v>
          </cell>
          <cell r="P12">
            <v>14.120063945371554</v>
          </cell>
          <cell r="Q12">
            <v>8</v>
          </cell>
          <cell r="R12">
            <v>11.747430249632892</v>
          </cell>
          <cell r="S12">
            <v>183.55359765051392</v>
          </cell>
          <cell r="U12">
            <v>96.232500000000016</v>
          </cell>
          <cell r="V12">
            <v>0.32866290983606561</v>
          </cell>
        </row>
        <row r="13">
          <cell r="A13">
            <v>9</v>
          </cell>
          <cell r="B13">
            <v>1400</v>
          </cell>
          <cell r="C13">
            <v>250</v>
          </cell>
          <cell r="D13">
            <v>22</v>
          </cell>
          <cell r="E13">
            <v>0</v>
          </cell>
          <cell r="F13">
            <v>31</v>
          </cell>
          <cell r="G13">
            <v>0.68300000000000005</v>
          </cell>
          <cell r="H13">
            <v>0.05</v>
          </cell>
          <cell r="I13">
            <v>2</v>
          </cell>
          <cell r="J13">
            <v>0</v>
          </cell>
          <cell r="K13">
            <v>1</v>
          </cell>
          <cell r="L13">
            <v>1</v>
          </cell>
          <cell r="M13">
            <v>380</v>
          </cell>
          <cell r="N13">
            <v>22.231650000000002</v>
          </cell>
          <cell r="O13">
            <v>305</v>
          </cell>
          <cell r="P13">
            <v>13.719179638038561</v>
          </cell>
          <cell r="Q13">
            <v>8</v>
          </cell>
          <cell r="R13">
            <v>11.713030746705709</v>
          </cell>
          <cell r="S13">
            <v>204.9780380673499</v>
          </cell>
          <cell r="U13">
            <v>96.232500000000016</v>
          </cell>
          <cell r="V13">
            <v>0.315516393442623</v>
          </cell>
        </row>
        <row r="14">
          <cell r="A14">
            <v>10</v>
          </cell>
          <cell r="B14">
            <v>1550</v>
          </cell>
          <cell r="C14">
            <v>260</v>
          </cell>
          <cell r="D14">
            <v>23</v>
          </cell>
          <cell r="E14">
            <v>0</v>
          </cell>
          <cell r="F14">
            <v>32</v>
          </cell>
          <cell r="G14">
            <v>0.68500000000000005</v>
          </cell>
          <cell r="H14">
            <v>0.05</v>
          </cell>
          <cell r="I14">
            <v>2</v>
          </cell>
          <cell r="J14">
            <v>0</v>
          </cell>
          <cell r="K14">
            <v>1</v>
          </cell>
          <cell r="L14">
            <v>1</v>
          </cell>
          <cell r="M14">
            <v>390</v>
          </cell>
          <cell r="N14">
            <v>23.016000000000002</v>
          </cell>
          <cell r="O14">
            <v>319.8</v>
          </cell>
          <cell r="P14">
            <v>13.89468196037539</v>
          </cell>
          <cell r="Q14">
            <v>7</v>
          </cell>
          <cell r="R14">
            <v>10.21897810218978</v>
          </cell>
          <cell r="S14">
            <v>197.99270072992698</v>
          </cell>
          <cell r="T14">
            <v>890.72038024318886</v>
          </cell>
          <cell r="U14">
            <v>82.485000000000014</v>
          </cell>
          <cell r="V14">
            <v>0.25792682926829269</v>
          </cell>
        </row>
        <row r="15">
          <cell r="A15">
            <v>11</v>
          </cell>
          <cell r="B15">
            <v>1760</v>
          </cell>
          <cell r="C15">
            <v>270</v>
          </cell>
          <cell r="D15">
            <v>23</v>
          </cell>
          <cell r="E15">
            <v>0</v>
          </cell>
          <cell r="F15">
            <v>33</v>
          </cell>
          <cell r="G15">
            <v>0.68700000000000006</v>
          </cell>
          <cell r="H15">
            <v>0.05</v>
          </cell>
          <cell r="I15">
            <v>2</v>
          </cell>
          <cell r="J15">
            <v>0</v>
          </cell>
          <cell r="K15">
            <v>1</v>
          </cell>
          <cell r="L15">
            <v>1</v>
          </cell>
          <cell r="M15">
            <v>400</v>
          </cell>
          <cell r="N15">
            <v>23.804550000000003</v>
          </cell>
          <cell r="O15">
            <v>332.1</v>
          </cell>
          <cell r="P15">
            <v>13.951114387795609</v>
          </cell>
          <cell r="Q15">
            <v>8</v>
          </cell>
          <cell r="R15">
            <v>11.644832605531295</v>
          </cell>
          <cell r="S15">
            <v>157.6531183518083</v>
          </cell>
          <cell r="U15">
            <v>156.55499999999998</v>
          </cell>
          <cell r="V15">
            <v>0.47140921409214082</v>
          </cell>
        </row>
        <row r="16">
          <cell r="A16">
            <v>12</v>
          </cell>
          <cell r="B16">
            <v>1920</v>
          </cell>
          <cell r="C16">
            <v>280</v>
          </cell>
          <cell r="D16">
            <v>23</v>
          </cell>
          <cell r="E16">
            <v>0</v>
          </cell>
          <cell r="F16">
            <v>35</v>
          </cell>
          <cell r="G16">
            <v>0.68900000000000006</v>
          </cell>
          <cell r="H16">
            <v>0.05</v>
          </cell>
          <cell r="I16">
            <v>2</v>
          </cell>
          <cell r="J16">
            <v>0</v>
          </cell>
          <cell r="K16">
            <v>1</v>
          </cell>
          <cell r="L16">
            <v>1</v>
          </cell>
          <cell r="M16">
            <v>410</v>
          </cell>
          <cell r="N16">
            <v>25.320750000000004</v>
          </cell>
          <cell r="O16">
            <v>344.4</v>
          </cell>
          <cell r="P16">
            <v>13.601492846775862</v>
          </cell>
          <cell r="Q16">
            <v>8</v>
          </cell>
          <cell r="R16">
            <v>11.611030478955007</v>
          </cell>
          <cell r="S16">
            <v>171.48598861225858</v>
          </cell>
          <cell r="U16">
            <v>156.55499999999998</v>
          </cell>
          <cell r="V16">
            <v>0.45457317073170728</v>
          </cell>
        </row>
        <row r="17">
          <cell r="A17">
            <v>13</v>
          </cell>
          <cell r="B17">
            <v>2120</v>
          </cell>
          <cell r="C17">
            <v>295</v>
          </cell>
          <cell r="D17">
            <v>23</v>
          </cell>
          <cell r="E17">
            <v>0</v>
          </cell>
          <cell r="F17">
            <v>36</v>
          </cell>
          <cell r="G17">
            <v>0.69100000000000006</v>
          </cell>
          <cell r="H17">
            <v>0.05</v>
          </cell>
          <cell r="I17">
            <v>2</v>
          </cell>
          <cell r="J17">
            <v>0</v>
          </cell>
          <cell r="K17">
            <v>1</v>
          </cell>
          <cell r="L17">
            <v>1</v>
          </cell>
          <cell r="M17">
            <v>420</v>
          </cell>
          <cell r="N17">
            <v>26.119800000000001</v>
          </cell>
          <cell r="O17">
            <v>362.85</v>
          </cell>
          <cell r="P17">
            <v>13.891760273815267</v>
          </cell>
          <cell r="Q17">
            <v>8</v>
          </cell>
          <cell r="R17">
            <v>11.577424023154848</v>
          </cell>
          <cell r="S17">
            <v>188.80106868529441</v>
          </cell>
          <cell r="U17">
            <v>156.55499999999998</v>
          </cell>
          <cell r="V17">
            <v>0.43145928069450179</v>
          </cell>
        </row>
        <row r="18">
          <cell r="A18">
            <v>14</v>
          </cell>
          <cell r="B18">
            <v>2360</v>
          </cell>
          <cell r="C18">
            <v>305</v>
          </cell>
          <cell r="D18">
            <v>24</v>
          </cell>
          <cell r="E18">
            <v>0</v>
          </cell>
          <cell r="F18">
            <v>37</v>
          </cell>
          <cell r="G18">
            <v>0.69300000000000006</v>
          </cell>
          <cell r="H18">
            <v>0.05</v>
          </cell>
          <cell r="I18">
            <v>2</v>
          </cell>
          <cell r="J18">
            <v>0</v>
          </cell>
          <cell r="K18">
            <v>1</v>
          </cell>
          <cell r="L18">
            <v>1</v>
          </cell>
          <cell r="M18">
            <v>430</v>
          </cell>
          <cell r="N18">
            <v>26.923050000000003</v>
          </cell>
          <cell r="O18">
            <v>378.2</v>
          </cell>
          <cell r="P18">
            <v>14.047442618871187</v>
          </cell>
          <cell r="Q18">
            <v>7</v>
          </cell>
          <cell r="R18">
            <v>10.1010101010101</v>
          </cell>
          <cell r="S18">
            <v>183.37218337218334</v>
          </cell>
          <cell r="U18">
            <v>134.19</v>
          </cell>
          <cell r="V18">
            <v>0.35481226864093074</v>
          </cell>
        </row>
        <row r="19">
          <cell r="A19">
            <v>15</v>
          </cell>
          <cell r="B19">
            <v>2500</v>
          </cell>
          <cell r="C19">
            <v>315</v>
          </cell>
          <cell r="D19">
            <v>24</v>
          </cell>
          <cell r="E19">
            <v>0</v>
          </cell>
          <cell r="F19">
            <v>39</v>
          </cell>
          <cell r="G19">
            <v>0.69500000000000006</v>
          </cell>
          <cell r="H19">
            <v>0.05</v>
          </cell>
          <cell r="I19">
            <v>2</v>
          </cell>
          <cell r="J19">
            <v>0</v>
          </cell>
          <cell r="K19">
            <v>1</v>
          </cell>
          <cell r="L19">
            <v>1</v>
          </cell>
          <cell r="M19">
            <v>440</v>
          </cell>
          <cell r="N19">
            <v>28.460250000000006</v>
          </cell>
          <cell r="O19">
            <v>390.6</v>
          </cell>
          <cell r="P19">
            <v>13.724405091311564</v>
          </cell>
          <cell r="Q19">
            <v>7</v>
          </cell>
          <cell r="R19">
            <v>10.071942446043165</v>
          </cell>
          <cell r="S19">
            <v>193.69120088544548</v>
          </cell>
          <cell r="T19">
            <v>895.00355990699006</v>
          </cell>
          <cell r="U19">
            <v>134.19</v>
          </cell>
          <cell r="V19">
            <v>0.34354838709677415</v>
          </cell>
        </row>
        <row r="20">
          <cell r="A20">
            <v>16</v>
          </cell>
          <cell r="B20">
            <v>2560</v>
          </cell>
          <cell r="C20">
            <v>325</v>
          </cell>
          <cell r="D20">
            <v>24</v>
          </cell>
          <cell r="E20">
            <v>0</v>
          </cell>
          <cell r="F20">
            <v>40</v>
          </cell>
          <cell r="G20">
            <v>0.69700000000000006</v>
          </cell>
          <cell r="H20">
            <v>0.05</v>
          </cell>
          <cell r="I20">
            <v>2</v>
          </cell>
          <cell r="J20">
            <v>0</v>
          </cell>
          <cell r="K20">
            <v>1</v>
          </cell>
          <cell r="L20">
            <v>1</v>
          </cell>
          <cell r="M20">
            <v>450</v>
          </cell>
          <cell r="N20">
            <v>29.274000000000004</v>
          </cell>
          <cell r="O20">
            <v>403</v>
          </cell>
          <cell r="P20">
            <v>13.76648220263715</v>
          </cell>
          <cell r="Q20">
            <v>9</v>
          </cell>
          <cell r="R20">
            <v>12.91248206599713</v>
          </cell>
          <cell r="S20">
            <v>183.64418938307028</v>
          </cell>
          <cell r="U20">
            <v>240.24</v>
          </cell>
          <cell r="V20">
            <v>0.59612903225806457</v>
          </cell>
        </row>
        <row r="21">
          <cell r="A21">
            <v>17</v>
          </cell>
          <cell r="B21">
            <v>2720</v>
          </cell>
          <cell r="C21">
            <v>335</v>
          </cell>
          <cell r="D21">
            <v>25</v>
          </cell>
          <cell r="E21">
            <v>0</v>
          </cell>
          <cell r="F21">
            <v>41</v>
          </cell>
          <cell r="G21">
            <v>0.69900000000000007</v>
          </cell>
          <cell r="H21">
            <v>0.05</v>
          </cell>
          <cell r="I21">
            <v>2</v>
          </cell>
          <cell r="J21">
            <v>0</v>
          </cell>
          <cell r="K21">
            <v>1</v>
          </cell>
          <cell r="L21">
            <v>1</v>
          </cell>
          <cell r="M21">
            <v>460</v>
          </cell>
          <cell r="N21">
            <v>30.091950000000004</v>
          </cell>
          <cell r="O21">
            <v>418.75</v>
          </cell>
          <cell r="P21">
            <v>13.915681768712229</v>
          </cell>
          <cell r="Q21">
            <v>9</v>
          </cell>
          <cell r="R21">
            <v>12.875536480686694</v>
          </cell>
          <cell r="S21">
            <v>194.56366237482115</v>
          </cell>
          <cell r="U21">
            <v>240.24</v>
          </cell>
          <cell r="V21">
            <v>0.57370746268656714</v>
          </cell>
        </row>
        <row r="22">
          <cell r="A22">
            <v>18</v>
          </cell>
          <cell r="B22">
            <v>2880</v>
          </cell>
          <cell r="C22">
            <v>350</v>
          </cell>
          <cell r="D22">
            <v>25</v>
          </cell>
          <cell r="E22">
            <v>0</v>
          </cell>
          <cell r="F22">
            <v>43</v>
          </cell>
          <cell r="G22">
            <v>0.70100000000000007</v>
          </cell>
          <cell r="H22">
            <v>0.05</v>
          </cell>
          <cell r="I22">
            <v>2</v>
          </cell>
          <cell r="J22">
            <v>0</v>
          </cell>
          <cell r="K22">
            <v>1</v>
          </cell>
          <cell r="L22">
            <v>1</v>
          </cell>
          <cell r="M22">
            <v>470</v>
          </cell>
          <cell r="N22">
            <v>31.650150000000007</v>
          </cell>
          <cell r="O22">
            <v>437.5</v>
          </cell>
          <cell r="P22">
            <v>13.822999259087236</v>
          </cell>
          <cell r="Q22">
            <v>8</v>
          </cell>
          <cell r="R22">
            <v>11.412268188302424</v>
          </cell>
          <cell r="S22">
            <v>182.59629101283878</v>
          </cell>
          <cell r="U22">
            <v>210.21</v>
          </cell>
          <cell r="V22">
            <v>0.48048000000000002</v>
          </cell>
        </row>
        <row r="23">
          <cell r="A23">
            <v>19</v>
          </cell>
          <cell r="B23">
            <v>3040</v>
          </cell>
          <cell r="C23">
            <v>360</v>
          </cell>
          <cell r="D23">
            <v>25</v>
          </cell>
          <cell r="E23">
            <v>0</v>
          </cell>
          <cell r="F23">
            <v>44</v>
          </cell>
          <cell r="G23">
            <v>0.70300000000000007</v>
          </cell>
          <cell r="H23">
            <v>0.05</v>
          </cell>
          <cell r="I23">
            <v>2</v>
          </cell>
          <cell r="J23">
            <v>0</v>
          </cell>
          <cell r="K23">
            <v>1</v>
          </cell>
          <cell r="L23">
            <v>1</v>
          </cell>
          <cell r="M23">
            <v>480</v>
          </cell>
          <cell r="N23">
            <v>32.4786</v>
          </cell>
          <cell r="O23">
            <v>450</v>
          </cell>
          <cell r="P23">
            <v>13.855277013171749</v>
          </cell>
          <cell r="Q23">
            <v>8</v>
          </cell>
          <cell r="R23">
            <v>11.379800853485063</v>
          </cell>
          <cell r="S23">
            <v>192.19219219219218</v>
          </cell>
          <cell r="U23">
            <v>210.21</v>
          </cell>
          <cell r="V23">
            <v>0.46713333333333334</v>
          </cell>
        </row>
        <row r="24">
          <cell r="A24">
            <v>20</v>
          </cell>
          <cell r="B24">
            <v>3280</v>
          </cell>
          <cell r="C24">
            <v>370</v>
          </cell>
          <cell r="D24">
            <v>26</v>
          </cell>
          <cell r="E24">
            <v>0</v>
          </cell>
          <cell r="F24">
            <v>45</v>
          </cell>
          <cell r="G24">
            <v>0.70500000000000007</v>
          </cell>
          <cell r="H24">
            <v>0.05</v>
          </cell>
          <cell r="I24">
            <v>2</v>
          </cell>
          <cell r="J24">
            <v>0</v>
          </cell>
          <cell r="K24">
            <v>1</v>
          </cell>
          <cell r="L24">
            <v>1</v>
          </cell>
          <cell r="M24">
            <v>490</v>
          </cell>
          <cell r="N24">
            <v>33.311250000000001</v>
          </cell>
          <cell r="O24">
            <v>466.2</v>
          </cell>
          <cell r="P24">
            <v>13.995271867612292</v>
          </cell>
          <cell r="Q24">
            <v>8</v>
          </cell>
          <cell r="R24">
            <v>11.347517730496453</v>
          </cell>
          <cell r="S24">
            <v>206.77698975571312</v>
          </cell>
          <cell r="T24">
            <v>959.77332471863554</v>
          </cell>
          <cell r="U24">
            <v>210.21</v>
          </cell>
          <cell r="V24">
            <v>0.4509009009009009</v>
          </cell>
        </row>
        <row r="25">
          <cell r="A25">
            <v>21</v>
          </cell>
          <cell r="B25">
            <v>3360</v>
          </cell>
          <cell r="C25">
            <v>380</v>
          </cell>
          <cell r="D25">
            <v>26</v>
          </cell>
          <cell r="E25">
            <v>0</v>
          </cell>
          <cell r="F25">
            <v>47</v>
          </cell>
          <cell r="G25">
            <v>0.70700000000000007</v>
          </cell>
          <cell r="H25">
            <v>0.05</v>
          </cell>
          <cell r="I25">
            <v>2</v>
          </cell>
          <cell r="J25">
            <v>0</v>
          </cell>
          <cell r="K25">
            <v>1</v>
          </cell>
          <cell r="L25">
            <v>1</v>
          </cell>
          <cell r="M25">
            <v>500</v>
          </cell>
          <cell r="N25">
            <v>34.890450000000008</v>
          </cell>
          <cell r="O25">
            <v>478.8</v>
          </cell>
          <cell r="P25">
            <v>13.722952842396699</v>
          </cell>
          <cell r="Q25">
            <v>10</v>
          </cell>
          <cell r="R25">
            <v>14.144271570014142</v>
          </cell>
          <cell r="S25">
            <v>206.62935858803269</v>
          </cell>
          <cell r="U25">
            <v>349.92</v>
          </cell>
          <cell r="V25">
            <v>0.73082706766917294</v>
          </cell>
        </row>
        <row r="26">
          <cell r="A26">
            <v>22</v>
          </cell>
          <cell r="B26">
            <v>3520</v>
          </cell>
          <cell r="C26">
            <v>390</v>
          </cell>
          <cell r="D26">
            <v>26</v>
          </cell>
          <cell r="E26">
            <v>0</v>
          </cell>
          <cell r="F26">
            <v>48</v>
          </cell>
          <cell r="G26">
            <v>0.70900000000000007</v>
          </cell>
          <cell r="H26">
            <v>0.05</v>
          </cell>
          <cell r="I26">
            <v>2</v>
          </cell>
          <cell r="J26">
            <v>0</v>
          </cell>
          <cell r="K26">
            <v>1</v>
          </cell>
          <cell r="L26">
            <v>1</v>
          </cell>
          <cell r="M26">
            <v>510</v>
          </cell>
          <cell r="N26">
            <v>35.733600000000003</v>
          </cell>
          <cell r="O26">
            <v>491.4</v>
          </cell>
          <cell r="P26">
            <v>13.751763046544427</v>
          </cell>
          <cell r="Q26">
            <v>9</v>
          </cell>
          <cell r="R26">
            <v>12.693935119887163</v>
          </cell>
          <cell r="S26">
            <v>194.27239835653398</v>
          </cell>
          <cell r="U26">
            <v>311.04000000000002</v>
          </cell>
          <cell r="V26">
            <v>0.63296703296703305</v>
          </cell>
        </row>
        <row r="27">
          <cell r="A27">
            <v>23</v>
          </cell>
          <cell r="B27">
            <v>3680</v>
          </cell>
          <cell r="C27">
            <v>405</v>
          </cell>
          <cell r="D27">
            <v>26</v>
          </cell>
          <cell r="E27">
            <v>0</v>
          </cell>
          <cell r="F27">
            <v>49</v>
          </cell>
          <cell r="G27">
            <v>0.71100000000000008</v>
          </cell>
          <cell r="H27">
            <v>0.05</v>
          </cell>
          <cell r="I27">
            <v>2</v>
          </cell>
          <cell r="J27">
            <v>0</v>
          </cell>
          <cell r="K27">
            <v>1</v>
          </cell>
          <cell r="L27">
            <v>1</v>
          </cell>
          <cell r="M27">
            <v>520</v>
          </cell>
          <cell r="N27">
            <v>36.580950000000009</v>
          </cell>
          <cell r="O27">
            <v>510.3</v>
          </cell>
          <cell r="P27">
            <v>13.949883750968739</v>
          </cell>
          <cell r="Q27">
            <v>9</v>
          </cell>
          <cell r="R27">
            <v>12.658227848101264</v>
          </cell>
          <cell r="S27">
            <v>202.53164556962022</v>
          </cell>
          <cell r="U27">
            <v>311.04000000000002</v>
          </cell>
          <cell r="V27">
            <v>0.60952380952380958</v>
          </cell>
        </row>
        <row r="28">
          <cell r="A28">
            <v>24</v>
          </cell>
          <cell r="B28">
            <v>3840</v>
          </cell>
          <cell r="C28">
            <v>415</v>
          </cell>
          <cell r="D28">
            <v>27</v>
          </cell>
          <cell r="E28">
            <v>0</v>
          </cell>
          <cell r="F28">
            <v>51</v>
          </cell>
          <cell r="G28">
            <v>0.71300000000000008</v>
          </cell>
          <cell r="H28">
            <v>0.05</v>
          </cell>
          <cell r="I28">
            <v>2</v>
          </cell>
          <cell r="J28">
            <v>0</v>
          </cell>
          <cell r="K28">
            <v>1</v>
          </cell>
          <cell r="L28">
            <v>1</v>
          </cell>
          <cell r="M28">
            <v>530</v>
          </cell>
          <cell r="N28">
            <v>38.181150000000009</v>
          </cell>
          <cell r="O28">
            <v>527.04999999999995</v>
          </cell>
          <cell r="P28">
            <v>13.803932045001259</v>
          </cell>
          <cell r="Q28">
            <v>9</v>
          </cell>
          <cell r="R28">
            <v>12.622720897615707</v>
          </cell>
          <cell r="S28">
            <v>210.74455759497528</v>
          </cell>
          <cell r="U28">
            <v>311.04000000000002</v>
          </cell>
          <cell r="V28">
            <v>0.59015273693198</v>
          </cell>
        </row>
        <row r="29">
          <cell r="A29">
            <v>25</v>
          </cell>
          <cell r="B29">
            <v>4000</v>
          </cell>
          <cell r="C29">
            <v>425</v>
          </cell>
          <cell r="D29">
            <v>27</v>
          </cell>
          <cell r="E29">
            <v>0</v>
          </cell>
          <cell r="F29">
            <v>52</v>
          </cell>
          <cell r="G29">
            <v>0.71500000000000008</v>
          </cell>
          <cell r="H29">
            <v>0.05</v>
          </cell>
          <cell r="I29">
            <v>2</v>
          </cell>
          <cell r="J29">
            <v>0</v>
          </cell>
          <cell r="K29">
            <v>1</v>
          </cell>
          <cell r="L29">
            <v>1</v>
          </cell>
          <cell r="M29">
            <v>540</v>
          </cell>
          <cell r="N29">
            <v>39.039000000000009</v>
          </cell>
          <cell r="O29">
            <v>539.75</v>
          </cell>
          <cell r="P29">
            <v>13.825917672071515</v>
          </cell>
          <cell r="Q29">
            <v>9</v>
          </cell>
          <cell r="R29">
            <v>12.587412587412587</v>
          </cell>
          <cell r="S29">
            <v>218.91152325934931</v>
          </cell>
          <cell r="T29">
            <v>1033.0894833685115</v>
          </cell>
          <cell r="U29">
            <v>311.04000000000002</v>
          </cell>
          <cell r="V29">
            <v>0.5762667901806392</v>
          </cell>
        </row>
        <row r="30">
          <cell r="A30">
            <v>26</v>
          </cell>
          <cell r="B30">
            <v>4420</v>
          </cell>
          <cell r="C30">
            <v>435</v>
          </cell>
          <cell r="D30">
            <v>27</v>
          </cell>
          <cell r="E30">
            <v>0</v>
          </cell>
          <cell r="F30">
            <v>53</v>
          </cell>
          <cell r="G30">
            <v>0.71700000000000008</v>
          </cell>
          <cell r="H30">
            <v>0.05</v>
          </cell>
          <cell r="I30">
            <v>2</v>
          </cell>
          <cell r="J30">
            <v>0</v>
          </cell>
          <cell r="K30">
            <v>1</v>
          </cell>
          <cell r="L30">
            <v>1</v>
          </cell>
          <cell r="M30">
            <v>550</v>
          </cell>
          <cell r="N30">
            <v>39.901050000000005</v>
          </cell>
          <cell r="O30">
            <v>552.45000000000005</v>
          </cell>
          <cell r="P30">
            <v>13.845500306382915</v>
          </cell>
          <cell r="Q30">
            <v>10</v>
          </cell>
          <cell r="R30">
            <v>13.947001394700138</v>
          </cell>
          <cell r="S30">
            <v>220.16337915919505</v>
          </cell>
          <cell r="U30">
            <v>420.86249999999995</v>
          </cell>
          <cell r="V30">
            <v>0.76181102362204711</v>
          </cell>
        </row>
        <row r="31">
          <cell r="A31">
            <v>27</v>
          </cell>
          <cell r="B31">
            <v>4590</v>
          </cell>
          <cell r="C31">
            <v>445</v>
          </cell>
          <cell r="D31">
            <v>28</v>
          </cell>
          <cell r="E31">
            <v>0</v>
          </cell>
          <cell r="F31">
            <v>55</v>
          </cell>
          <cell r="G31">
            <v>0.71900000000000008</v>
          </cell>
          <cell r="H31">
            <v>0.05</v>
          </cell>
          <cell r="I31">
            <v>2</v>
          </cell>
          <cell r="J31">
            <v>0</v>
          </cell>
          <cell r="K31">
            <v>1</v>
          </cell>
          <cell r="L31">
            <v>1</v>
          </cell>
          <cell r="M31">
            <v>560</v>
          </cell>
          <cell r="N31">
            <v>41.522250000000007</v>
          </cell>
          <cell r="O31">
            <v>569.6</v>
          </cell>
          <cell r="P31">
            <v>13.717946402230128</v>
          </cell>
          <cell r="Q31">
            <v>10</v>
          </cell>
          <cell r="R31">
            <v>13.908205841446453</v>
          </cell>
          <cell r="S31">
            <v>227.99523147228291</v>
          </cell>
          <cell r="U31">
            <v>420.86249999999995</v>
          </cell>
          <cell r="V31">
            <v>0.73887377106741559</v>
          </cell>
        </row>
        <row r="32">
          <cell r="A32">
            <v>28</v>
          </cell>
          <cell r="B32">
            <v>4760</v>
          </cell>
          <cell r="C32">
            <v>460</v>
          </cell>
          <cell r="D32">
            <v>28</v>
          </cell>
          <cell r="E32">
            <v>0</v>
          </cell>
          <cell r="F32">
            <v>56</v>
          </cell>
          <cell r="G32">
            <v>0.72100000000000009</v>
          </cell>
          <cell r="H32">
            <v>0.05</v>
          </cell>
          <cell r="I32">
            <v>2</v>
          </cell>
          <cell r="J32">
            <v>0</v>
          </cell>
          <cell r="K32">
            <v>1</v>
          </cell>
          <cell r="L32">
            <v>1</v>
          </cell>
          <cell r="M32">
            <v>570</v>
          </cell>
          <cell r="N32">
            <v>42.394800000000004</v>
          </cell>
          <cell r="O32">
            <v>588.80000000000007</v>
          </cell>
          <cell r="P32">
            <v>13.88849575891383</v>
          </cell>
          <cell r="Q32">
            <v>10</v>
          </cell>
          <cell r="R32">
            <v>13.869625520110956</v>
          </cell>
          <cell r="S32">
            <v>235.78363384188626</v>
          </cell>
          <cell r="U32">
            <v>420.86249999999995</v>
          </cell>
          <cell r="V32">
            <v>0.71478006114130421</v>
          </cell>
        </row>
        <row r="33">
          <cell r="A33">
            <v>29</v>
          </cell>
          <cell r="B33">
            <v>4930</v>
          </cell>
          <cell r="C33">
            <v>470</v>
          </cell>
          <cell r="D33">
            <v>28</v>
          </cell>
          <cell r="E33">
            <v>0</v>
          </cell>
          <cell r="F33">
            <v>57</v>
          </cell>
          <cell r="G33">
            <v>0.72300000000000009</v>
          </cell>
          <cell r="H33">
            <v>0.05</v>
          </cell>
          <cell r="I33">
            <v>2</v>
          </cell>
          <cell r="J33">
            <v>0</v>
          </cell>
          <cell r="K33">
            <v>1</v>
          </cell>
          <cell r="L33">
            <v>1</v>
          </cell>
          <cell r="M33">
            <v>580</v>
          </cell>
          <cell r="N33">
            <v>43.271550000000005</v>
          </cell>
          <cell r="O33">
            <v>601.6</v>
          </cell>
          <cell r="P33">
            <v>13.902899249044694</v>
          </cell>
          <cell r="Q33">
            <v>10</v>
          </cell>
          <cell r="R33">
            <v>13.831258644536652</v>
          </cell>
          <cell r="S33">
            <v>243.5289468484489</v>
          </cell>
          <cell r="U33">
            <v>420.86249999999995</v>
          </cell>
          <cell r="V33">
            <v>0.69957197473404242</v>
          </cell>
        </row>
        <row r="34">
          <cell r="A34">
            <v>30</v>
          </cell>
          <cell r="B34">
            <v>5100</v>
          </cell>
          <cell r="C34">
            <v>480</v>
          </cell>
          <cell r="D34">
            <v>29</v>
          </cell>
          <cell r="E34">
            <v>0</v>
          </cell>
          <cell r="F34">
            <v>59</v>
          </cell>
          <cell r="G34">
            <v>0.72500000000000009</v>
          </cell>
          <cell r="H34">
            <v>0.05</v>
          </cell>
          <cell r="I34">
            <v>2</v>
          </cell>
          <cell r="J34">
            <v>0</v>
          </cell>
          <cell r="K34">
            <v>1</v>
          </cell>
          <cell r="L34">
            <v>1</v>
          </cell>
          <cell r="M34">
            <v>590</v>
          </cell>
          <cell r="N34">
            <v>44.913750000000007</v>
          </cell>
          <cell r="O34">
            <v>619.20000000000005</v>
          </cell>
          <cell r="P34">
            <v>13.786423979293644</v>
          </cell>
          <cell r="Q34">
            <v>9</v>
          </cell>
          <cell r="R34">
            <v>12.413793103448274</v>
          </cell>
          <cell r="S34">
            <v>226.10837438423644</v>
          </cell>
          <cell r="T34">
            <v>1153.5795657060496</v>
          </cell>
          <cell r="U34">
            <v>374.09999999999997</v>
          </cell>
          <cell r="V34">
            <v>0.60416666666666652</v>
          </cell>
        </row>
        <row r="35">
          <cell r="A35">
            <v>31</v>
          </cell>
          <cell r="B35">
            <v>4960</v>
          </cell>
          <cell r="C35">
            <v>490</v>
          </cell>
          <cell r="D35">
            <v>29</v>
          </cell>
          <cell r="E35">
            <v>0</v>
          </cell>
          <cell r="F35">
            <v>60</v>
          </cell>
          <cell r="G35">
            <v>0.72700000000000009</v>
          </cell>
          <cell r="H35">
            <v>0.05</v>
          </cell>
          <cell r="I35">
            <v>2</v>
          </cell>
          <cell r="J35">
            <v>0</v>
          </cell>
          <cell r="K35">
            <v>1</v>
          </cell>
          <cell r="L35">
            <v>1</v>
          </cell>
          <cell r="M35">
            <v>600</v>
          </cell>
          <cell r="N35">
            <v>45.801000000000009</v>
          </cell>
          <cell r="O35">
            <v>632.1</v>
          </cell>
          <cell r="P35">
            <v>13.801008711600181</v>
          </cell>
          <cell r="Q35">
            <v>11</v>
          </cell>
          <cell r="R35">
            <v>15.13067400275103</v>
          </cell>
          <cell r="S35">
            <v>227.41861531407611</v>
          </cell>
          <cell r="U35">
            <v>558.44999999999993</v>
          </cell>
          <cell r="V35">
            <v>0.8834836260085428</v>
          </cell>
        </row>
        <row r="36">
          <cell r="A36">
            <v>32</v>
          </cell>
          <cell r="B36">
            <v>5120</v>
          </cell>
          <cell r="C36">
            <v>500</v>
          </cell>
          <cell r="D36">
            <v>29</v>
          </cell>
          <cell r="E36">
            <v>0</v>
          </cell>
          <cell r="F36">
            <v>61</v>
          </cell>
          <cell r="G36">
            <v>0.72900000000000009</v>
          </cell>
          <cell r="H36">
            <v>0.05</v>
          </cell>
          <cell r="I36">
            <v>2</v>
          </cell>
          <cell r="J36">
            <v>0</v>
          </cell>
          <cell r="K36">
            <v>1</v>
          </cell>
          <cell r="L36">
            <v>1</v>
          </cell>
          <cell r="M36">
            <v>610</v>
          </cell>
          <cell r="N36">
            <v>46.692450000000008</v>
          </cell>
          <cell r="O36">
            <v>645</v>
          </cell>
          <cell r="P36">
            <v>13.813796448890557</v>
          </cell>
          <cell r="Q36">
            <v>11</v>
          </cell>
          <cell r="R36">
            <v>15.089163237311384</v>
          </cell>
          <cell r="S36">
            <v>234.11065386374025</v>
          </cell>
          <cell r="U36">
            <v>558.44999999999993</v>
          </cell>
          <cell r="V36">
            <v>0.86581395348837198</v>
          </cell>
        </row>
        <row r="37">
          <cell r="A37">
            <v>33</v>
          </cell>
          <cell r="B37">
            <v>5280</v>
          </cell>
          <cell r="C37">
            <v>515</v>
          </cell>
          <cell r="D37">
            <v>29</v>
          </cell>
          <cell r="E37">
            <v>0</v>
          </cell>
          <cell r="F37">
            <v>63</v>
          </cell>
          <cell r="G37">
            <v>0.73100000000000009</v>
          </cell>
          <cell r="H37">
            <v>0.05</v>
          </cell>
          <cell r="I37">
            <v>2</v>
          </cell>
          <cell r="J37">
            <v>0</v>
          </cell>
          <cell r="K37">
            <v>1</v>
          </cell>
          <cell r="L37">
            <v>1</v>
          </cell>
          <cell r="M37">
            <v>620</v>
          </cell>
          <cell r="N37">
            <v>48.355650000000004</v>
          </cell>
          <cell r="O37">
            <v>664.35</v>
          </cell>
          <cell r="P37">
            <v>13.738828864879284</v>
          </cell>
          <cell r="Q37">
            <v>10</v>
          </cell>
          <cell r="R37">
            <v>13.679890560875512</v>
          </cell>
          <cell r="S37">
            <v>218.87824897400819</v>
          </cell>
          <cell r="U37">
            <v>502.60499999999996</v>
          </cell>
          <cell r="V37">
            <v>0.75653646421314058</v>
          </cell>
        </row>
        <row r="38">
          <cell r="A38">
            <v>34</v>
          </cell>
          <cell r="B38">
            <v>5440</v>
          </cell>
          <cell r="C38">
            <v>525</v>
          </cell>
          <cell r="D38">
            <v>30</v>
          </cell>
          <cell r="E38">
            <v>0</v>
          </cell>
          <cell r="F38">
            <v>64</v>
          </cell>
          <cell r="G38">
            <v>0.7330000000000001</v>
          </cell>
          <cell r="H38">
            <v>0.05</v>
          </cell>
          <cell r="I38">
            <v>2</v>
          </cell>
          <cell r="J38">
            <v>0</v>
          </cell>
          <cell r="K38">
            <v>1</v>
          </cell>
          <cell r="L38">
            <v>1</v>
          </cell>
          <cell r="M38">
            <v>630</v>
          </cell>
          <cell r="N38">
            <v>49.257600000000011</v>
          </cell>
          <cell r="O38">
            <v>682.5</v>
          </cell>
          <cell r="P38">
            <v>13.855729877216914</v>
          </cell>
          <cell r="Q38">
            <v>10</v>
          </cell>
          <cell r="R38">
            <v>13.642564802182809</v>
          </cell>
          <cell r="S38">
            <v>224.89561370871056</v>
          </cell>
          <cell r="U38">
            <v>502.60499999999996</v>
          </cell>
          <cell r="V38">
            <v>0.73641758241758237</v>
          </cell>
        </row>
        <row r="39">
          <cell r="A39">
            <v>35</v>
          </cell>
          <cell r="B39">
            <v>5600</v>
          </cell>
          <cell r="C39">
            <v>535</v>
          </cell>
          <cell r="D39">
            <v>30</v>
          </cell>
          <cell r="E39">
            <v>0</v>
          </cell>
          <cell r="F39">
            <v>65</v>
          </cell>
          <cell r="G39">
            <v>0.7350000000000001</v>
          </cell>
          <cell r="H39">
            <v>0.05</v>
          </cell>
          <cell r="I39">
            <v>2</v>
          </cell>
          <cell r="J39">
            <v>0</v>
          </cell>
          <cell r="K39">
            <v>1</v>
          </cell>
          <cell r="L39">
            <v>1</v>
          </cell>
          <cell r="M39">
            <v>640</v>
          </cell>
          <cell r="N39">
            <v>50.163750000000007</v>
          </cell>
          <cell r="O39">
            <v>695.5</v>
          </cell>
          <cell r="P39">
            <v>13.864593456430189</v>
          </cell>
          <cell r="Q39">
            <v>10</v>
          </cell>
          <cell r="R39">
            <v>13.605442176870746</v>
          </cell>
          <cell r="S39">
            <v>230.88023088023081</v>
          </cell>
          <cell r="T39">
            <v>1136.1833627407659</v>
          </cell>
          <cell r="U39">
            <v>502.60499999999996</v>
          </cell>
          <cell r="V39">
            <v>0.72265276779295462</v>
          </cell>
        </row>
        <row r="40">
          <cell r="A40">
            <v>36</v>
          </cell>
          <cell r="B40">
            <v>6120</v>
          </cell>
          <cell r="C40">
            <v>545</v>
          </cell>
          <cell r="D40">
            <v>30</v>
          </cell>
          <cell r="E40">
            <v>0</v>
          </cell>
          <cell r="F40">
            <v>67</v>
          </cell>
          <cell r="G40">
            <v>0.7370000000000001</v>
          </cell>
          <cell r="H40">
            <v>0.05</v>
          </cell>
          <cell r="I40">
            <v>2</v>
          </cell>
          <cell r="J40">
            <v>0</v>
          </cell>
          <cell r="K40">
            <v>1</v>
          </cell>
          <cell r="L40">
            <v>1</v>
          </cell>
          <cell r="M40">
            <v>650</v>
          </cell>
          <cell r="N40">
            <v>51.847950000000004</v>
          </cell>
          <cell r="O40">
            <v>708.5</v>
          </cell>
          <cell r="P40">
            <v>13.664956859432243</v>
          </cell>
          <cell r="Q40">
            <v>10</v>
          </cell>
          <cell r="R40">
            <v>13.568521031207597</v>
          </cell>
          <cell r="S40">
            <v>218.52460187102761</v>
          </cell>
          <cell r="U40">
            <v>575.505</v>
          </cell>
          <cell r="V40">
            <v>0.81228652081863095</v>
          </cell>
        </row>
        <row r="41">
          <cell r="A41">
            <v>37</v>
          </cell>
          <cell r="B41">
            <v>6290</v>
          </cell>
          <cell r="C41">
            <v>555</v>
          </cell>
          <cell r="D41">
            <v>31</v>
          </cell>
          <cell r="E41">
            <v>0</v>
          </cell>
          <cell r="F41">
            <v>68</v>
          </cell>
          <cell r="G41">
            <v>0.73899999999999999</v>
          </cell>
          <cell r="H41">
            <v>0.05</v>
          </cell>
          <cell r="I41">
            <v>2</v>
          </cell>
          <cell r="J41">
            <v>0</v>
          </cell>
          <cell r="K41">
            <v>1</v>
          </cell>
          <cell r="L41">
            <v>1</v>
          </cell>
          <cell r="M41">
            <v>660</v>
          </cell>
          <cell r="N41">
            <v>52.764600000000002</v>
          </cell>
          <cell r="O41">
            <v>727.05000000000007</v>
          </cell>
          <cell r="P41">
            <v>13.779124640383895</v>
          </cell>
          <cell r="Q41">
            <v>10</v>
          </cell>
          <cell r="R41">
            <v>13.531799729364005</v>
          </cell>
          <cell r="S41">
            <v>223.9868955202621</v>
          </cell>
          <cell r="U41">
            <v>575.505</v>
          </cell>
          <cell r="V41">
            <v>0.79156179079843192</v>
          </cell>
        </row>
        <row r="42">
          <cell r="A42">
            <v>38</v>
          </cell>
          <cell r="B42">
            <v>6460</v>
          </cell>
          <cell r="C42">
            <v>570</v>
          </cell>
          <cell r="D42">
            <v>31</v>
          </cell>
          <cell r="E42">
            <v>0</v>
          </cell>
          <cell r="F42">
            <v>69</v>
          </cell>
          <cell r="G42">
            <v>0.74099999999999999</v>
          </cell>
          <cell r="H42">
            <v>0.05</v>
          </cell>
          <cell r="I42">
            <v>2</v>
          </cell>
          <cell r="J42">
            <v>0</v>
          </cell>
          <cell r="K42">
            <v>1</v>
          </cell>
          <cell r="L42">
            <v>1</v>
          </cell>
          <cell r="M42">
            <v>670</v>
          </cell>
          <cell r="N42">
            <v>53.685450000000003</v>
          </cell>
          <cell r="O42">
            <v>746.7</v>
          </cell>
          <cell r="P42">
            <v>13.908796517492171</v>
          </cell>
          <cell r="Q42">
            <v>10</v>
          </cell>
          <cell r="R42">
            <v>13.495276653171389</v>
          </cell>
          <cell r="S42">
            <v>229.41970310391363</v>
          </cell>
          <cell r="U42">
            <v>575.505</v>
          </cell>
          <cell r="V42">
            <v>0.77073121735636796</v>
          </cell>
        </row>
        <row r="43">
          <cell r="A43">
            <v>39</v>
          </cell>
          <cell r="B43">
            <v>6630</v>
          </cell>
          <cell r="C43">
            <v>580</v>
          </cell>
          <cell r="D43">
            <v>31</v>
          </cell>
          <cell r="E43">
            <v>0</v>
          </cell>
          <cell r="F43">
            <v>71</v>
          </cell>
          <cell r="G43">
            <v>0.74299999999999999</v>
          </cell>
          <cell r="H43">
            <v>0.05</v>
          </cell>
          <cell r="I43">
            <v>2</v>
          </cell>
          <cell r="J43">
            <v>0</v>
          </cell>
          <cell r="K43">
            <v>1</v>
          </cell>
          <cell r="L43">
            <v>1</v>
          </cell>
          <cell r="M43">
            <v>680</v>
          </cell>
          <cell r="N43">
            <v>55.390650000000001</v>
          </cell>
          <cell r="O43">
            <v>759.80000000000007</v>
          </cell>
          <cell r="P43">
            <v>13.717116516957285</v>
          </cell>
          <cell r="Q43">
            <v>10</v>
          </cell>
          <cell r="R43">
            <v>13.458950201884253</v>
          </cell>
          <cell r="S43">
            <v>234.82326273287524</v>
          </cell>
          <cell r="U43">
            <v>575.505</v>
          </cell>
          <cell r="V43">
            <v>0.75744274809160295</v>
          </cell>
        </row>
        <row r="44">
          <cell r="A44">
            <v>40</v>
          </cell>
          <cell r="B44">
            <v>6800</v>
          </cell>
          <cell r="C44">
            <v>590</v>
          </cell>
          <cell r="D44">
            <v>32</v>
          </cell>
          <cell r="E44">
            <v>0</v>
          </cell>
          <cell r="F44">
            <v>72</v>
          </cell>
          <cell r="G44">
            <v>0.745</v>
          </cell>
          <cell r="H44">
            <v>0.05</v>
          </cell>
          <cell r="I44">
            <v>2</v>
          </cell>
          <cell r="J44">
            <v>0</v>
          </cell>
          <cell r="K44">
            <v>1</v>
          </cell>
          <cell r="L44">
            <v>1</v>
          </cell>
          <cell r="M44">
            <v>690</v>
          </cell>
          <cell r="N44">
            <v>56.322000000000003</v>
          </cell>
          <cell r="O44">
            <v>778.80000000000007</v>
          </cell>
          <cell r="P44">
            <v>13.82763396186215</v>
          </cell>
          <cell r="Q44">
            <v>10</v>
          </cell>
          <cell r="R44">
            <v>13.422818791946309</v>
          </cell>
          <cell r="S44">
            <v>240.19780996114449</v>
          </cell>
          <cell r="T44">
            <v>1146.9522731892232</v>
          </cell>
          <cell r="U44">
            <v>575.505</v>
          </cell>
          <cell r="V44">
            <v>0.73896379044684124</v>
          </cell>
        </row>
        <row r="45">
          <cell r="A45">
            <v>41</v>
          </cell>
          <cell r="B45">
            <v>6560</v>
          </cell>
          <cell r="C45">
            <v>600</v>
          </cell>
          <cell r="D45">
            <v>32</v>
          </cell>
          <cell r="E45">
            <v>0</v>
          </cell>
          <cell r="F45">
            <v>73</v>
          </cell>
          <cell r="G45">
            <v>0.747</v>
          </cell>
          <cell r="H45">
            <v>0.05</v>
          </cell>
          <cell r="I45">
            <v>2</v>
          </cell>
          <cell r="J45">
            <v>0</v>
          </cell>
          <cell r="K45">
            <v>1</v>
          </cell>
          <cell r="L45">
            <v>1</v>
          </cell>
          <cell r="M45">
            <v>700</v>
          </cell>
          <cell r="N45">
            <v>57.257550000000002</v>
          </cell>
          <cell r="O45">
            <v>792</v>
          </cell>
          <cell r="P45">
            <v>13.832236971368841</v>
          </cell>
          <cell r="Q45">
            <v>12</v>
          </cell>
          <cell r="R45">
            <v>16.064257028112451</v>
          </cell>
          <cell r="S45">
            <v>245.07331652190157</v>
          </cell>
          <cell r="U45">
            <v>805.86000000000013</v>
          </cell>
          <cell r="V45">
            <v>1.0175000000000001</v>
          </cell>
        </row>
        <row r="46">
          <cell r="A46">
            <v>42</v>
          </cell>
          <cell r="B46">
            <v>6720</v>
          </cell>
          <cell r="C46">
            <v>610</v>
          </cell>
          <cell r="D46">
            <v>32</v>
          </cell>
          <cell r="E46">
            <v>0</v>
          </cell>
          <cell r="F46">
            <v>75</v>
          </cell>
          <cell r="G46">
            <v>0.749</v>
          </cell>
          <cell r="H46">
            <v>0.05</v>
          </cell>
          <cell r="I46">
            <v>2</v>
          </cell>
          <cell r="J46">
            <v>0</v>
          </cell>
          <cell r="K46">
            <v>1</v>
          </cell>
          <cell r="L46">
            <v>1</v>
          </cell>
          <cell r="M46">
            <v>710</v>
          </cell>
          <cell r="N46">
            <v>58.983750000000001</v>
          </cell>
          <cell r="O46">
            <v>805.2</v>
          </cell>
          <cell r="P46">
            <v>13.651217496344334</v>
          </cell>
          <cell r="Q46">
            <v>12</v>
          </cell>
          <cell r="R46">
            <v>16.021361815754339</v>
          </cell>
          <cell r="S46">
            <v>250.38035209737012</v>
          </cell>
          <cell r="U46">
            <v>805.86000000000013</v>
          </cell>
          <cell r="V46">
            <v>1.0008196721311478</v>
          </cell>
        </row>
        <row r="47">
          <cell r="A47">
            <v>43</v>
          </cell>
          <cell r="B47">
            <v>6880</v>
          </cell>
          <cell r="C47">
            <v>625</v>
          </cell>
          <cell r="D47">
            <v>32</v>
          </cell>
          <cell r="E47">
            <v>0</v>
          </cell>
          <cell r="F47">
            <v>76</v>
          </cell>
          <cell r="G47">
            <v>0.751</v>
          </cell>
          <cell r="H47">
            <v>0.05</v>
          </cell>
          <cell r="I47">
            <v>2</v>
          </cell>
          <cell r="J47">
            <v>0</v>
          </cell>
          <cell r="K47">
            <v>1</v>
          </cell>
          <cell r="L47">
            <v>1</v>
          </cell>
          <cell r="M47">
            <v>720</v>
          </cell>
          <cell r="N47">
            <v>59.9298</v>
          </cell>
          <cell r="O47">
            <v>825</v>
          </cell>
          <cell r="P47">
            <v>13.766106344422974</v>
          </cell>
          <cell r="Q47">
            <v>11</v>
          </cell>
          <cell r="R47">
            <v>14.647137150466046</v>
          </cell>
          <cell r="S47">
            <v>234.35419440745673</v>
          </cell>
          <cell r="U47">
            <v>732.6</v>
          </cell>
          <cell r="V47">
            <v>0.88800000000000001</v>
          </cell>
        </row>
        <row r="48">
          <cell r="A48">
            <v>44</v>
          </cell>
          <cell r="B48">
            <v>7040</v>
          </cell>
          <cell r="C48">
            <v>635</v>
          </cell>
          <cell r="D48">
            <v>33</v>
          </cell>
          <cell r="E48">
            <v>0</v>
          </cell>
          <cell r="F48">
            <v>77</v>
          </cell>
          <cell r="G48">
            <v>0.753</v>
          </cell>
          <cell r="H48">
            <v>0.05</v>
          </cell>
          <cell r="I48">
            <v>2</v>
          </cell>
          <cell r="J48">
            <v>0</v>
          </cell>
          <cell r="K48">
            <v>1</v>
          </cell>
          <cell r="L48">
            <v>1</v>
          </cell>
          <cell r="M48">
            <v>730</v>
          </cell>
          <cell r="N48">
            <v>60.880050000000004</v>
          </cell>
          <cell r="O48">
            <v>844.55000000000007</v>
          </cell>
          <cell r="P48">
            <v>13.872360485906302</v>
          </cell>
          <cell r="Q48">
            <v>11</v>
          </cell>
          <cell r="R48">
            <v>14.608233731739707</v>
          </cell>
          <cell r="S48">
            <v>239.16736156150591</v>
          </cell>
          <cell r="U48">
            <v>732.6</v>
          </cell>
          <cell r="V48">
            <v>0.86744420105381559</v>
          </cell>
        </row>
        <row r="49">
          <cell r="A49">
            <v>45</v>
          </cell>
          <cell r="B49">
            <v>7200</v>
          </cell>
          <cell r="C49">
            <v>645</v>
          </cell>
          <cell r="D49">
            <v>33</v>
          </cell>
          <cell r="E49">
            <v>0</v>
          </cell>
          <cell r="F49">
            <v>79</v>
          </cell>
          <cell r="G49">
            <v>0.755</v>
          </cell>
          <cell r="H49">
            <v>0.05</v>
          </cell>
          <cell r="I49">
            <v>2</v>
          </cell>
          <cell r="J49">
            <v>0</v>
          </cell>
          <cell r="K49">
            <v>1</v>
          </cell>
          <cell r="L49">
            <v>1</v>
          </cell>
          <cell r="M49">
            <v>740</v>
          </cell>
          <cell r="N49">
            <v>62.627250000000004</v>
          </cell>
          <cell r="O49">
            <v>857.85</v>
          </cell>
          <cell r="P49">
            <v>13.697711459468522</v>
          </cell>
          <cell r="Q49">
            <v>11</v>
          </cell>
          <cell r="R49">
            <v>14.569536423841059</v>
          </cell>
          <cell r="S49">
            <v>243.9550284922224</v>
          </cell>
          <cell r="T49">
            <v>1212.9302530804569</v>
          </cell>
          <cell r="U49">
            <v>732.6</v>
          </cell>
          <cell r="V49">
            <v>0.85399545375065566</v>
          </cell>
        </row>
        <row r="50">
          <cell r="A50">
            <v>46</v>
          </cell>
          <cell r="B50">
            <v>7200</v>
          </cell>
          <cell r="C50">
            <v>655</v>
          </cell>
          <cell r="D50">
            <v>33</v>
          </cell>
          <cell r="E50">
            <v>0</v>
          </cell>
          <cell r="F50">
            <v>80</v>
          </cell>
          <cell r="G50">
            <v>0.75700000000000001</v>
          </cell>
          <cell r="H50">
            <v>0.05</v>
          </cell>
          <cell r="I50">
            <v>2</v>
          </cell>
          <cell r="J50">
            <v>0</v>
          </cell>
          <cell r="K50">
            <v>1</v>
          </cell>
          <cell r="L50">
            <v>1</v>
          </cell>
          <cell r="M50">
            <v>750</v>
          </cell>
          <cell r="N50">
            <v>63.588000000000008</v>
          </cell>
          <cell r="O50">
            <v>871.15000000000009</v>
          </cell>
          <cell r="P50">
            <v>13.699911933069131</v>
          </cell>
          <cell r="Q50">
            <v>12</v>
          </cell>
          <cell r="R50">
            <v>15.852047556142669</v>
          </cell>
          <cell r="S50">
            <v>237.78071334214002</v>
          </cell>
          <cell r="U50">
            <v>897.35249999999996</v>
          </cell>
          <cell r="V50">
            <v>1.030078057739769</v>
          </cell>
        </row>
        <row r="51">
          <cell r="A51">
            <v>47</v>
          </cell>
          <cell r="B51">
            <v>7990</v>
          </cell>
          <cell r="C51">
            <v>665</v>
          </cell>
          <cell r="D51">
            <v>34</v>
          </cell>
          <cell r="E51">
            <v>0</v>
          </cell>
          <cell r="F51">
            <v>81</v>
          </cell>
          <cell r="G51">
            <v>0.75900000000000001</v>
          </cell>
          <cell r="H51">
            <v>0.05</v>
          </cell>
          <cell r="I51">
            <v>2</v>
          </cell>
          <cell r="J51">
            <v>0</v>
          </cell>
          <cell r="K51">
            <v>1</v>
          </cell>
          <cell r="L51">
            <v>1</v>
          </cell>
          <cell r="M51">
            <v>760</v>
          </cell>
          <cell r="N51">
            <v>64.552949999999996</v>
          </cell>
          <cell r="O51">
            <v>891.1</v>
          </cell>
          <cell r="P51">
            <v>13.804171614155512</v>
          </cell>
          <cell r="Q51">
            <v>12</v>
          </cell>
          <cell r="R51">
            <v>15.810276679841897</v>
          </cell>
          <cell r="S51">
            <v>263.17523056653488</v>
          </cell>
          <cell r="U51">
            <v>897.35249999999996</v>
          </cell>
          <cell r="V51">
            <v>1.0070166086858938</v>
          </cell>
        </row>
        <row r="52">
          <cell r="A52">
            <v>48</v>
          </cell>
          <cell r="B52">
            <v>8160</v>
          </cell>
          <cell r="C52">
            <v>680</v>
          </cell>
          <cell r="D52">
            <v>34</v>
          </cell>
          <cell r="E52">
            <v>0</v>
          </cell>
          <cell r="F52">
            <v>83</v>
          </cell>
          <cell r="G52">
            <v>0.76100000000000001</v>
          </cell>
          <cell r="H52">
            <v>0.05</v>
          </cell>
          <cell r="I52">
            <v>2</v>
          </cell>
          <cell r="J52">
            <v>0</v>
          </cell>
          <cell r="K52">
            <v>1</v>
          </cell>
          <cell r="L52">
            <v>1</v>
          </cell>
          <cell r="M52">
            <v>770</v>
          </cell>
          <cell r="N52">
            <v>66.321150000000003</v>
          </cell>
          <cell r="O52">
            <v>911.2</v>
          </cell>
          <cell r="P52">
            <v>13.739206874428444</v>
          </cell>
          <cell r="Q52">
            <v>12</v>
          </cell>
          <cell r="R52">
            <v>15.768725361366622</v>
          </cell>
          <cell r="S52">
            <v>268.06833114323257</v>
          </cell>
          <cell r="U52">
            <v>897.35249999999996</v>
          </cell>
          <cell r="V52">
            <v>0.98480300702370493</v>
          </cell>
        </row>
        <row r="53">
          <cell r="A53">
            <v>49</v>
          </cell>
          <cell r="B53">
            <v>8330</v>
          </cell>
          <cell r="C53">
            <v>690</v>
          </cell>
          <cell r="D53">
            <v>34</v>
          </cell>
          <cell r="E53">
            <v>0</v>
          </cell>
          <cell r="F53">
            <v>84</v>
          </cell>
          <cell r="G53">
            <v>0.76300000000000001</v>
          </cell>
          <cell r="H53">
            <v>0.05</v>
          </cell>
          <cell r="I53">
            <v>2</v>
          </cell>
          <cell r="J53">
            <v>0</v>
          </cell>
          <cell r="K53">
            <v>1</v>
          </cell>
          <cell r="L53">
            <v>1</v>
          </cell>
          <cell r="M53">
            <v>780</v>
          </cell>
          <cell r="N53">
            <v>67.296599999999998</v>
          </cell>
          <cell r="O53">
            <v>924.6</v>
          </cell>
          <cell r="P53">
            <v>13.739178502331471</v>
          </cell>
          <cell r="Q53">
            <v>12</v>
          </cell>
          <cell r="R53">
            <v>15.727391874180865</v>
          </cell>
          <cell r="S53">
            <v>272.93577981651379</v>
          </cell>
          <cell r="U53">
            <v>897.35249999999996</v>
          </cell>
          <cell r="V53">
            <v>0.97053049967553529</v>
          </cell>
        </row>
        <row r="54">
          <cell r="A54">
            <v>50</v>
          </cell>
          <cell r="B54">
            <v>8500</v>
          </cell>
          <cell r="C54">
            <v>700</v>
          </cell>
          <cell r="D54">
            <v>35</v>
          </cell>
          <cell r="E54">
            <v>0</v>
          </cell>
          <cell r="F54">
            <v>85</v>
          </cell>
          <cell r="G54">
            <v>0.76500000000000001</v>
          </cell>
          <cell r="H54">
            <v>0.05</v>
          </cell>
          <cell r="I54">
            <v>2</v>
          </cell>
          <cell r="J54">
            <v>0</v>
          </cell>
          <cell r="K54">
            <v>1</v>
          </cell>
          <cell r="L54">
            <v>1</v>
          </cell>
          <cell r="M54">
            <v>790</v>
          </cell>
          <cell r="N54">
            <v>68.276250000000005</v>
          </cell>
          <cell r="O54">
            <v>945.00000000000011</v>
          </cell>
          <cell r="P54">
            <v>13.84083044982699</v>
          </cell>
          <cell r="Q54">
            <v>12</v>
          </cell>
          <cell r="R54">
            <v>15.686274509803921</v>
          </cell>
          <cell r="S54">
            <v>277.77777777777777</v>
          </cell>
          <cell r="T54">
            <v>1319.737832646199</v>
          </cell>
          <cell r="U54">
            <v>897.35249999999996</v>
          </cell>
          <cell r="V54">
            <v>0.94957936507936491</v>
          </cell>
        </row>
        <row r="55">
          <cell r="A55">
            <v>51</v>
          </cell>
          <cell r="B55">
            <v>8160</v>
          </cell>
          <cell r="C55">
            <v>710</v>
          </cell>
          <cell r="D55">
            <v>35</v>
          </cell>
          <cell r="E55">
            <v>0</v>
          </cell>
          <cell r="F55">
            <v>87</v>
          </cell>
          <cell r="G55">
            <v>0.76700000000000002</v>
          </cell>
          <cell r="H55">
            <v>0.05</v>
          </cell>
          <cell r="I55">
            <v>2</v>
          </cell>
          <cell r="J55">
            <v>0</v>
          </cell>
          <cell r="K55">
            <v>1</v>
          </cell>
          <cell r="L55">
            <v>1</v>
          </cell>
          <cell r="M55">
            <v>800</v>
          </cell>
          <cell r="N55">
            <v>70.065449999999998</v>
          </cell>
          <cell r="O55">
            <v>958.50000000000011</v>
          </cell>
          <cell r="P55">
            <v>13.680066280884517</v>
          </cell>
          <cell r="Q55">
            <v>13</v>
          </cell>
          <cell r="R55">
            <v>16.949152542372882</v>
          </cell>
          <cell r="S55">
            <v>260.95299008634476</v>
          </cell>
          <cell r="U55">
            <v>1093.5</v>
          </cell>
          <cell r="V55">
            <v>1.140845070422535</v>
          </cell>
        </row>
        <row r="56">
          <cell r="A56">
            <v>52</v>
          </cell>
          <cell r="B56">
            <v>8320</v>
          </cell>
          <cell r="C56">
            <v>720</v>
          </cell>
          <cell r="D56">
            <v>35</v>
          </cell>
          <cell r="E56">
            <v>0</v>
          </cell>
          <cell r="F56">
            <v>88</v>
          </cell>
          <cell r="G56">
            <v>0.76900000000000002</v>
          </cell>
          <cell r="H56">
            <v>0.05</v>
          </cell>
          <cell r="I56">
            <v>2</v>
          </cell>
          <cell r="J56">
            <v>0</v>
          </cell>
          <cell r="K56">
            <v>1</v>
          </cell>
          <cell r="L56">
            <v>1</v>
          </cell>
          <cell r="M56">
            <v>810</v>
          </cell>
          <cell r="N56">
            <v>71.055599999999998</v>
          </cell>
          <cell r="O56">
            <v>972.00000000000011</v>
          </cell>
          <cell r="P56">
            <v>13.67942850387584</v>
          </cell>
          <cell r="Q56">
            <v>13</v>
          </cell>
          <cell r="R56">
            <v>16.905071521456435</v>
          </cell>
          <cell r="S56">
            <v>265.37772652550478</v>
          </cell>
          <cell r="U56">
            <v>1093.5</v>
          </cell>
          <cell r="V56">
            <v>1.1249999999999998</v>
          </cell>
        </row>
        <row r="57">
          <cell r="A57">
            <v>53</v>
          </cell>
          <cell r="B57">
            <v>8480</v>
          </cell>
          <cell r="C57">
            <v>735</v>
          </cell>
          <cell r="D57">
            <v>35</v>
          </cell>
          <cell r="E57">
            <v>0</v>
          </cell>
          <cell r="F57">
            <v>89</v>
          </cell>
          <cell r="G57">
            <v>0.77100000000000002</v>
          </cell>
          <cell r="H57">
            <v>0.05</v>
          </cell>
          <cell r="I57">
            <v>2</v>
          </cell>
          <cell r="J57">
            <v>0</v>
          </cell>
          <cell r="K57">
            <v>1</v>
          </cell>
          <cell r="L57">
            <v>1</v>
          </cell>
          <cell r="M57">
            <v>820</v>
          </cell>
          <cell r="N57">
            <v>72.04995000000001</v>
          </cell>
          <cell r="O57">
            <v>992.25000000000011</v>
          </cell>
          <cell r="P57">
            <v>13.771695885979101</v>
          </cell>
          <cell r="Q57">
            <v>13</v>
          </cell>
          <cell r="R57">
            <v>16.861219195849547</v>
          </cell>
          <cell r="S57">
            <v>269.77950713359274</v>
          </cell>
          <cell r="U57">
            <v>1093.5</v>
          </cell>
          <cell r="V57">
            <v>1.1020408163265305</v>
          </cell>
        </row>
        <row r="58">
          <cell r="A58">
            <v>54</v>
          </cell>
          <cell r="B58">
            <v>8640</v>
          </cell>
          <cell r="C58">
            <v>745</v>
          </cell>
          <cell r="D58">
            <v>36</v>
          </cell>
          <cell r="E58">
            <v>0</v>
          </cell>
          <cell r="F58">
            <v>91</v>
          </cell>
          <cell r="G58">
            <v>0.77300000000000002</v>
          </cell>
          <cell r="H58">
            <v>0.05</v>
          </cell>
          <cell r="I58">
            <v>2</v>
          </cell>
          <cell r="J58">
            <v>0</v>
          </cell>
          <cell r="K58">
            <v>1</v>
          </cell>
          <cell r="L58">
            <v>1</v>
          </cell>
          <cell r="M58">
            <v>830</v>
          </cell>
          <cell r="N58">
            <v>73.860150000000004</v>
          </cell>
          <cell r="O58">
            <v>1013.1999999999999</v>
          </cell>
          <cell r="P58">
            <v>13.717816711718022</v>
          </cell>
          <cell r="Q58">
            <v>12</v>
          </cell>
          <cell r="R58">
            <v>15.523932729624837</v>
          </cell>
          <cell r="S58">
            <v>253.06939393199735</v>
          </cell>
          <cell r="U58">
            <v>1002.375</v>
          </cell>
          <cell r="V58">
            <v>0.98931602842479283</v>
          </cell>
        </row>
        <row r="59">
          <cell r="A59">
            <v>55</v>
          </cell>
          <cell r="B59">
            <v>8800</v>
          </cell>
          <cell r="C59">
            <v>755</v>
          </cell>
          <cell r="D59">
            <v>36</v>
          </cell>
          <cell r="E59">
            <v>0</v>
          </cell>
          <cell r="F59">
            <v>92</v>
          </cell>
          <cell r="G59">
            <v>0.77500000000000002</v>
          </cell>
          <cell r="H59">
            <v>0.05</v>
          </cell>
          <cell r="I59">
            <v>2</v>
          </cell>
          <cell r="J59">
            <v>0</v>
          </cell>
          <cell r="K59">
            <v>1</v>
          </cell>
          <cell r="L59">
            <v>1</v>
          </cell>
          <cell r="M59">
            <v>840</v>
          </cell>
          <cell r="N59">
            <v>74.864999999999995</v>
          </cell>
          <cell r="O59">
            <v>1026.8</v>
          </cell>
          <cell r="P59">
            <v>13.715354304414614</v>
          </cell>
          <cell r="Q59">
            <v>12</v>
          </cell>
          <cell r="R59">
            <v>15.483870967741934</v>
          </cell>
          <cell r="S59">
            <v>257.09068776628118</v>
          </cell>
          <cell r="T59">
            <v>1306.2703054437209</v>
          </cell>
          <cell r="U59">
            <v>1002.375</v>
          </cell>
          <cell r="V59">
            <v>0.97621250486949751</v>
          </cell>
        </row>
        <row r="60">
          <cell r="A60">
            <v>56</v>
          </cell>
          <cell r="B60">
            <v>9520</v>
          </cell>
          <cell r="C60">
            <v>765</v>
          </cell>
          <cell r="D60">
            <v>36</v>
          </cell>
          <cell r="E60">
            <v>0</v>
          </cell>
          <cell r="F60">
            <v>93</v>
          </cell>
          <cell r="G60">
            <v>0.77700000000000002</v>
          </cell>
          <cell r="H60">
            <v>0.05</v>
          </cell>
          <cell r="I60">
            <v>2</v>
          </cell>
          <cell r="J60">
            <v>0</v>
          </cell>
          <cell r="K60">
            <v>1</v>
          </cell>
          <cell r="L60">
            <v>1</v>
          </cell>
          <cell r="M60">
            <v>850</v>
          </cell>
          <cell r="N60">
            <v>75.874049999999997</v>
          </cell>
          <cell r="O60">
            <v>1040.3999999999999</v>
          </cell>
          <cell r="P60">
            <v>13.712198043995278</v>
          </cell>
          <cell r="Q60">
            <v>13</v>
          </cell>
          <cell r="R60">
            <v>16.73101673101673</v>
          </cell>
          <cell r="S60">
            <v>300.526942036376</v>
          </cell>
          <cell r="U60">
            <v>1195.92</v>
          </cell>
          <cell r="V60">
            <v>1.1494809688581318</v>
          </cell>
        </row>
        <row r="61">
          <cell r="A61">
            <v>57</v>
          </cell>
          <cell r="B61">
            <v>9690</v>
          </cell>
          <cell r="C61">
            <v>775</v>
          </cell>
          <cell r="D61">
            <v>37</v>
          </cell>
          <cell r="E61">
            <v>0</v>
          </cell>
          <cell r="F61">
            <v>95</v>
          </cell>
          <cell r="G61">
            <v>0.77900000000000003</v>
          </cell>
          <cell r="H61">
            <v>0.05</v>
          </cell>
          <cell r="I61">
            <v>2</v>
          </cell>
          <cell r="J61">
            <v>0</v>
          </cell>
          <cell r="K61">
            <v>1</v>
          </cell>
          <cell r="L61">
            <v>1</v>
          </cell>
          <cell r="M61">
            <v>860</v>
          </cell>
          <cell r="N61">
            <v>77.705249999999992</v>
          </cell>
          <cell r="O61">
            <v>1061.75</v>
          </cell>
          <cell r="P61">
            <v>13.663812934132508</v>
          </cell>
          <cell r="Q61">
            <v>13</v>
          </cell>
          <cell r="R61">
            <v>16.688061617458278</v>
          </cell>
          <cell r="S61">
            <v>305.10814542107681</v>
          </cell>
          <cell r="U61">
            <v>1195.92</v>
          </cell>
          <cell r="V61">
            <v>1.1263668471862491</v>
          </cell>
        </row>
        <row r="62">
          <cell r="A62">
            <v>58</v>
          </cell>
          <cell r="B62">
            <v>9860</v>
          </cell>
          <cell r="C62">
            <v>790</v>
          </cell>
          <cell r="D62">
            <v>37</v>
          </cell>
          <cell r="E62">
            <v>0</v>
          </cell>
          <cell r="F62">
            <v>96</v>
          </cell>
          <cell r="G62">
            <v>0.78100000000000003</v>
          </cell>
          <cell r="H62">
            <v>0.05</v>
          </cell>
          <cell r="I62">
            <v>2</v>
          </cell>
          <cell r="J62">
            <v>0</v>
          </cell>
          <cell r="K62">
            <v>1</v>
          </cell>
          <cell r="L62">
            <v>1</v>
          </cell>
          <cell r="M62">
            <v>870</v>
          </cell>
          <cell r="N62">
            <v>78.724800000000002</v>
          </cell>
          <cell r="O62">
            <v>1082.3000000000002</v>
          </cell>
          <cell r="P62">
            <v>13.747891388736461</v>
          </cell>
          <cell r="Q62">
            <v>13</v>
          </cell>
          <cell r="R62">
            <v>16.645326504481435</v>
          </cell>
          <cell r="S62">
            <v>309.66588553620181</v>
          </cell>
          <cell r="U62">
            <v>1195.92</v>
          </cell>
          <cell r="V62">
            <v>1.1049801348979025</v>
          </cell>
        </row>
        <row r="63">
          <cell r="A63">
            <v>59</v>
          </cell>
          <cell r="B63">
            <v>10030</v>
          </cell>
          <cell r="C63">
            <v>800</v>
          </cell>
          <cell r="D63">
            <v>37</v>
          </cell>
          <cell r="E63">
            <v>0</v>
          </cell>
          <cell r="F63">
            <v>97</v>
          </cell>
          <cell r="G63">
            <v>0.78300000000000003</v>
          </cell>
          <cell r="H63">
            <v>0.05</v>
          </cell>
          <cell r="I63">
            <v>2</v>
          </cell>
          <cell r="J63">
            <v>0</v>
          </cell>
          <cell r="K63">
            <v>1</v>
          </cell>
          <cell r="L63">
            <v>1</v>
          </cell>
          <cell r="M63">
            <v>880</v>
          </cell>
          <cell r="N63">
            <v>79.748550000000009</v>
          </cell>
          <cell r="O63">
            <v>1096</v>
          </cell>
          <cell r="P63">
            <v>13.743196584765489</v>
          </cell>
          <cell r="Q63">
            <v>13</v>
          </cell>
          <cell r="R63">
            <v>16.602809706257982</v>
          </cell>
          <cell r="S63">
            <v>314.20034217691995</v>
          </cell>
          <cell r="U63">
            <v>1195.92</v>
          </cell>
          <cell r="V63">
            <v>1.0911678832116789</v>
          </cell>
        </row>
        <row r="64">
          <cell r="A64">
            <v>60</v>
          </cell>
          <cell r="B64">
            <v>10200</v>
          </cell>
          <cell r="C64">
            <v>810</v>
          </cell>
          <cell r="D64">
            <v>38</v>
          </cell>
          <cell r="E64">
            <v>0</v>
          </cell>
          <cell r="F64">
            <v>99</v>
          </cell>
          <cell r="G64">
            <v>0.78500000000000003</v>
          </cell>
          <cell r="H64">
            <v>0.05</v>
          </cell>
          <cell r="I64">
            <v>2</v>
          </cell>
          <cell r="J64">
            <v>0</v>
          </cell>
          <cell r="K64">
            <v>1</v>
          </cell>
          <cell r="L64">
            <v>1</v>
          </cell>
          <cell r="M64">
            <v>890</v>
          </cell>
          <cell r="N64">
            <v>81.600750000000005</v>
          </cell>
          <cell r="O64">
            <v>1117.8</v>
          </cell>
          <cell r="P64">
            <v>13.698403507320704</v>
          </cell>
          <cell r="Q64">
            <v>13</v>
          </cell>
          <cell r="R64">
            <v>16.560509554140125</v>
          </cell>
          <cell r="S64">
            <v>318.71169330609297</v>
          </cell>
          <cell r="T64">
            <v>1548.2130084766675</v>
          </cell>
          <cell r="U64">
            <v>1195.92</v>
          </cell>
          <cell r="V64">
            <v>1.0698872785829308</v>
          </cell>
        </row>
        <row r="65">
          <cell r="A65">
            <v>61</v>
          </cell>
          <cell r="B65">
            <v>9440</v>
          </cell>
          <cell r="C65">
            <v>820</v>
          </cell>
          <cell r="D65">
            <v>38</v>
          </cell>
          <cell r="E65">
            <v>0</v>
          </cell>
          <cell r="F65">
            <v>100</v>
          </cell>
          <cell r="G65">
            <v>0.78700000000000003</v>
          </cell>
          <cell r="H65">
            <v>0.05</v>
          </cell>
          <cell r="I65">
            <v>2</v>
          </cell>
          <cell r="J65">
            <v>0</v>
          </cell>
          <cell r="K65">
            <v>1</v>
          </cell>
          <cell r="L65">
            <v>1</v>
          </cell>
          <cell r="M65">
            <v>900</v>
          </cell>
          <cell r="N65">
            <v>82.635000000000005</v>
          </cell>
          <cell r="O65">
            <v>1131.5999999999999</v>
          </cell>
          <cell r="P65">
            <v>13.693955345797784</v>
          </cell>
          <cell r="Q65">
            <v>14</v>
          </cell>
          <cell r="R65">
            <v>17.789072426937736</v>
          </cell>
          <cell r="S65">
            <v>289.53248915567622</v>
          </cell>
          <cell r="U65">
            <v>1532.16</v>
          </cell>
          <cell r="V65">
            <v>1.3539766702014848</v>
          </cell>
        </row>
        <row r="66">
          <cell r="A66">
            <v>62</v>
          </cell>
          <cell r="B66">
            <v>9920</v>
          </cell>
          <cell r="C66">
            <v>830</v>
          </cell>
          <cell r="D66">
            <v>38</v>
          </cell>
          <cell r="E66">
            <v>0</v>
          </cell>
          <cell r="F66">
            <v>101</v>
          </cell>
          <cell r="G66">
            <v>0.78900000000000003</v>
          </cell>
          <cell r="H66">
            <v>0.05</v>
          </cell>
          <cell r="I66">
            <v>2</v>
          </cell>
          <cell r="J66">
            <v>0</v>
          </cell>
          <cell r="K66">
            <v>1</v>
          </cell>
          <cell r="L66">
            <v>1</v>
          </cell>
          <cell r="M66">
            <v>910</v>
          </cell>
          <cell r="N66">
            <v>83.673450000000017</v>
          </cell>
          <cell r="O66">
            <v>1145.3999999999999</v>
          </cell>
          <cell r="P66">
            <v>13.688930001093533</v>
          </cell>
          <cell r="Q66">
            <v>14</v>
          </cell>
          <cell r="R66">
            <v>17.743979721166031</v>
          </cell>
          <cell r="S66">
            <v>303.48323936890864</v>
          </cell>
          <cell r="U66">
            <v>1532.16</v>
          </cell>
          <cell r="V66">
            <v>1.3376636982713466</v>
          </cell>
        </row>
        <row r="67">
          <cell r="A67">
            <v>63</v>
          </cell>
          <cell r="B67">
            <v>10080</v>
          </cell>
          <cell r="C67">
            <v>845</v>
          </cell>
          <cell r="D67">
            <v>38</v>
          </cell>
          <cell r="E67">
            <v>0</v>
          </cell>
          <cell r="F67">
            <v>103</v>
          </cell>
          <cell r="G67">
            <v>0.79100000000000004</v>
          </cell>
          <cell r="H67">
            <v>0.05</v>
          </cell>
          <cell r="I67">
            <v>2</v>
          </cell>
          <cell r="J67">
            <v>0</v>
          </cell>
          <cell r="K67">
            <v>1</v>
          </cell>
          <cell r="L67">
            <v>1</v>
          </cell>
          <cell r="M67">
            <v>920</v>
          </cell>
          <cell r="N67">
            <v>85.54665</v>
          </cell>
          <cell r="O67">
            <v>1166.0999999999999</v>
          </cell>
          <cell r="P67">
            <v>13.631159139487051</v>
          </cell>
          <cell r="Q67">
            <v>14</v>
          </cell>
          <cell r="R67">
            <v>17.699115044247787</v>
          </cell>
          <cell r="S67">
            <v>307.59841318278916</v>
          </cell>
          <cell r="U67">
            <v>1532.16</v>
          </cell>
          <cell r="V67">
            <v>1.313918188834577</v>
          </cell>
        </row>
        <row r="68">
          <cell r="A68">
            <v>64</v>
          </cell>
          <cell r="B68">
            <v>10240</v>
          </cell>
          <cell r="C68">
            <v>855</v>
          </cell>
          <cell r="D68">
            <v>39</v>
          </cell>
          <cell r="E68">
            <v>0</v>
          </cell>
          <cell r="F68">
            <v>104</v>
          </cell>
          <cell r="G68">
            <v>0.79300000000000004</v>
          </cell>
          <cell r="H68">
            <v>0.05</v>
          </cell>
          <cell r="I68">
            <v>2</v>
          </cell>
          <cell r="J68">
            <v>0</v>
          </cell>
          <cell r="K68">
            <v>1</v>
          </cell>
          <cell r="L68">
            <v>1</v>
          </cell>
          <cell r="M68">
            <v>930</v>
          </cell>
          <cell r="N68">
            <v>86.595600000000019</v>
          </cell>
          <cell r="O68">
            <v>1188.45</v>
          </cell>
          <cell r="P68">
            <v>13.724138408879895</v>
          </cell>
          <cell r="Q68">
            <v>13</v>
          </cell>
          <cell r="R68">
            <v>16.393442622950818</v>
          </cell>
          <cell r="S68">
            <v>289.42905596382133</v>
          </cell>
          <cell r="U68">
            <v>1313.2800000000002</v>
          </cell>
          <cell r="V68">
            <v>1.1050359712230218</v>
          </cell>
        </row>
        <row r="69">
          <cell r="A69">
            <v>65</v>
          </cell>
          <cell r="B69">
            <v>10400</v>
          </cell>
          <cell r="C69">
            <v>865</v>
          </cell>
          <cell r="D69">
            <v>39</v>
          </cell>
          <cell r="E69">
            <v>0</v>
          </cell>
          <cell r="F69">
            <v>105</v>
          </cell>
          <cell r="G69">
            <v>0.79500000000000004</v>
          </cell>
          <cell r="H69">
            <v>0.05</v>
          </cell>
          <cell r="I69">
            <v>2</v>
          </cell>
          <cell r="J69">
            <v>0</v>
          </cell>
          <cell r="K69">
            <v>1</v>
          </cell>
          <cell r="L69">
            <v>1</v>
          </cell>
          <cell r="M69">
            <v>940</v>
          </cell>
          <cell r="N69">
            <v>87.648750000000007</v>
          </cell>
          <cell r="O69">
            <v>1202.3500000000001</v>
          </cell>
          <cell r="P69">
            <v>13.717822558792911</v>
          </cell>
          <cell r="Q69">
            <v>13</v>
          </cell>
          <cell r="R69">
            <v>16.352201257861633</v>
          </cell>
          <cell r="S69">
            <v>293.21188462372584</v>
          </cell>
          <cell r="T69">
            <v>1483.2550822949211</v>
          </cell>
          <cell r="U69">
            <v>1313.2800000000002</v>
          </cell>
          <cell r="V69">
            <v>1.0922609888967438</v>
          </cell>
        </row>
        <row r="70">
          <cell r="A70">
            <v>66</v>
          </cell>
          <cell r="B70">
            <v>10540</v>
          </cell>
          <cell r="C70">
            <v>875</v>
          </cell>
          <cell r="D70">
            <v>39</v>
          </cell>
          <cell r="E70">
            <v>0</v>
          </cell>
          <cell r="F70">
            <v>107</v>
          </cell>
          <cell r="G70">
            <v>0.79700000000000004</v>
          </cell>
          <cell r="H70">
            <v>0.05</v>
          </cell>
          <cell r="I70">
            <v>2</v>
          </cell>
          <cell r="J70">
            <v>0</v>
          </cell>
          <cell r="K70">
            <v>1</v>
          </cell>
          <cell r="L70">
            <v>1</v>
          </cell>
          <cell r="M70">
            <v>950</v>
          </cell>
          <cell r="N70">
            <v>89.542950000000019</v>
          </cell>
          <cell r="O70">
            <v>1216.25</v>
          </cell>
          <cell r="P70">
            <v>13.582867216235334</v>
          </cell>
          <cell r="Q70">
            <v>14</v>
          </cell>
          <cell r="R70">
            <v>17.565872020075282</v>
          </cell>
          <cell r="S70">
            <v>293.8798271295135</v>
          </cell>
          <cell r="U70">
            <v>1654.6949999999999</v>
          </cell>
          <cell r="V70">
            <v>1.3604892086330935</v>
          </cell>
        </row>
        <row r="71">
          <cell r="A71">
            <v>67</v>
          </cell>
          <cell r="B71">
            <v>11390</v>
          </cell>
          <cell r="C71">
            <v>885</v>
          </cell>
          <cell r="D71">
            <v>40</v>
          </cell>
          <cell r="E71">
            <v>0</v>
          </cell>
          <cell r="F71">
            <v>108</v>
          </cell>
          <cell r="G71">
            <v>0.79900000000000004</v>
          </cell>
          <cell r="H71">
            <v>0.05</v>
          </cell>
          <cell r="I71">
            <v>2</v>
          </cell>
          <cell r="J71">
            <v>0</v>
          </cell>
          <cell r="K71">
            <v>1</v>
          </cell>
          <cell r="L71">
            <v>1</v>
          </cell>
          <cell r="M71">
            <v>960</v>
          </cell>
          <cell r="N71">
            <v>90.6066</v>
          </cell>
          <cell r="O71">
            <v>1239</v>
          </cell>
          <cell r="P71">
            <v>13.674500533073749</v>
          </cell>
          <cell r="Q71">
            <v>14</v>
          </cell>
          <cell r="R71">
            <v>17.521902377972463</v>
          </cell>
          <cell r="S71">
            <v>316.78486997635929</v>
          </cell>
          <cell r="U71">
            <v>1654.6949999999999</v>
          </cell>
          <cell r="V71">
            <v>1.3355084745762711</v>
          </cell>
        </row>
        <row r="72">
          <cell r="A72">
            <v>68</v>
          </cell>
          <cell r="B72">
            <v>11560</v>
          </cell>
          <cell r="C72">
            <v>900</v>
          </cell>
          <cell r="D72">
            <v>40</v>
          </cell>
          <cell r="E72">
            <v>0</v>
          </cell>
          <cell r="F72">
            <v>109</v>
          </cell>
          <cell r="G72">
            <v>0.80100000000000005</v>
          </cell>
          <cell r="H72">
            <v>0.05</v>
          </cell>
          <cell r="I72">
            <v>2</v>
          </cell>
          <cell r="J72">
            <v>0</v>
          </cell>
          <cell r="K72">
            <v>1</v>
          </cell>
          <cell r="L72">
            <v>1</v>
          </cell>
          <cell r="M72">
            <v>970</v>
          </cell>
          <cell r="N72">
            <v>91.674450000000022</v>
          </cell>
          <cell r="O72">
            <v>1260</v>
          </cell>
          <cell r="P72">
            <v>13.744287530495134</v>
          </cell>
          <cell r="Q72">
            <v>14</v>
          </cell>
          <cell r="R72">
            <v>17.478152309612984</v>
          </cell>
          <cell r="S72">
            <v>320.71022333194617</v>
          </cell>
          <cell r="U72">
            <v>1654.6949999999999</v>
          </cell>
          <cell r="V72">
            <v>1.31325</v>
          </cell>
        </row>
        <row r="73">
          <cell r="A73">
            <v>69</v>
          </cell>
          <cell r="B73">
            <v>11730</v>
          </cell>
          <cell r="C73">
            <v>910</v>
          </cell>
          <cell r="D73">
            <v>40</v>
          </cell>
          <cell r="E73">
            <v>0</v>
          </cell>
          <cell r="F73">
            <v>111</v>
          </cell>
          <cell r="G73">
            <v>0.80300000000000005</v>
          </cell>
          <cell r="H73">
            <v>0.05</v>
          </cell>
          <cell r="I73">
            <v>2</v>
          </cell>
          <cell r="J73">
            <v>0</v>
          </cell>
          <cell r="K73">
            <v>1</v>
          </cell>
          <cell r="L73">
            <v>1</v>
          </cell>
          <cell r="M73">
            <v>980</v>
          </cell>
          <cell r="N73">
            <v>93.58965000000002</v>
          </cell>
          <cell r="O73">
            <v>1274</v>
          </cell>
          <cell r="P73">
            <v>13.612616352342377</v>
          </cell>
          <cell r="Q73">
            <v>14</v>
          </cell>
          <cell r="R73">
            <v>17.4346201743462</v>
          </cell>
          <cell r="S73">
            <v>324.61602324616024</v>
          </cell>
          <cell r="U73">
            <v>1654.6949999999999</v>
          </cell>
          <cell r="V73">
            <v>1.2988186813186813</v>
          </cell>
        </row>
        <row r="74">
          <cell r="A74">
            <v>70</v>
          </cell>
          <cell r="B74">
            <v>11900</v>
          </cell>
          <cell r="C74">
            <v>920</v>
          </cell>
          <cell r="D74">
            <v>41</v>
          </cell>
          <cell r="E74">
            <v>0</v>
          </cell>
          <cell r="F74">
            <v>112</v>
          </cell>
          <cell r="G74">
            <v>0.80500000000000005</v>
          </cell>
          <cell r="H74">
            <v>0.05</v>
          </cell>
          <cell r="I74">
            <v>2</v>
          </cell>
          <cell r="J74">
            <v>0</v>
          </cell>
          <cell r="K74">
            <v>1</v>
          </cell>
          <cell r="L74">
            <v>1</v>
          </cell>
          <cell r="M74">
            <v>990</v>
          </cell>
          <cell r="N74">
            <v>94.668000000000021</v>
          </cell>
          <cell r="O74">
            <v>1297.1999999999998</v>
          </cell>
          <cell r="P74">
            <v>13.702623906705535</v>
          </cell>
          <cell r="Q74">
            <v>14</v>
          </cell>
          <cell r="R74">
            <v>17.391304347826086</v>
          </cell>
          <cell r="S74">
            <v>328.50241545893721</v>
          </cell>
          <cell r="T74">
            <v>1584.4933591429167</v>
          </cell>
          <cell r="U74">
            <v>1654.6949999999999</v>
          </cell>
          <cell r="V74">
            <v>1.2755897317298799</v>
          </cell>
        </row>
        <row r="75">
          <cell r="A75">
            <v>71</v>
          </cell>
          <cell r="B75">
            <v>11360</v>
          </cell>
          <cell r="C75">
            <v>930</v>
          </cell>
          <cell r="D75">
            <v>41</v>
          </cell>
          <cell r="E75">
            <v>0</v>
          </cell>
          <cell r="F75">
            <v>113</v>
          </cell>
          <cell r="G75">
            <v>0.80700000000000005</v>
          </cell>
          <cell r="H75">
            <v>0.05</v>
          </cell>
          <cell r="I75">
            <v>2</v>
          </cell>
          <cell r="J75">
            <v>0</v>
          </cell>
          <cell r="K75">
            <v>1</v>
          </cell>
          <cell r="L75">
            <v>1</v>
          </cell>
          <cell r="M75">
            <v>1000</v>
          </cell>
          <cell r="N75">
            <v>95.750550000000004</v>
          </cell>
          <cell r="O75">
            <v>1311.3</v>
          </cell>
          <cell r="P75">
            <v>13.694960498921414</v>
          </cell>
          <cell r="Q75">
            <v>15</v>
          </cell>
          <cell r="R75">
            <v>18.587360594795538</v>
          </cell>
          <cell r="S75">
            <v>310.51825934834898</v>
          </cell>
          <cell r="U75">
            <v>1923.075</v>
          </cell>
          <cell r="V75">
            <v>1.4665408373369939</v>
          </cell>
        </row>
        <row r="76">
          <cell r="A76">
            <v>72</v>
          </cell>
          <cell r="B76">
            <v>11520</v>
          </cell>
          <cell r="C76">
            <v>940</v>
          </cell>
          <cell r="D76">
            <v>41</v>
          </cell>
          <cell r="E76">
            <v>0</v>
          </cell>
          <cell r="F76">
            <v>115</v>
          </cell>
          <cell r="G76">
            <v>0.80900000000000005</v>
          </cell>
          <cell r="H76">
            <v>0.05</v>
          </cell>
          <cell r="I76">
            <v>2</v>
          </cell>
          <cell r="J76">
            <v>0</v>
          </cell>
          <cell r="K76">
            <v>1</v>
          </cell>
          <cell r="L76">
            <v>1</v>
          </cell>
          <cell r="M76">
            <v>1010</v>
          </cell>
          <cell r="N76">
            <v>97.686750000000018</v>
          </cell>
          <cell r="O76">
            <v>1325.3999999999999</v>
          </cell>
          <cell r="P76">
            <v>13.567858486437512</v>
          </cell>
          <cell r="Q76">
            <v>15</v>
          </cell>
          <cell r="R76">
            <v>18.541409147095177</v>
          </cell>
          <cell r="S76">
            <v>314.11328437431831</v>
          </cell>
          <cell r="U76">
            <v>1923.075</v>
          </cell>
          <cell r="V76">
            <v>1.4509393390674514</v>
          </cell>
        </row>
        <row r="77">
          <cell r="A77">
            <v>73</v>
          </cell>
          <cell r="B77">
            <v>11680</v>
          </cell>
          <cell r="C77">
            <v>955</v>
          </cell>
          <cell r="D77">
            <v>41</v>
          </cell>
          <cell r="E77">
            <v>0</v>
          </cell>
          <cell r="F77">
            <v>116</v>
          </cell>
          <cell r="G77">
            <v>0.81100000000000005</v>
          </cell>
          <cell r="H77">
            <v>0.05</v>
          </cell>
          <cell r="I77">
            <v>2</v>
          </cell>
          <cell r="J77">
            <v>0</v>
          </cell>
          <cell r="K77">
            <v>1</v>
          </cell>
          <cell r="L77">
            <v>1</v>
          </cell>
          <cell r="M77">
            <v>1020</v>
          </cell>
          <cell r="N77">
            <v>98.779800000000009</v>
          </cell>
          <cell r="O77">
            <v>1346.55</v>
          </cell>
          <cell r="P77">
            <v>13.631835658707548</v>
          </cell>
          <cell r="Q77">
            <v>15</v>
          </cell>
          <cell r="R77">
            <v>18.49568434032059</v>
          </cell>
          <cell r="S77">
            <v>317.69057808080072</v>
          </cell>
          <cell r="U77">
            <v>1923.075</v>
          </cell>
          <cell r="V77">
            <v>1.4281497159407375</v>
          </cell>
        </row>
        <row r="78">
          <cell r="A78">
            <v>74</v>
          </cell>
          <cell r="B78">
            <v>11840</v>
          </cell>
          <cell r="C78">
            <v>965</v>
          </cell>
          <cell r="D78">
            <v>42</v>
          </cell>
          <cell r="E78">
            <v>0</v>
          </cell>
          <cell r="F78">
            <v>117</v>
          </cell>
          <cell r="G78">
            <v>0.81300000000000006</v>
          </cell>
          <cell r="H78">
            <v>0.05</v>
          </cell>
          <cell r="I78">
            <v>2</v>
          </cell>
          <cell r="J78">
            <v>0</v>
          </cell>
          <cell r="K78">
            <v>1</v>
          </cell>
          <cell r="L78">
            <v>1</v>
          </cell>
          <cell r="M78">
            <v>1030</v>
          </cell>
          <cell r="N78">
            <v>99.877050000000011</v>
          </cell>
          <cell r="O78">
            <v>1370.3</v>
          </cell>
          <cell r="P78">
            <v>13.719868578417161</v>
          </cell>
          <cell r="Q78">
            <v>15</v>
          </cell>
          <cell r="R78">
            <v>18.450184501845015</v>
          </cell>
          <cell r="S78">
            <v>321.25027132624257</v>
          </cell>
          <cell r="U78">
            <v>1923.075</v>
          </cell>
          <cell r="V78">
            <v>1.403397066335839</v>
          </cell>
        </row>
        <row r="79">
          <cell r="A79">
            <v>75</v>
          </cell>
          <cell r="B79">
            <v>12000</v>
          </cell>
          <cell r="C79">
            <v>975</v>
          </cell>
          <cell r="D79">
            <v>42</v>
          </cell>
          <cell r="E79">
            <v>0</v>
          </cell>
          <cell r="F79">
            <v>119</v>
          </cell>
          <cell r="G79">
            <v>0.81500000000000006</v>
          </cell>
          <cell r="H79">
            <v>0.05</v>
          </cell>
          <cell r="I79">
            <v>2</v>
          </cell>
          <cell r="J79">
            <v>0</v>
          </cell>
          <cell r="K79">
            <v>1</v>
          </cell>
          <cell r="L79">
            <v>1</v>
          </cell>
          <cell r="M79">
            <v>1040</v>
          </cell>
          <cell r="N79">
            <v>101.83425000000003</v>
          </cell>
          <cell r="O79">
            <v>1384.5</v>
          </cell>
          <cell r="P79">
            <v>13.595622297998951</v>
          </cell>
          <cell r="Q79">
            <v>14</v>
          </cell>
          <cell r="R79">
            <v>17.177914110429448</v>
          </cell>
          <cell r="S79">
            <v>303.1396607722844</v>
          </cell>
          <cell r="T79">
            <v>1566.7120539019952</v>
          </cell>
          <cell r="U79">
            <v>1794.8700000000001</v>
          </cell>
          <cell r="V79">
            <v>1.2964030335861323</v>
          </cell>
        </row>
        <row r="80">
          <cell r="A80">
            <v>76</v>
          </cell>
          <cell r="B80">
            <v>12920</v>
          </cell>
          <cell r="C80">
            <v>985</v>
          </cell>
          <cell r="D80">
            <v>42</v>
          </cell>
          <cell r="E80">
            <v>0</v>
          </cell>
          <cell r="F80">
            <v>120</v>
          </cell>
          <cell r="G80">
            <v>0.81700000000000006</v>
          </cell>
          <cell r="H80">
            <v>0.05</v>
          </cell>
          <cell r="I80">
            <v>2</v>
          </cell>
          <cell r="J80">
            <v>0</v>
          </cell>
          <cell r="K80">
            <v>1</v>
          </cell>
          <cell r="L80">
            <v>1</v>
          </cell>
          <cell r="M80">
            <v>1050</v>
          </cell>
          <cell r="N80">
            <v>102.94200000000001</v>
          </cell>
          <cell r="O80">
            <v>1398.6999999999998</v>
          </cell>
          <cell r="P80">
            <v>13.587262730469583</v>
          </cell>
          <cell r="Q80">
            <v>16</v>
          </cell>
          <cell r="R80">
            <v>19.583843329253366</v>
          </cell>
          <cell r="S80">
            <v>346.60719974514177</v>
          </cell>
          <cell r="U80">
            <v>2194.8000000000002</v>
          </cell>
          <cell r="V80">
            <v>1.5691713734181743</v>
          </cell>
        </row>
        <row r="81">
          <cell r="A81">
            <v>77</v>
          </cell>
          <cell r="B81">
            <v>13090</v>
          </cell>
          <cell r="C81">
            <v>995</v>
          </cell>
          <cell r="D81">
            <v>43</v>
          </cell>
          <cell r="E81">
            <v>0</v>
          </cell>
          <cell r="F81">
            <v>121</v>
          </cell>
          <cell r="G81">
            <v>0.81900000000000006</v>
          </cell>
          <cell r="H81">
            <v>0.05</v>
          </cell>
          <cell r="I81">
            <v>2</v>
          </cell>
          <cell r="J81">
            <v>0</v>
          </cell>
          <cell r="K81">
            <v>1</v>
          </cell>
          <cell r="L81">
            <v>1</v>
          </cell>
          <cell r="M81">
            <v>1060</v>
          </cell>
          <cell r="N81">
            <v>104.05395000000001</v>
          </cell>
          <cell r="O81">
            <v>1422.85</v>
          </cell>
          <cell r="P81">
            <v>13.674156531299385</v>
          </cell>
          <cell r="Q81">
            <v>15</v>
          </cell>
          <cell r="R81">
            <v>18.315018315018314</v>
          </cell>
          <cell r="S81">
            <v>328.41587636108181</v>
          </cell>
          <cell r="U81">
            <v>2057.625</v>
          </cell>
          <cell r="V81">
            <v>1.4461292476367855</v>
          </cell>
        </row>
        <row r="82">
          <cell r="A82">
            <v>78</v>
          </cell>
          <cell r="B82">
            <v>13260</v>
          </cell>
          <cell r="C82">
            <v>1010</v>
          </cell>
          <cell r="D82">
            <v>43</v>
          </cell>
          <cell r="E82">
            <v>0</v>
          </cell>
          <cell r="F82">
            <v>123</v>
          </cell>
          <cell r="G82">
            <v>0.82100000000000006</v>
          </cell>
          <cell r="H82">
            <v>0.05</v>
          </cell>
          <cell r="I82">
            <v>2</v>
          </cell>
          <cell r="J82">
            <v>0</v>
          </cell>
          <cell r="K82">
            <v>1</v>
          </cell>
          <cell r="L82">
            <v>1</v>
          </cell>
          <cell r="M82">
            <v>1070</v>
          </cell>
          <cell r="N82">
            <v>106.03215000000002</v>
          </cell>
          <cell r="O82">
            <v>1444.3</v>
          </cell>
          <cell r="P82">
            <v>13.621340319893539</v>
          </cell>
          <cell r="Q82">
            <v>15</v>
          </cell>
          <cell r="R82">
            <v>18.270401948842874</v>
          </cell>
          <cell r="S82">
            <v>331.870588824187</v>
          </cell>
          <cell r="U82">
            <v>2057.625</v>
          </cell>
          <cell r="V82">
            <v>1.4246520805926748</v>
          </cell>
        </row>
        <row r="83">
          <cell r="A83">
            <v>79</v>
          </cell>
          <cell r="B83">
            <v>13430</v>
          </cell>
          <cell r="C83">
            <v>1020</v>
          </cell>
          <cell r="D83">
            <v>43</v>
          </cell>
          <cell r="E83">
            <v>0</v>
          </cell>
          <cell r="F83">
            <v>124</v>
          </cell>
          <cell r="G83">
            <v>0.82300000000000006</v>
          </cell>
          <cell r="H83">
            <v>0.05</v>
          </cell>
          <cell r="I83">
            <v>2</v>
          </cell>
          <cell r="J83">
            <v>0</v>
          </cell>
          <cell r="K83">
            <v>1</v>
          </cell>
          <cell r="L83">
            <v>1</v>
          </cell>
          <cell r="M83">
            <v>1080</v>
          </cell>
          <cell r="N83">
            <v>107.15460000000002</v>
          </cell>
          <cell r="O83">
            <v>1458.6</v>
          </cell>
          <cell r="P83">
            <v>13.612108112950818</v>
          </cell>
          <cell r="Q83">
            <v>15</v>
          </cell>
          <cell r="R83">
            <v>18.226002430133654</v>
          </cell>
          <cell r="S83">
            <v>335.30851046122598</v>
          </cell>
          <cell r="U83">
            <v>2057.625</v>
          </cell>
          <cell r="V83">
            <v>1.4106849033319622</v>
          </cell>
        </row>
        <row r="84">
          <cell r="A84">
            <v>80</v>
          </cell>
          <cell r="B84">
            <v>13600</v>
          </cell>
          <cell r="C84">
            <v>1030</v>
          </cell>
          <cell r="D84">
            <v>44</v>
          </cell>
          <cell r="E84">
            <v>0</v>
          </cell>
          <cell r="F84">
            <v>125</v>
          </cell>
          <cell r="G84">
            <v>0.82500000000000007</v>
          </cell>
          <cell r="H84">
            <v>0.05</v>
          </cell>
          <cell r="I84">
            <v>2</v>
          </cell>
          <cell r="J84">
            <v>0</v>
          </cell>
          <cell r="K84">
            <v>1</v>
          </cell>
          <cell r="L84">
            <v>1</v>
          </cell>
          <cell r="M84">
            <v>1090</v>
          </cell>
          <cell r="N84">
            <v>108.28125000000001</v>
          </cell>
          <cell r="O84">
            <v>1483.2</v>
          </cell>
          <cell r="P84">
            <v>13.697662337662337</v>
          </cell>
          <cell r="Q84">
            <v>15</v>
          </cell>
          <cell r="R84">
            <v>18.18181818181818</v>
          </cell>
          <cell r="S84">
            <v>338.72976338729762</v>
          </cell>
          <cell r="T84">
            <v>1680.9319387789342</v>
          </cell>
          <cell r="U84">
            <v>2057.625</v>
          </cell>
          <cell r="V84">
            <v>1.3872876213592233</v>
          </cell>
        </row>
        <row r="85">
          <cell r="A85">
            <v>81</v>
          </cell>
          <cell r="B85">
            <v>12960</v>
          </cell>
          <cell r="C85">
            <v>1040</v>
          </cell>
          <cell r="D85">
            <v>44</v>
          </cell>
          <cell r="E85">
            <v>0</v>
          </cell>
          <cell r="F85">
            <v>127</v>
          </cell>
          <cell r="G85">
            <v>0.82700000000000007</v>
          </cell>
          <cell r="H85">
            <v>0.05</v>
          </cell>
          <cell r="I85">
            <v>2</v>
          </cell>
          <cell r="J85">
            <v>0</v>
          </cell>
          <cell r="K85">
            <v>1</v>
          </cell>
          <cell r="L85">
            <v>1</v>
          </cell>
          <cell r="M85">
            <v>1100</v>
          </cell>
          <cell r="N85">
            <v>110.28045000000002</v>
          </cell>
          <cell r="O85">
            <v>1497.6</v>
          </cell>
          <cell r="P85">
            <v>13.579922824036352</v>
          </cell>
          <cell r="Q85">
            <v>16</v>
          </cell>
          <cell r="R85">
            <v>19.347037484885124</v>
          </cell>
          <cell r="S85">
            <v>321.4584689796298</v>
          </cell>
          <cell r="U85">
            <v>2358.7199999999998</v>
          </cell>
          <cell r="V85">
            <v>1.575</v>
          </cell>
        </row>
        <row r="86">
          <cell r="A86">
            <v>82</v>
          </cell>
          <cell r="B86">
            <v>13120</v>
          </cell>
          <cell r="C86">
            <v>1050</v>
          </cell>
          <cell r="D86">
            <v>44</v>
          </cell>
          <cell r="E86">
            <v>0</v>
          </cell>
          <cell r="F86">
            <v>128</v>
          </cell>
          <cell r="G86">
            <v>0.82900000000000007</v>
          </cell>
          <cell r="H86">
            <v>0.05</v>
          </cell>
          <cell r="I86">
            <v>2</v>
          </cell>
          <cell r="J86">
            <v>0</v>
          </cell>
          <cell r="K86">
            <v>1</v>
          </cell>
          <cell r="L86">
            <v>1</v>
          </cell>
          <cell r="M86">
            <v>1110</v>
          </cell>
          <cell r="N86">
            <v>111.41760000000001</v>
          </cell>
          <cell r="O86">
            <v>1512</v>
          </cell>
          <cell r="P86">
            <v>13.570566948130276</v>
          </cell>
          <cell r="Q86">
            <v>16</v>
          </cell>
          <cell r="R86">
            <v>19.300361881785282</v>
          </cell>
          <cell r="S86">
            <v>324.64198447310628</v>
          </cell>
          <cell r="U86">
            <v>2358.7199999999998</v>
          </cell>
          <cell r="V86">
            <v>1.5599999999999998</v>
          </cell>
        </row>
        <row r="87">
          <cell r="A87">
            <v>83</v>
          </cell>
          <cell r="B87">
            <v>13280</v>
          </cell>
          <cell r="C87">
            <v>1065</v>
          </cell>
          <cell r="D87">
            <v>44</v>
          </cell>
          <cell r="E87">
            <v>0</v>
          </cell>
          <cell r="F87">
            <v>129</v>
          </cell>
          <cell r="G87">
            <v>0.83100000000000007</v>
          </cell>
          <cell r="H87">
            <v>0.05</v>
          </cell>
          <cell r="I87">
            <v>2</v>
          </cell>
          <cell r="J87">
            <v>0</v>
          </cell>
          <cell r="K87">
            <v>1</v>
          </cell>
          <cell r="L87">
            <v>1</v>
          </cell>
          <cell r="M87">
            <v>1120</v>
          </cell>
          <cell r="N87">
            <v>112.55895000000002</v>
          </cell>
          <cell r="O87">
            <v>1533.6</v>
          </cell>
          <cell r="P87">
            <v>13.624860573059713</v>
          </cell>
          <cell r="Q87">
            <v>16</v>
          </cell>
          <cell r="R87">
            <v>19.253910950661851</v>
          </cell>
          <cell r="S87">
            <v>327.81017618562743</v>
          </cell>
          <cell r="U87">
            <v>2358.7199999999998</v>
          </cell>
          <cell r="V87">
            <v>1.5380281690140845</v>
          </cell>
        </row>
        <row r="88">
          <cell r="A88">
            <v>84</v>
          </cell>
          <cell r="B88">
            <v>13440</v>
          </cell>
          <cell r="C88">
            <v>1075</v>
          </cell>
          <cell r="D88">
            <v>45</v>
          </cell>
          <cell r="E88">
            <v>0</v>
          </cell>
          <cell r="F88">
            <v>131</v>
          </cell>
          <cell r="G88">
            <v>0.83300000000000007</v>
          </cell>
          <cell r="H88">
            <v>0.05</v>
          </cell>
          <cell r="I88">
            <v>2</v>
          </cell>
          <cell r="J88">
            <v>0</v>
          </cell>
          <cell r="K88">
            <v>1</v>
          </cell>
          <cell r="L88">
            <v>1</v>
          </cell>
          <cell r="M88">
            <v>1130</v>
          </cell>
          <cell r="N88">
            <v>114.57915000000001</v>
          </cell>
          <cell r="O88">
            <v>1558.75</v>
          </cell>
          <cell r="P88">
            <v>13.604133038166191</v>
          </cell>
          <cell r="Q88">
            <v>16</v>
          </cell>
          <cell r="R88">
            <v>19.20768307322929</v>
          </cell>
          <cell r="S88">
            <v>330.96315449256622</v>
          </cell>
          <cell r="U88">
            <v>2358.7199999999998</v>
          </cell>
          <cell r="V88">
            <v>1.5132125100240577</v>
          </cell>
        </row>
        <row r="89">
          <cell r="A89">
            <v>85</v>
          </cell>
          <cell r="B89">
            <v>13600</v>
          </cell>
          <cell r="C89">
            <v>1085</v>
          </cell>
          <cell r="D89">
            <v>45</v>
          </cell>
          <cell r="E89">
            <v>0</v>
          </cell>
          <cell r="F89">
            <v>132</v>
          </cell>
          <cell r="G89">
            <v>0.83500000000000008</v>
          </cell>
          <cell r="H89">
            <v>0.05</v>
          </cell>
          <cell r="I89">
            <v>2</v>
          </cell>
          <cell r="J89">
            <v>0</v>
          </cell>
          <cell r="K89">
            <v>1</v>
          </cell>
          <cell r="L89">
            <v>1</v>
          </cell>
          <cell r="M89">
            <v>1140</v>
          </cell>
          <cell r="N89">
            <v>115.73100000000002</v>
          </cell>
          <cell r="O89">
            <v>1573.25</v>
          </cell>
          <cell r="P89">
            <v>13.594024073065986</v>
          </cell>
          <cell r="Q89">
            <v>15</v>
          </cell>
          <cell r="R89">
            <v>17.964071856287422</v>
          </cell>
          <cell r="S89">
            <v>313.2197144173191</v>
          </cell>
          <cell r="T89">
            <v>1618.0934985482486</v>
          </cell>
          <cell r="U89">
            <v>2211.2999999999997</v>
          </cell>
          <cell r="V89">
            <v>1.4055617352614014</v>
          </cell>
        </row>
        <row r="90">
          <cell r="A90">
            <v>86</v>
          </cell>
          <cell r="B90">
            <v>14620</v>
          </cell>
          <cell r="C90">
            <v>1095</v>
          </cell>
          <cell r="D90">
            <v>45</v>
          </cell>
          <cell r="E90">
            <v>0</v>
          </cell>
          <cell r="F90">
            <v>133</v>
          </cell>
          <cell r="G90">
            <v>0.83700000000000008</v>
          </cell>
          <cell r="H90">
            <v>0.05</v>
          </cell>
          <cell r="I90">
            <v>2</v>
          </cell>
          <cell r="J90">
            <v>0</v>
          </cell>
          <cell r="K90">
            <v>1</v>
          </cell>
          <cell r="L90">
            <v>1</v>
          </cell>
          <cell r="M90">
            <v>1150</v>
          </cell>
          <cell r="N90">
            <v>116.88705000000002</v>
          </cell>
          <cell r="O90">
            <v>1587.75</v>
          </cell>
          <cell r="P90">
            <v>13.58362624431021</v>
          </cell>
          <cell r="Q90">
            <v>17</v>
          </cell>
          <cell r="R90">
            <v>20.310633213859017</v>
          </cell>
          <cell r="S90">
            <v>357.76079227303472</v>
          </cell>
          <cell r="U90">
            <v>2662.3274999999999</v>
          </cell>
          <cell r="V90">
            <v>1.6767926310817194</v>
          </cell>
        </row>
        <row r="91">
          <cell r="A91">
            <v>87</v>
          </cell>
          <cell r="B91">
            <v>14790</v>
          </cell>
          <cell r="C91">
            <v>1105</v>
          </cell>
          <cell r="D91">
            <v>46</v>
          </cell>
          <cell r="E91">
            <v>0</v>
          </cell>
          <cell r="F91">
            <v>135</v>
          </cell>
          <cell r="G91">
            <v>0.83900000000000008</v>
          </cell>
          <cell r="H91">
            <v>0.05</v>
          </cell>
          <cell r="I91">
            <v>2</v>
          </cell>
          <cell r="J91">
            <v>0</v>
          </cell>
          <cell r="K91">
            <v>1</v>
          </cell>
          <cell r="L91">
            <v>1</v>
          </cell>
          <cell r="M91">
            <v>1160</v>
          </cell>
          <cell r="N91">
            <v>118.92825000000002</v>
          </cell>
          <cell r="O91">
            <v>1613.3</v>
          </cell>
          <cell r="P91">
            <v>13.565321948317575</v>
          </cell>
          <cell r="Q91">
            <v>16</v>
          </cell>
          <cell r="R91">
            <v>19.070321811680571</v>
          </cell>
          <cell r="S91">
            <v>339.81934890934417</v>
          </cell>
          <cell r="U91">
            <v>2505.7199999999998</v>
          </cell>
          <cell r="V91">
            <v>1.553164321576892</v>
          </cell>
        </row>
        <row r="92">
          <cell r="A92">
            <v>88</v>
          </cell>
          <cell r="B92">
            <v>14960</v>
          </cell>
          <cell r="C92">
            <v>1120</v>
          </cell>
          <cell r="D92">
            <v>46</v>
          </cell>
          <cell r="E92">
            <v>0</v>
          </cell>
          <cell r="F92">
            <v>136</v>
          </cell>
          <cell r="G92">
            <v>0.84099999999999997</v>
          </cell>
          <cell r="H92">
            <v>0.05</v>
          </cell>
          <cell r="I92">
            <v>2</v>
          </cell>
          <cell r="J92">
            <v>0</v>
          </cell>
          <cell r="K92">
            <v>1</v>
          </cell>
          <cell r="L92">
            <v>1</v>
          </cell>
          <cell r="M92">
            <v>1170</v>
          </cell>
          <cell r="N92">
            <v>120.09479999999999</v>
          </cell>
          <cell r="O92">
            <v>1635.2</v>
          </cell>
          <cell r="P92">
            <v>13.615910097689493</v>
          </cell>
          <cell r="Q92">
            <v>16</v>
          </cell>
          <cell r="R92">
            <v>19.024970273483948</v>
          </cell>
          <cell r="S92">
            <v>342.90789794134923</v>
          </cell>
          <cell r="U92">
            <v>2505.7199999999998</v>
          </cell>
          <cell r="V92">
            <v>1.5323630136986299</v>
          </cell>
        </row>
        <row r="93">
          <cell r="A93">
            <v>89</v>
          </cell>
          <cell r="B93">
            <v>15130</v>
          </cell>
          <cell r="C93">
            <v>1130</v>
          </cell>
          <cell r="D93">
            <v>46</v>
          </cell>
          <cell r="E93">
            <v>0</v>
          </cell>
          <cell r="F93">
            <v>137</v>
          </cell>
          <cell r="G93">
            <v>0.84299999999999997</v>
          </cell>
          <cell r="H93">
            <v>0.05</v>
          </cell>
          <cell r="I93">
            <v>2</v>
          </cell>
          <cell r="J93">
            <v>0</v>
          </cell>
          <cell r="K93">
            <v>1</v>
          </cell>
          <cell r="L93">
            <v>1</v>
          </cell>
          <cell r="M93">
            <v>1180</v>
          </cell>
          <cell r="N93">
            <v>121.26555</v>
          </cell>
          <cell r="O93">
            <v>1649.8</v>
          </cell>
          <cell r="P93">
            <v>13.604853150791794</v>
          </cell>
          <cell r="Q93">
            <v>16</v>
          </cell>
          <cell r="R93">
            <v>18.979833926453143</v>
          </cell>
          <cell r="S93">
            <v>345.98179193642898</v>
          </cell>
          <cell r="U93">
            <v>2505.7199999999998</v>
          </cell>
          <cell r="V93">
            <v>1.5188022790641289</v>
          </cell>
        </row>
        <row r="94">
          <cell r="A94">
            <v>90</v>
          </cell>
          <cell r="B94">
            <v>15300</v>
          </cell>
          <cell r="C94">
            <v>1140</v>
          </cell>
          <cell r="D94">
            <v>47</v>
          </cell>
          <cell r="E94">
            <v>0</v>
          </cell>
          <cell r="F94">
            <v>139</v>
          </cell>
          <cell r="G94">
            <v>0.84499999999999997</v>
          </cell>
          <cell r="H94">
            <v>0.05</v>
          </cell>
          <cell r="I94">
            <v>2</v>
          </cell>
          <cell r="J94">
            <v>0</v>
          </cell>
          <cell r="K94">
            <v>1</v>
          </cell>
          <cell r="L94">
            <v>1</v>
          </cell>
          <cell r="M94">
            <v>1190</v>
          </cell>
          <cell r="N94">
            <v>123.32775000000001</v>
          </cell>
          <cell r="O94">
            <v>1675.8</v>
          </cell>
          <cell r="P94">
            <v>13.588182708271251</v>
          </cell>
          <cell r="Q94">
            <v>16</v>
          </cell>
          <cell r="R94">
            <v>18.934911242603551</v>
          </cell>
          <cell r="S94">
            <v>349.04113495401725</v>
          </cell>
          <cell r="T94">
            <v>1735.5109660141743</v>
          </cell>
          <cell r="U94">
            <v>2505.7199999999998</v>
          </cell>
          <cell r="V94">
            <v>1.4952380952380953</v>
          </cell>
        </row>
        <row r="95">
          <cell r="A95">
            <v>91</v>
          </cell>
          <cell r="B95">
            <v>14560</v>
          </cell>
          <cell r="C95">
            <v>1150</v>
          </cell>
          <cell r="D95">
            <v>47</v>
          </cell>
          <cell r="E95">
            <v>0</v>
          </cell>
          <cell r="F95">
            <v>140</v>
          </cell>
          <cell r="G95">
            <v>0.84699999999999998</v>
          </cell>
          <cell r="H95">
            <v>0.05</v>
          </cell>
          <cell r="I95">
            <v>2</v>
          </cell>
          <cell r="J95">
            <v>0</v>
          </cell>
          <cell r="K95">
            <v>1</v>
          </cell>
          <cell r="L95">
            <v>1</v>
          </cell>
          <cell r="M95">
            <v>1200</v>
          </cell>
          <cell r="N95">
            <v>124.509</v>
          </cell>
          <cell r="O95">
            <v>1690.5</v>
          </cell>
          <cell r="P95">
            <v>13.57733175914994</v>
          </cell>
          <cell r="Q95">
            <v>17</v>
          </cell>
          <cell r="R95">
            <v>20.070838252656436</v>
          </cell>
          <cell r="S95">
            <v>332.0811419984974</v>
          </cell>
          <cell r="U95">
            <v>2840.4450000000002</v>
          </cell>
          <cell r="V95">
            <v>1.6802395740905058</v>
          </cell>
        </row>
        <row r="96">
          <cell r="A96">
            <v>92</v>
          </cell>
          <cell r="B96">
            <v>14720</v>
          </cell>
          <cell r="C96">
            <v>1160</v>
          </cell>
          <cell r="D96">
            <v>47</v>
          </cell>
          <cell r="E96">
            <v>0</v>
          </cell>
          <cell r="F96">
            <v>141</v>
          </cell>
          <cell r="G96">
            <v>0.84899999999999998</v>
          </cell>
          <cell r="H96">
            <v>0.05</v>
          </cell>
          <cell r="I96">
            <v>2</v>
          </cell>
          <cell r="J96">
            <v>0</v>
          </cell>
          <cell r="K96">
            <v>1</v>
          </cell>
          <cell r="L96">
            <v>1</v>
          </cell>
          <cell r="M96">
            <v>1210</v>
          </cell>
          <cell r="N96">
            <v>125.69445</v>
          </cell>
          <cell r="O96">
            <v>1705.2</v>
          </cell>
          <cell r="P96">
            <v>13.566231444586455</v>
          </cell>
          <cell r="Q96">
            <v>17</v>
          </cell>
          <cell r="R96">
            <v>20.023557126030624</v>
          </cell>
          <cell r="S96">
            <v>334.93950101723954</v>
          </cell>
          <cell r="U96">
            <v>2840.4450000000002</v>
          </cell>
          <cell r="V96">
            <v>1.6657547501759324</v>
          </cell>
        </row>
        <row r="97">
          <cell r="A97">
            <v>93</v>
          </cell>
          <cell r="B97">
            <v>14880</v>
          </cell>
          <cell r="C97">
            <v>1175</v>
          </cell>
          <cell r="D97">
            <v>47</v>
          </cell>
          <cell r="E97">
            <v>0</v>
          </cell>
          <cell r="F97">
            <v>143</v>
          </cell>
          <cell r="G97">
            <v>0.85099999999999998</v>
          </cell>
          <cell r="H97">
            <v>0.05</v>
          </cell>
          <cell r="I97">
            <v>2</v>
          </cell>
          <cell r="J97">
            <v>0</v>
          </cell>
          <cell r="K97">
            <v>1</v>
          </cell>
          <cell r="L97">
            <v>1</v>
          </cell>
          <cell r="M97">
            <v>1220</v>
          </cell>
          <cell r="N97">
            <v>127.77765000000001</v>
          </cell>
          <cell r="O97">
            <v>1727.25</v>
          </cell>
          <cell r="P97">
            <v>13.517622213274386</v>
          </cell>
          <cell r="Q97">
            <v>17</v>
          </cell>
          <cell r="R97">
            <v>19.976498237367803</v>
          </cell>
          <cell r="S97">
            <v>337.78442474094652</v>
          </cell>
          <cell r="U97">
            <v>2840.4450000000002</v>
          </cell>
          <cell r="V97">
            <v>1.6444897959183675</v>
          </cell>
        </row>
        <row r="98">
          <cell r="A98">
            <v>94</v>
          </cell>
          <cell r="B98">
            <v>15040</v>
          </cell>
          <cell r="C98">
            <v>1185</v>
          </cell>
          <cell r="D98">
            <v>48</v>
          </cell>
          <cell r="E98">
            <v>0</v>
          </cell>
          <cell r="F98">
            <v>144</v>
          </cell>
          <cell r="G98">
            <v>0.85299999999999998</v>
          </cell>
          <cell r="H98">
            <v>0.05</v>
          </cell>
          <cell r="I98">
            <v>2</v>
          </cell>
          <cell r="J98">
            <v>0</v>
          </cell>
          <cell r="K98">
            <v>1</v>
          </cell>
          <cell r="L98">
            <v>1</v>
          </cell>
          <cell r="M98">
            <v>1230</v>
          </cell>
          <cell r="N98">
            <v>128.9736</v>
          </cell>
          <cell r="O98">
            <v>1753.8</v>
          </cell>
          <cell r="P98">
            <v>13.598131710675672</v>
          </cell>
          <cell r="Q98">
            <v>17</v>
          </cell>
          <cell r="R98">
            <v>19.929660023446658</v>
          </cell>
          <cell r="S98">
            <v>340.61600767345197</v>
          </cell>
          <cell r="U98">
            <v>2840.4450000000002</v>
          </cell>
          <cell r="V98">
            <v>1.6195945945945946</v>
          </cell>
        </row>
        <row r="99">
          <cell r="A99">
            <v>95</v>
          </cell>
          <cell r="B99">
            <v>15200</v>
          </cell>
          <cell r="C99">
            <v>1195</v>
          </cell>
          <cell r="D99">
            <v>48</v>
          </cell>
          <cell r="E99">
            <v>0</v>
          </cell>
          <cell r="F99">
            <v>145</v>
          </cell>
          <cell r="G99">
            <v>0.85499999999999998</v>
          </cell>
          <cell r="H99">
            <v>0.05</v>
          </cell>
          <cell r="I99">
            <v>2</v>
          </cell>
          <cell r="J99">
            <v>0</v>
          </cell>
          <cell r="K99">
            <v>1</v>
          </cell>
          <cell r="L99">
            <v>1</v>
          </cell>
          <cell r="M99">
            <v>1240</v>
          </cell>
          <cell r="N99">
            <v>130.17375000000001</v>
          </cell>
          <cell r="O99">
            <v>1768.6</v>
          </cell>
          <cell r="P99">
            <v>13.586456562863095</v>
          </cell>
          <cell r="Q99">
            <v>17</v>
          </cell>
          <cell r="R99">
            <v>19.883040935672515</v>
          </cell>
          <cell r="S99">
            <v>343.43434343434348</v>
          </cell>
          <cell r="T99">
            <v>1688.8554188644789</v>
          </cell>
          <cell r="U99">
            <v>2840.4450000000002</v>
          </cell>
          <cell r="V99">
            <v>1.6060415017527989</v>
          </cell>
        </row>
        <row r="100">
          <cell r="A100">
            <v>96</v>
          </cell>
          <cell r="B100">
            <v>16320</v>
          </cell>
          <cell r="C100">
            <v>1205</v>
          </cell>
          <cell r="D100">
            <v>48</v>
          </cell>
          <cell r="E100">
            <v>0</v>
          </cell>
          <cell r="F100">
            <v>147</v>
          </cell>
          <cell r="G100">
            <v>0.85699999999999998</v>
          </cell>
          <cell r="H100">
            <v>0.05</v>
          </cell>
          <cell r="I100">
            <v>2</v>
          </cell>
          <cell r="J100">
            <v>0</v>
          </cell>
          <cell r="K100">
            <v>1</v>
          </cell>
          <cell r="L100">
            <v>1</v>
          </cell>
          <cell r="M100">
            <v>1250</v>
          </cell>
          <cell r="N100">
            <v>132.27795</v>
          </cell>
          <cell r="O100">
            <v>1783.4</v>
          </cell>
          <cell r="P100">
            <v>13.482216801817687</v>
          </cell>
          <cell r="Q100">
            <v>18</v>
          </cell>
          <cell r="R100">
            <v>21.003500583430572</v>
          </cell>
          <cell r="S100">
            <v>368.57755862536226</v>
          </cell>
          <cell r="U100">
            <v>3176.8199999999997</v>
          </cell>
          <cell r="V100">
            <v>1.7813278008298752</v>
          </cell>
        </row>
        <row r="101">
          <cell r="A101">
            <v>97</v>
          </cell>
          <cell r="B101">
            <v>16490</v>
          </cell>
          <cell r="C101">
            <v>1215</v>
          </cell>
          <cell r="D101">
            <v>49</v>
          </cell>
          <cell r="E101">
            <v>0</v>
          </cell>
          <cell r="F101">
            <v>148</v>
          </cell>
          <cell r="G101">
            <v>0.85899999999999999</v>
          </cell>
          <cell r="H101">
            <v>0.05</v>
          </cell>
          <cell r="I101">
            <v>2</v>
          </cell>
          <cell r="J101">
            <v>0</v>
          </cell>
          <cell r="K101">
            <v>1</v>
          </cell>
          <cell r="L101">
            <v>1</v>
          </cell>
          <cell r="M101">
            <v>1260</v>
          </cell>
          <cell r="N101">
            <v>133.48860000000002</v>
          </cell>
          <cell r="O101">
            <v>1810.35</v>
          </cell>
          <cell r="P101">
            <v>13.561832246349123</v>
          </cell>
          <cell r="Q101">
            <v>17</v>
          </cell>
          <cell r="R101">
            <v>19.790454016298021</v>
          </cell>
          <cell r="S101">
            <v>350.90815777285417</v>
          </cell>
          <cell r="U101">
            <v>3000.33</v>
          </cell>
          <cell r="V101">
            <v>1.6573204076559782</v>
          </cell>
        </row>
        <row r="102">
          <cell r="A102">
            <v>98</v>
          </cell>
          <cell r="B102">
            <v>16660</v>
          </cell>
          <cell r="C102">
            <v>1230</v>
          </cell>
          <cell r="D102">
            <v>49</v>
          </cell>
          <cell r="E102">
            <v>0</v>
          </cell>
          <cell r="F102">
            <v>149</v>
          </cell>
          <cell r="G102">
            <v>0.86099999999999999</v>
          </cell>
          <cell r="H102">
            <v>0.05</v>
          </cell>
          <cell r="I102">
            <v>2</v>
          </cell>
          <cell r="J102">
            <v>0</v>
          </cell>
          <cell r="K102">
            <v>1</v>
          </cell>
          <cell r="L102">
            <v>1</v>
          </cell>
          <cell r="M102">
            <v>1270</v>
          </cell>
          <cell r="N102">
            <v>134.70345</v>
          </cell>
          <cell r="O102">
            <v>1832.7</v>
          </cell>
          <cell r="P102">
            <v>13.605442176870747</v>
          </cell>
          <cell r="Q102">
            <v>17</v>
          </cell>
          <cell r="R102">
            <v>19.744483159117305</v>
          </cell>
          <cell r="S102">
            <v>353.70224669988636</v>
          </cell>
          <cell r="U102">
            <v>3000.33</v>
          </cell>
          <cell r="V102">
            <v>1.6371091831723685</v>
          </cell>
        </row>
        <row r="103">
          <cell r="A103">
            <v>99</v>
          </cell>
          <cell r="B103">
            <v>16830</v>
          </cell>
          <cell r="C103">
            <v>1240</v>
          </cell>
          <cell r="D103">
            <v>49</v>
          </cell>
          <cell r="E103">
            <v>0</v>
          </cell>
          <cell r="F103">
            <v>151</v>
          </cell>
          <cell r="G103">
            <v>0.86299999999999999</v>
          </cell>
          <cell r="H103">
            <v>0.05</v>
          </cell>
          <cell r="I103">
            <v>2</v>
          </cell>
          <cell r="J103">
            <v>0</v>
          </cell>
          <cell r="K103">
            <v>1</v>
          </cell>
          <cell r="L103">
            <v>1</v>
          </cell>
          <cell r="M103">
            <v>1280</v>
          </cell>
          <cell r="N103">
            <v>136.82864999999998</v>
          </cell>
          <cell r="O103">
            <v>1847.6</v>
          </cell>
          <cell r="P103">
            <v>13.503020018102935</v>
          </cell>
          <cell r="Q103">
            <v>17</v>
          </cell>
          <cell r="R103">
            <v>19.698725376593281</v>
          </cell>
          <cell r="S103">
            <v>356.48338504093005</v>
          </cell>
          <cell r="U103">
            <v>3000.33</v>
          </cell>
          <cell r="V103">
            <v>1.6239066897596883</v>
          </cell>
        </row>
        <row r="104">
          <cell r="A104">
            <v>100</v>
          </cell>
          <cell r="B104">
            <v>17000</v>
          </cell>
          <cell r="C104">
            <v>1250</v>
          </cell>
          <cell r="D104">
            <v>50</v>
          </cell>
          <cell r="E104">
            <v>0</v>
          </cell>
          <cell r="F104">
            <v>152</v>
          </cell>
          <cell r="G104">
            <v>0.86499999999999999</v>
          </cell>
          <cell r="H104">
            <v>0.05</v>
          </cell>
          <cell r="I104">
            <v>2</v>
          </cell>
          <cell r="J104">
            <v>0</v>
          </cell>
          <cell r="K104">
            <v>1</v>
          </cell>
          <cell r="L104">
            <v>1</v>
          </cell>
          <cell r="M104">
            <v>1290</v>
          </cell>
          <cell r="N104">
            <v>138.054</v>
          </cell>
          <cell r="O104">
            <v>1875</v>
          </cell>
          <cell r="P104">
            <v>13.581641966187144</v>
          </cell>
          <cell r="Q104">
            <v>17</v>
          </cell>
          <cell r="R104">
            <v>19.653179190751445</v>
          </cell>
          <cell r="S104">
            <v>359.25166262663936</v>
          </cell>
          <cell r="T104">
            <v>1788.9230107656722</v>
          </cell>
          <cell r="U104">
            <v>3000.33</v>
          </cell>
          <cell r="V104">
            <v>1.600176</v>
          </cell>
        </row>
        <row r="105">
          <cell r="A105">
            <v>101</v>
          </cell>
          <cell r="B105">
            <v>18170</v>
          </cell>
          <cell r="C105">
            <v>1260</v>
          </cell>
          <cell r="D105">
            <v>50</v>
          </cell>
          <cell r="E105">
            <v>1</v>
          </cell>
          <cell r="F105">
            <v>153</v>
          </cell>
          <cell r="G105">
            <v>0.86699999999999999</v>
          </cell>
          <cell r="H105">
            <v>0.05</v>
          </cell>
          <cell r="I105">
            <v>2</v>
          </cell>
          <cell r="J105">
            <v>0</v>
          </cell>
          <cell r="K105">
            <v>1</v>
          </cell>
          <cell r="L105">
            <v>1</v>
          </cell>
          <cell r="M105">
            <v>1300</v>
          </cell>
          <cell r="N105">
            <v>139.28355000000002</v>
          </cell>
          <cell r="O105">
            <v>1890</v>
          </cell>
          <cell r="P105">
            <v>13.569441617477439</v>
          </cell>
          <cell r="Q105">
            <v>17</v>
          </cell>
          <cell r="R105">
            <v>19.607843137254903</v>
          </cell>
          <cell r="S105">
            <v>363.54541816726697</v>
          </cell>
          <cell r="T105"/>
          <cell r="U105">
            <v>3000.33</v>
          </cell>
          <cell r="V105">
            <v>1.5874761904761905</v>
          </cell>
        </row>
        <row r="106">
          <cell r="A106">
            <v>102</v>
          </cell>
          <cell r="B106">
            <v>21340</v>
          </cell>
          <cell r="C106">
            <v>1270</v>
          </cell>
          <cell r="D106">
            <v>50</v>
          </cell>
          <cell r="E106">
            <v>2</v>
          </cell>
          <cell r="F106">
            <v>155</v>
          </cell>
          <cell r="G106">
            <v>0.86899999999999999</v>
          </cell>
          <cell r="H106">
            <v>0.05</v>
          </cell>
          <cell r="I106">
            <v>2</v>
          </cell>
          <cell r="J106">
            <v>0</v>
          </cell>
          <cell r="K106">
            <v>1</v>
          </cell>
          <cell r="L106">
            <v>1</v>
          </cell>
          <cell r="M106">
            <v>1310</v>
          </cell>
          <cell r="N106">
            <v>141.42975000000001</v>
          </cell>
          <cell r="O106">
            <v>1905</v>
          </cell>
          <cell r="P106">
            <v>13.46958472315761</v>
          </cell>
          <cell r="Q106">
            <v>17</v>
          </cell>
          <cell r="R106">
            <v>19.562715765247411</v>
          </cell>
          <cell r="S106">
            <v>425.98811676569363</v>
          </cell>
          <cell r="T106"/>
          <cell r="U106">
            <v>3000.33</v>
          </cell>
          <cell r="V106">
            <v>1.5749763779527559</v>
          </cell>
        </row>
        <row r="107">
          <cell r="A107">
            <v>103</v>
          </cell>
          <cell r="B107">
            <v>26510</v>
          </cell>
          <cell r="C107">
            <v>1285</v>
          </cell>
          <cell r="D107">
            <v>50</v>
          </cell>
          <cell r="E107">
            <v>3</v>
          </cell>
          <cell r="F107">
            <v>156</v>
          </cell>
          <cell r="G107">
            <v>0.871</v>
          </cell>
          <cell r="H107">
            <v>0.05</v>
          </cell>
          <cell r="I107">
            <v>2</v>
          </cell>
          <cell r="J107">
            <v>0</v>
          </cell>
          <cell r="K107">
            <v>1</v>
          </cell>
          <cell r="L107">
            <v>1</v>
          </cell>
          <cell r="M107">
            <v>1320</v>
          </cell>
          <cell r="N107">
            <v>142.66980000000001</v>
          </cell>
          <cell r="O107">
            <v>1927.5</v>
          </cell>
          <cell r="P107">
            <v>13.510217298965863</v>
          </cell>
          <cell r="Q107">
            <v>17</v>
          </cell>
          <cell r="R107">
            <v>19.517795637198624</v>
          </cell>
          <cell r="S107">
            <v>527.97628810421986</v>
          </cell>
          <cell r="T107"/>
          <cell r="U107">
            <v>3000.33</v>
          </cell>
          <cell r="V107">
            <v>1.5565914396887159</v>
          </cell>
        </row>
        <row r="108">
          <cell r="A108">
            <v>104</v>
          </cell>
          <cell r="B108">
            <v>33680</v>
          </cell>
          <cell r="C108">
            <v>1295</v>
          </cell>
          <cell r="D108">
            <v>51</v>
          </cell>
          <cell r="E108">
            <v>4</v>
          </cell>
          <cell r="F108">
            <v>157</v>
          </cell>
          <cell r="G108">
            <v>0.873</v>
          </cell>
          <cell r="H108">
            <v>0.05</v>
          </cell>
          <cell r="I108">
            <v>2</v>
          </cell>
          <cell r="J108">
            <v>0</v>
          </cell>
          <cell r="K108">
            <v>1</v>
          </cell>
          <cell r="L108">
            <v>1</v>
          </cell>
          <cell r="M108">
            <v>1330</v>
          </cell>
          <cell r="N108">
            <v>143.91405</v>
          </cell>
          <cell r="O108">
            <v>1955.45</v>
          </cell>
          <cell r="P108">
            <v>13.587624001965061</v>
          </cell>
          <cell r="Q108">
            <v>17</v>
          </cell>
          <cell r="R108">
            <v>19.47308132875143</v>
          </cell>
          <cell r="S108">
            <v>669.23814199219203</v>
          </cell>
          <cell r="T108"/>
          <cell r="U108">
            <v>3000.33</v>
          </cell>
          <cell r="V108">
            <v>1.5343424787133395</v>
          </cell>
        </row>
        <row r="109">
          <cell r="A109">
            <v>105</v>
          </cell>
          <cell r="B109">
            <v>42850</v>
          </cell>
          <cell r="C109">
            <v>1305</v>
          </cell>
          <cell r="D109">
            <v>51</v>
          </cell>
          <cell r="E109">
            <v>5</v>
          </cell>
          <cell r="F109">
            <v>159</v>
          </cell>
          <cell r="G109">
            <v>0.875</v>
          </cell>
          <cell r="H109">
            <v>0.05</v>
          </cell>
          <cell r="I109">
            <v>2</v>
          </cell>
          <cell r="J109">
            <v>0</v>
          </cell>
          <cell r="K109">
            <v>1</v>
          </cell>
          <cell r="L109">
            <v>1</v>
          </cell>
          <cell r="M109">
            <v>1340</v>
          </cell>
          <cell r="N109">
            <v>146.08125000000001</v>
          </cell>
          <cell r="O109">
            <v>1970.55</v>
          </cell>
          <cell r="P109">
            <v>13.489410858683094</v>
          </cell>
          <cell r="Q109">
            <v>16</v>
          </cell>
          <cell r="R109">
            <v>18.285714285714285</v>
          </cell>
          <cell r="S109">
            <v>799.53352769679293</v>
          </cell>
          <cell r="T109">
            <v>2786.2814927261657</v>
          </cell>
          <cell r="U109">
            <v>2823.8399999999997</v>
          </cell>
          <cell r="V109">
            <v>1.433021237725508</v>
          </cell>
        </row>
        <row r="110">
          <cell r="A110">
            <v>106</v>
          </cell>
          <cell r="B110">
            <v>54020</v>
          </cell>
          <cell r="C110">
            <v>1315</v>
          </cell>
          <cell r="D110">
            <v>51</v>
          </cell>
          <cell r="E110">
            <v>6</v>
          </cell>
          <cell r="F110">
            <v>160</v>
          </cell>
          <cell r="G110">
            <v>0.877</v>
          </cell>
          <cell r="H110">
            <v>0.05</v>
          </cell>
          <cell r="I110">
            <v>2</v>
          </cell>
          <cell r="J110">
            <v>0</v>
          </cell>
          <cell r="K110">
            <v>1</v>
          </cell>
          <cell r="L110">
            <v>1</v>
          </cell>
          <cell r="M110">
            <v>1350</v>
          </cell>
          <cell r="N110">
            <v>147.33600000000001</v>
          </cell>
          <cell r="O110">
            <v>1985.65</v>
          </cell>
          <cell r="P110">
            <v>13.477018515501982</v>
          </cell>
          <cell r="Q110">
            <v>16</v>
          </cell>
          <cell r="R110">
            <v>18.244013683010262</v>
          </cell>
          <cell r="S110">
            <v>1005.6547134247086</v>
          </cell>
          <cell r="T110"/>
          <cell r="U110">
            <v>2823.8399999999997</v>
          </cell>
          <cell r="V110">
            <v>1.42212373781885</v>
          </cell>
        </row>
        <row r="111">
          <cell r="A111">
            <v>107</v>
          </cell>
          <cell r="B111">
            <v>67190</v>
          </cell>
          <cell r="C111">
            <v>1325</v>
          </cell>
          <cell r="D111">
            <v>52</v>
          </cell>
          <cell r="E111">
            <v>7</v>
          </cell>
          <cell r="F111">
            <v>161</v>
          </cell>
          <cell r="G111">
            <v>0.879</v>
          </cell>
          <cell r="H111">
            <v>0.05</v>
          </cell>
          <cell r="I111">
            <v>2</v>
          </cell>
          <cell r="J111">
            <v>0</v>
          </cell>
          <cell r="K111">
            <v>1</v>
          </cell>
          <cell r="L111">
            <v>1</v>
          </cell>
          <cell r="M111">
            <v>1360</v>
          </cell>
          <cell r="N111">
            <v>148.59495000000001</v>
          </cell>
          <cell r="O111">
            <v>2014</v>
          </cell>
          <cell r="P111">
            <v>13.553623457593948</v>
          </cell>
          <cell r="Q111">
            <v>16</v>
          </cell>
          <cell r="R111">
            <v>18.202502844141069</v>
          </cell>
          <cell r="S111">
            <v>1247.9858837733045</v>
          </cell>
          <cell r="T111"/>
          <cell r="U111">
            <v>2823.8399999999997</v>
          </cell>
          <cell r="V111">
            <v>1.4021052631578945</v>
          </cell>
        </row>
        <row r="112">
          <cell r="A112">
            <v>108</v>
          </cell>
          <cell r="B112">
            <v>82360</v>
          </cell>
          <cell r="C112">
            <v>1340</v>
          </cell>
          <cell r="D112">
            <v>52</v>
          </cell>
          <cell r="E112">
            <v>8</v>
          </cell>
          <cell r="F112">
            <v>163</v>
          </cell>
          <cell r="G112">
            <v>0.88100000000000001</v>
          </cell>
          <cell r="H112">
            <v>0.05</v>
          </cell>
          <cell r="I112">
            <v>2</v>
          </cell>
          <cell r="J112">
            <v>0</v>
          </cell>
          <cell r="K112">
            <v>1</v>
          </cell>
          <cell r="L112">
            <v>1</v>
          </cell>
          <cell r="M112">
            <v>1370</v>
          </cell>
          <cell r="N112">
            <v>150.78315000000001</v>
          </cell>
          <cell r="O112">
            <v>2036.8</v>
          </cell>
          <cell r="P112">
            <v>13.508140664258573</v>
          </cell>
          <cell r="Q112">
            <v>16</v>
          </cell>
          <cell r="R112">
            <v>18.161180476730987</v>
          </cell>
          <cell r="S112">
            <v>1526.2804327179226</v>
          </cell>
          <cell r="T112"/>
          <cell r="U112">
            <v>2823.8399999999997</v>
          </cell>
          <cell r="V112">
            <v>1.3864100549882168</v>
          </cell>
        </row>
        <row r="113">
          <cell r="A113">
            <v>109</v>
          </cell>
          <cell r="B113">
            <v>99530</v>
          </cell>
          <cell r="C113">
            <v>1350</v>
          </cell>
          <cell r="D113">
            <v>52</v>
          </cell>
          <cell r="E113">
            <v>9</v>
          </cell>
          <cell r="F113">
            <v>164</v>
          </cell>
          <cell r="G113">
            <v>0.88300000000000001</v>
          </cell>
          <cell r="H113">
            <v>0.05</v>
          </cell>
          <cell r="I113">
            <v>2</v>
          </cell>
          <cell r="J113">
            <v>0</v>
          </cell>
          <cell r="K113">
            <v>1</v>
          </cell>
          <cell r="L113">
            <v>1</v>
          </cell>
          <cell r="M113">
            <v>1380</v>
          </cell>
          <cell r="N113">
            <v>152.05260000000001</v>
          </cell>
          <cell r="O113">
            <v>2052</v>
          </cell>
          <cell r="P113">
            <v>13.495329905572149</v>
          </cell>
          <cell r="Q113">
            <v>16</v>
          </cell>
          <cell r="R113">
            <v>18.120045300113251</v>
          </cell>
          <cell r="S113">
            <v>1840.2939884900734</v>
          </cell>
          <cell r="T113"/>
          <cell r="U113">
            <v>2823.8399999999997</v>
          </cell>
          <cell r="V113">
            <v>1.3761403508771928</v>
          </cell>
        </row>
        <row r="114">
          <cell r="A114">
            <v>110</v>
          </cell>
          <cell r="B114">
            <v>118700</v>
          </cell>
          <cell r="C114">
            <v>1360</v>
          </cell>
          <cell r="D114">
            <v>53</v>
          </cell>
          <cell r="E114">
            <v>10</v>
          </cell>
          <cell r="F114">
            <v>165</v>
          </cell>
          <cell r="G114">
            <v>0.88500000000000001</v>
          </cell>
          <cell r="H114">
            <v>0.05</v>
          </cell>
          <cell r="I114">
            <v>2</v>
          </cell>
          <cell r="J114">
            <v>0</v>
          </cell>
          <cell r="K114">
            <v>1</v>
          </cell>
          <cell r="L114">
            <v>1</v>
          </cell>
          <cell r="M114">
            <v>1390</v>
          </cell>
          <cell r="N114">
            <v>153.32625000000002</v>
          </cell>
          <cell r="O114">
            <v>2080.8000000000002</v>
          </cell>
          <cell r="P114">
            <v>13.571061706654927</v>
          </cell>
          <cell r="Q114">
            <v>16</v>
          </cell>
          <cell r="R114">
            <v>18.07909604519774</v>
          </cell>
          <cell r="S114">
            <v>2189.7843883316041</v>
          </cell>
          <cell r="T114">
            <v>7809.9994067376138</v>
          </cell>
          <cell r="U114">
            <v>2823.8399999999997</v>
          </cell>
          <cell r="V114">
            <v>1.357093425605536</v>
          </cell>
        </row>
      </sheetData>
      <sheetData sheetId="1"/>
      <sheetData sheetId="2"/>
      <sheetData sheetId="3">
        <row r="4">
          <cell r="A4" t="str">
            <v>레벨</v>
          </cell>
          <cell r="B4" t="str">
            <v>필요 경험치</v>
          </cell>
          <cell r="C4" t="str">
            <v>HP</v>
          </cell>
          <cell r="D4" t="str">
            <v>방어력</v>
          </cell>
          <cell r="E4" t="str">
            <v>회피율</v>
          </cell>
          <cell r="F4" t="str">
            <v>공격력</v>
          </cell>
          <cell r="G4" t="str">
            <v>공격 속도(초당 공격 수)</v>
          </cell>
          <cell r="H4" t="str">
            <v>치명타 확률</v>
          </cell>
          <cell r="I4" t="str">
            <v>치명타 공격력</v>
          </cell>
          <cell r="J4" t="str">
            <v>방어구 관통</v>
          </cell>
          <cell r="K4" t="str">
            <v>이동 속도</v>
          </cell>
          <cell r="L4" t="str">
            <v>사정거리</v>
          </cell>
          <cell r="M4" t="str">
            <v>초기 소지금</v>
          </cell>
          <cell r="N4" t="str">
            <v>DPS</v>
          </cell>
          <cell r="O4" t="str">
            <v>실제 체력</v>
          </cell>
          <cell r="P4" t="str">
            <v>체력/DPS</v>
          </cell>
          <cell r="Q4" t="str">
            <v>몹1당 공격횟수</v>
          </cell>
          <cell r="R4" t="str">
            <v>몹1당 사냥 시간</v>
          </cell>
          <cell r="S4" t="str">
            <v>최소 레벨업 시간</v>
          </cell>
          <cell r="T4" t="str">
            <v>구간 종료 최소 소요시간</v>
          </cell>
          <cell r="U4" t="str">
            <v>1마리당 소모 체력</v>
          </cell>
          <cell r="V4" t="str">
            <v>소모 체력(%)</v>
          </cell>
        </row>
        <row r="5">
          <cell r="A5">
            <v>1</v>
          </cell>
          <cell r="B5">
            <v>150</v>
          </cell>
          <cell r="C5">
            <v>110</v>
          </cell>
          <cell r="D5">
            <v>10</v>
          </cell>
          <cell r="E5">
            <v>0</v>
          </cell>
          <cell r="F5">
            <v>13</v>
          </cell>
          <cell r="G5">
            <v>0.66700000000000004</v>
          </cell>
          <cell r="H5">
            <v>0.05</v>
          </cell>
          <cell r="I5">
            <v>2</v>
          </cell>
          <cell r="J5">
            <v>0</v>
          </cell>
          <cell r="K5">
            <v>1</v>
          </cell>
          <cell r="L5">
            <v>1</v>
          </cell>
          <cell r="M5">
            <v>200</v>
          </cell>
          <cell r="N5">
            <v>9.1045500000000015</v>
          </cell>
          <cell r="O5">
            <v>121.00000000000001</v>
          </cell>
          <cell r="P5">
            <v>13.290058267569512</v>
          </cell>
          <cell r="Q5">
            <v>11</v>
          </cell>
          <cell r="R5">
            <v>16.491754122938531</v>
          </cell>
          <cell r="S5">
            <v>82.458770614692654</v>
          </cell>
          <cell r="U5">
            <v>56.7</v>
          </cell>
          <cell r="V5">
            <v>0.468595041322314</v>
          </cell>
        </row>
        <row r="6">
          <cell r="A6">
            <v>2</v>
          </cell>
          <cell r="B6">
            <v>300</v>
          </cell>
          <cell r="C6">
            <v>130</v>
          </cell>
          <cell r="D6">
            <v>11</v>
          </cell>
          <cell r="E6">
            <v>1.1999999999999999E-3</v>
          </cell>
          <cell r="F6">
            <v>15</v>
          </cell>
          <cell r="G6">
            <v>0.67100000000000004</v>
          </cell>
          <cell r="H6">
            <v>5.2499999999999998E-2</v>
          </cell>
          <cell r="I6">
            <v>2</v>
          </cell>
          <cell r="J6">
            <v>0</v>
          </cell>
          <cell r="K6">
            <v>1</v>
          </cell>
          <cell r="L6">
            <v>1</v>
          </cell>
          <cell r="M6">
            <v>210</v>
          </cell>
          <cell r="N6">
            <v>10.593412500000001</v>
          </cell>
          <cell r="O6">
            <v>144.47316000000004</v>
          </cell>
          <cell r="P6">
            <v>13.638018910336969</v>
          </cell>
          <cell r="Q6">
            <v>9</v>
          </cell>
          <cell r="R6">
            <v>13.412816691505215</v>
          </cell>
          <cell r="S6">
            <v>134.12816691505216</v>
          </cell>
          <cell r="U6">
            <v>50.400000000000006</v>
          </cell>
          <cell r="V6">
            <v>0.34885372480258614</v>
          </cell>
        </row>
        <row r="7">
          <cell r="A7">
            <v>3</v>
          </cell>
          <cell r="B7">
            <v>450</v>
          </cell>
          <cell r="C7">
            <v>150</v>
          </cell>
          <cell r="D7">
            <v>12</v>
          </cell>
          <cell r="E7">
            <v>2.4000000000000002E-3</v>
          </cell>
          <cell r="F7">
            <v>17</v>
          </cell>
          <cell r="G7">
            <v>0.67500000000000004</v>
          </cell>
          <cell r="H7">
            <v>5.5E-2</v>
          </cell>
          <cell r="I7">
            <v>2</v>
          </cell>
          <cell r="J7">
            <v>0</v>
          </cell>
          <cell r="K7">
            <v>1</v>
          </cell>
          <cell r="L7">
            <v>1</v>
          </cell>
          <cell r="M7">
            <v>220</v>
          </cell>
          <cell r="N7">
            <v>12.106125</v>
          </cell>
          <cell r="O7">
            <v>168.40320000000003</v>
          </cell>
          <cell r="P7">
            <v>13.910578322956356</v>
          </cell>
          <cell r="Q7">
            <v>8</v>
          </cell>
          <cell r="R7">
            <v>11.851851851851851</v>
          </cell>
          <cell r="S7">
            <v>177.77777777777777</v>
          </cell>
          <cell r="U7">
            <v>44.1</v>
          </cell>
          <cell r="V7">
            <v>0.26187150837988826</v>
          </cell>
        </row>
        <row r="8">
          <cell r="A8">
            <v>4</v>
          </cell>
          <cell r="B8">
            <v>650</v>
          </cell>
          <cell r="C8">
            <v>170</v>
          </cell>
          <cell r="D8">
            <v>13</v>
          </cell>
          <cell r="E8">
            <v>3.5999999999999999E-3</v>
          </cell>
          <cell r="F8">
            <v>19</v>
          </cell>
          <cell r="G8">
            <v>0.67900000000000005</v>
          </cell>
          <cell r="H8">
            <v>5.7500000000000002E-2</v>
          </cell>
          <cell r="I8">
            <v>2</v>
          </cell>
          <cell r="J8">
            <v>0</v>
          </cell>
          <cell r="K8">
            <v>1</v>
          </cell>
          <cell r="L8">
            <v>1</v>
          </cell>
          <cell r="M8">
            <v>230</v>
          </cell>
          <cell r="N8">
            <v>13.642807500000004</v>
          </cell>
          <cell r="O8">
            <v>192.79156</v>
          </cell>
          <cell r="P8">
            <v>14.131369954461348</v>
          </cell>
          <cell r="Q8">
            <v>8</v>
          </cell>
          <cell r="R8">
            <v>11.782032400589101</v>
          </cell>
          <cell r="S8">
            <v>255.27736867943054</v>
          </cell>
          <cell r="U8">
            <v>44.1</v>
          </cell>
          <cell r="V8">
            <v>0.22874445333602778</v>
          </cell>
        </row>
        <row r="9">
          <cell r="A9">
            <v>5</v>
          </cell>
          <cell r="B9">
            <v>825</v>
          </cell>
          <cell r="C9">
            <v>190</v>
          </cell>
          <cell r="D9">
            <v>14</v>
          </cell>
          <cell r="E9">
            <v>4.7999999999999996E-3</v>
          </cell>
          <cell r="F9">
            <v>21</v>
          </cell>
          <cell r="G9">
            <v>0.68300000000000005</v>
          </cell>
          <cell r="H9">
            <v>0.06</v>
          </cell>
          <cell r="I9">
            <v>2</v>
          </cell>
          <cell r="J9">
            <v>0</v>
          </cell>
          <cell r="K9">
            <v>1</v>
          </cell>
          <cell r="L9">
            <v>1</v>
          </cell>
          <cell r="M9">
            <v>240</v>
          </cell>
          <cell r="N9">
            <v>15.203580000000002</v>
          </cell>
          <cell r="O9">
            <v>217.63968</v>
          </cell>
          <cell r="P9">
            <v>14.315028434092495</v>
          </cell>
          <cell r="Q9">
            <v>7</v>
          </cell>
          <cell r="R9">
            <v>10.248901903367496</v>
          </cell>
          <cell r="S9">
            <v>281.84480234260616</v>
          </cell>
          <cell r="T9">
            <v>931.4868863295593</v>
          </cell>
          <cell r="U9">
            <v>37.800000000000004</v>
          </cell>
          <cell r="V9">
            <v>0.17368156395010323</v>
          </cell>
        </row>
        <row r="10">
          <cell r="A10">
            <v>6</v>
          </cell>
          <cell r="B10">
            <v>900</v>
          </cell>
          <cell r="C10">
            <v>210</v>
          </cell>
          <cell r="D10">
            <v>15</v>
          </cell>
          <cell r="E10">
            <v>6.0000000000000001E-3</v>
          </cell>
          <cell r="F10">
            <v>23</v>
          </cell>
          <cell r="G10">
            <v>0.68700000000000006</v>
          </cell>
          <cell r="H10">
            <v>6.25E-2</v>
          </cell>
          <cell r="I10">
            <v>2</v>
          </cell>
          <cell r="J10">
            <v>0</v>
          </cell>
          <cell r="K10">
            <v>1</v>
          </cell>
          <cell r="L10">
            <v>1</v>
          </cell>
          <cell r="M10">
            <v>250</v>
          </cell>
          <cell r="N10">
            <v>16.788562500000001</v>
          </cell>
          <cell r="O10">
            <v>242.94899999999998</v>
          </cell>
          <cell r="P10">
            <v>14.471101977909065</v>
          </cell>
          <cell r="Q10">
            <v>10</v>
          </cell>
          <cell r="R10">
            <v>14.556040756914118</v>
          </cell>
          <cell r="S10">
            <v>163.75545851528383</v>
          </cell>
          <cell r="U10">
            <v>109.98000000000002</v>
          </cell>
          <cell r="V10">
            <v>0.45268760110146583</v>
          </cell>
        </row>
        <row r="11">
          <cell r="A11">
            <v>7</v>
          </cell>
          <cell r="B11">
            <v>1050</v>
          </cell>
          <cell r="C11">
            <v>230</v>
          </cell>
          <cell r="D11">
            <v>16</v>
          </cell>
          <cell r="E11">
            <v>7.1999999999999998E-3</v>
          </cell>
          <cell r="F11">
            <v>25</v>
          </cell>
          <cell r="G11">
            <v>0.69100000000000006</v>
          </cell>
          <cell r="H11">
            <v>6.5000000000000002E-2</v>
          </cell>
          <cell r="I11">
            <v>2</v>
          </cell>
          <cell r="J11">
            <v>0</v>
          </cell>
          <cell r="K11">
            <v>1</v>
          </cell>
          <cell r="L11">
            <v>1</v>
          </cell>
          <cell r="M11">
            <v>260</v>
          </cell>
          <cell r="N11">
            <v>18.397875000000003</v>
          </cell>
          <cell r="O11">
            <v>268.72095999999999</v>
          </cell>
          <cell r="P11">
            <v>14.606086844268697</v>
          </cell>
          <cell r="Q11">
            <v>9</v>
          </cell>
          <cell r="R11">
            <v>13.024602026049203</v>
          </cell>
          <cell r="S11">
            <v>170.9479015918958</v>
          </cell>
          <cell r="U11">
            <v>109.98000000000002</v>
          </cell>
          <cell r="V11">
            <v>0.40927213121001066</v>
          </cell>
        </row>
        <row r="12">
          <cell r="A12">
            <v>8</v>
          </cell>
          <cell r="B12">
            <v>1250</v>
          </cell>
          <cell r="C12">
            <v>250</v>
          </cell>
          <cell r="D12">
            <v>17</v>
          </cell>
          <cell r="E12">
            <v>8.3999999999999995E-3</v>
          </cell>
          <cell r="F12">
            <v>27</v>
          </cell>
          <cell r="G12">
            <v>0.69500000000000006</v>
          </cell>
          <cell r="H12">
            <v>6.7500000000000004E-2</v>
          </cell>
          <cell r="I12">
            <v>2</v>
          </cell>
          <cell r="J12">
            <v>0</v>
          </cell>
          <cell r="K12">
            <v>1</v>
          </cell>
          <cell r="L12">
            <v>1</v>
          </cell>
          <cell r="M12">
            <v>270</v>
          </cell>
          <cell r="N12">
            <v>20.031637499999999</v>
          </cell>
          <cell r="O12">
            <v>294.95699999999999</v>
          </cell>
          <cell r="P12">
            <v>14.72455759046159</v>
          </cell>
          <cell r="Q12">
            <v>9</v>
          </cell>
          <cell r="R12">
            <v>12.949640287769784</v>
          </cell>
          <cell r="S12">
            <v>202.33812949640287</v>
          </cell>
          <cell r="U12">
            <v>96.232500000000016</v>
          </cell>
          <cell r="V12">
            <v>0.32625942086473625</v>
          </cell>
        </row>
        <row r="13">
          <cell r="A13">
            <v>9</v>
          </cell>
          <cell r="B13">
            <v>1400</v>
          </cell>
          <cell r="C13">
            <v>270</v>
          </cell>
          <cell r="D13">
            <v>18</v>
          </cell>
          <cell r="E13">
            <v>9.5999999999999992E-3</v>
          </cell>
          <cell r="F13">
            <v>29</v>
          </cell>
          <cell r="G13">
            <v>0.69900000000000007</v>
          </cell>
          <cell r="H13">
            <v>7.0000000000000007E-2</v>
          </cell>
          <cell r="I13">
            <v>2</v>
          </cell>
          <cell r="J13">
            <v>0</v>
          </cell>
          <cell r="K13">
            <v>1</v>
          </cell>
          <cell r="L13">
            <v>1</v>
          </cell>
          <cell r="M13">
            <v>280</v>
          </cell>
          <cell r="N13">
            <v>21.689970000000002</v>
          </cell>
          <cell r="O13">
            <v>321.65855999999997</v>
          </cell>
          <cell r="P13">
            <v>14.829829640151642</v>
          </cell>
          <cell r="Q13">
            <v>8</v>
          </cell>
          <cell r="R13">
            <v>11.444921316165951</v>
          </cell>
          <cell r="S13">
            <v>200.28612303290416</v>
          </cell>
          <cell r="U13">
            <v>96.232500000000016</v>
          </cell>
          <cell r="V13">
            <v>0.2991759336359649</v>
          </cell>
        </row>
        <row r="14">
          <cell r="A14">
            <v>10</v>
          </cell>
          <cell r="B14">
            <v>1550</v>
          </cell>
          <cell r="C14">
            <v>290</v>
          </cell>
          <cell r="D14">
            <v>19</v>
          </cell>
          <cell r="E14">
            <v>1.0799999999999999E-2</v>
          </cell>
          <cell r="F14">
            <v>31</v>
          </cell>
          <cell r="G14">
            <v>0.70300000000000007</v>
          </cell>
          <cell r="H14">
            <v>7.2500000000000009E-2</v>
          </cell>
          <cell r="I14">
            <v>2</v>
          </cell>
          <cell r="J14">
            <v>0</v>
          </cell>
          <cell r="K14">
            <v>1</v>
          </cell>
          <cell r="L14">
            <v>1</v>
          </cell>
          <cell r="M14">
            <v>290</v>
          </cell>
          <cell r="N14">
            <v>23.372992500000002</v>
          </cell>
          <cell r="O14">
            <v>348.82707999999991</v>
          </cell>
          <cell r="P14">
            <v>14.924365375978274</v>
          </cell>
          <cell r="Q14">
            <v>8</v>
          </cell>
          <cell r="R14">
            <v>11.379800853485063</v>
          </cell>
          <cell r="S14">
            <v>220.4836415362731</v>
          </cell>
          <cell r="T14">
            <v>957.81125417275973</v>
          </cell>
          <cell r="U14">
            <v>96.232500000000016</v>
          </cell>
          <cell r="V14">
            <v>0.27587451066012431</v>
          </cell>
        </row>
        <row r="15">
          <cell r="A15">
            <v>11</v>
          </cell>
          <cell r="B15">
            <v>1760</v>
          </cell>
          <cell r="C15">
            <v>310</v>
          </cell>
          <cell r="D15">
            <v>20</v>
          </cell>
          <cell r="E15">
            <v>1.1999999999999999E-2</v>
          </cell>
          <cell r="F15">
            <v>33</v>
          </cell>
          <cell r="G15">
            <v>0.70700000000000007</v>
          </cell>
          <cell r="H15">
            <v>7.4999999999999997E-2</v>
          </cell>
          <cell r="I15">
            <v>2</v>
          </cell>
          <cell r="J15">
            <v>0</v>
          </cell>
          <cell r="K15">
            <v>1</v>
          </cell>
          <cell r="L15">
            <v>1</v>
          </cell>
          <cell r="M15">
            <v>300</v>
          </cell>
          <cell r="N15">
            <v>25.080825000000001</v>
          </cell>
          <cell r="O15">
            <v>376.464</v>
          </cell>
          <cell r="P15">
            <v>15.010032564718266</v>
          </cell>
          <cell r="Q15">
            <v>8</v>
          </cell>
          <cell r="R15">
            <v>11.315417256011314</v>
          </cell>
          <cell r="S15">
            <v>153.19334131215317</v>
          </cell>
          <cell r="U15">
            <v>156.55499999999998</v>
          </cell>
          <cell r="V15">
            <v>0.41585649623868415</v>
          </cell>
        </row>
        <row r="16">
          <cell r="A16">
            <v>12</v>
          </cell>
          <cell r="B16">
            <v>1920</v>
          </cell>
          <cell r="C16">
            <v>330</v>
          </cell>
          <cell r="D16">
            <v>21</v>
          </cell>
          <cell r="E16">
            <v>1.32E-2</v>
          </cell>
          <cell r="F16">
            <v>35</v>
          </cell>
          <cell r="G16">
            <v>0.71100000000000008</v>
          </cell>
          <cell r="H16">
            <v>7.7499999999999999E-2</v>
          </cell>
          <cell r="I16">
            <v>2</v>
          </cell>
          <cell r="J16">
            <v>0</v>
          </cell>
          <cell r="K16">
            <v>1</v>
          </cell>
          <cell r="L16">
            <v>1</v>
          </cell>
          <cell r="M16">
            <v>310</v>
          </cell>
          <cell r="N16">
            <v>26.813587500000001</v>
          </cell>
          <cell r="O16">
            <v>404.57076000000006</v>
          </cell>
          <cell r="P16">
            <v>15.088274181886332</v>
          </cell>
          <cell r="Q16">
            <v>8</v>
          </cell>
          <cell r="R16">
            <v>11.251758087201123</v>
          </cell>
          <cell r="S16">
            <v>166.17981174943199</v>
          </cell>
          <cell r="U16">
            <v>156.55499999999998</v>
          </cell>
          <cell r="V16">
            <v>0.38696568185006736</v>
          </cell>
        </row>
        <row r="17">
          <cell r="A17">
            <v>13</v>
          </cell>
          <cell r="B17">
            <v>2120</v>
          </cell>
          <cell r="C17">
            <v>350</v>
          </cell>
          <cell r="D17">
            <v>22</v>
          </cell>
          <cell r="E17">
            <v>1.44E-2</v>
          </cell>
          <cell r="F17">
            <v>37</v>
          </cell>
          <cell r="G17">
            <v>0.71500000000000008</v>
          </cell>
          <cell r="H17">
            <v>0.08</v>
          </cell>
          <cell r="I17">
            <v>2</v>
          </cell>
          <cell r="J17">
            <v>0</v>
          </cell>
          <cell r="K17">
            <v>1</v>
          </cell>
          <cell r="L17">
            <v>1</v>
          </cell>
          <cell r="M17">
            <v>320</v>
          </cell>
          <cell r="N17">
            <v>28.571400000000004</v>
          </cell>
          <cell r="O17">
            <v>433.14879999999999</v>
          </cell>
          <cell r="P17">
            <v>15.160223160223158</v>
          </cell>
          <cell r="Q17">
            <v>7</v>
          </cell>
          <cell r="R17">
            <v>9.79020979020979</v>
          </cell>
          <cell r="S17">
            <v>159.65572888649811</v>
          </cell>
          <cell r="U17">
            <v>134.19</v>
          </cell>
          <cell r="V17">
            <v>0.30980115840099293</v>
          </cell>
        </row>
        <row r="18">
          <cell r="A18">
            <v>14</v>
          </cell>
          <cell r="B18">
            <v>2360</v>
          </cell>
          <cell r="C18">
            <v>370</v>
          </cell>
          <cell r="D18">
            <v>23</v>
          </cell>
          <cell r="E18">
            <v>1.5599999999999999E-2</v>
          </cell>
          <cell r="F18">
            <v>39</v>
          </cell>
          <cell r="G18">
            <v>0.71900000000000008</v>
          </cell>
          <cell r="H18">
            <v>8.2500000000000004E-2</v>
          </cell>
          <cell r="I18">
            <v>2</v>
          </cell>
          <cell r="J18">
            <v>0</v>
          </cell>
          <cell r="K18">
            <v>1</v>
          </cell>
          <cell r="L18">
            <v>1</v>
          </cell>
          <cell r="M18">
            <v>330</v>
          </cell>
          <cell r="N18">
            <v>30.354382500000003</v>
          </cell>
          <cell r="O18">
            <v>462.19956000000002</v>
          </cell>
          <cell r="P18">
            <v>15.22678183290337</v>
          </cell>
          <cell r="Q18">
            <v>7</v>
          </cell>
          <cell r="R18">
            <v>9.7357440890125169</v>
          </cell>
          <cell r="S18">
            <v>176.74120038515031</v>
          </cell>
          <cell r="U18">
            <v>134.19</v>
          </cell>
          <cell r="V18">
            <v>0.29032913834881191</v>
          </cell>
        </row>
        <row r="19">
          <cell r="A19">
            <v>15</v>
          </cell>
          <cell r="B19">
            <v>2500</v>
          </cell>
          <cell r="C19">
            <v>390</v>
          </cell>
          <cell r="D19">
            <v>24</v>
          </cell>
          <cell r="E19">
            <v>1.6799999999999999E-2</v>
          </cell>
          <cell r="F19">
            <v>41</v>
          </cell>
          <cell r="G19">
            <v>0.72300000000000009</v>
          </cell>
          <cell r="H19">
            <v>8.4999999999999992E-2</v>
          </cell>
          <cell r="I19">
            <v>2</v>
          </cell>
          <cell r="J19">
            <v>0</v>
          </cell>
          <cell r="K19">
            <v>1</v>
          </cell>
          <cell r="L19">
            <v>1</v>
          </cell>
          <cell r="M19">
            <v>340</v>
          </cell>
          <cell r="N19">
            <v>32.162655000000001</v>
          </cell>
          <cell r="O19">
            <v>491.72447999999997</v>
          </cell>
          <cell r="P19">
            <v>15.2886781268524</v>
          </cell>
          <cell r="Q19">
            <v>7</v>
          </cell>
          <cell r="R19">
            <v>9.6818810511756563</v>
          </cell>
          <cell r="S19">
            <v>186.19002021491647</v>
          </cell>
          <cell r="T19">
            <v>841.96010254815008</v>
          </cell>
          <cell r="U19">
            <v>134.19</v>
          </cell>
          <cell r="V19">
            <v>0.27289672460480308</v>
          </cell>
        </row>
        <row r="20">
          <cell r="A20">
            <v>16</v>
          </cell>
          <cell r="B20">
            <v>2560</v>
          </cell>
          <cell r="C20">
            <v>410</v>
          </cell>
          <cell r="D20">
            <v>25</v>
          </cell>
          <cell r="E20">
            <v>1.7999999999999999E-2</v>
          </cell>
          <cell r="F20">
            <v>43</v>
          </cell>
          <cell r="G20">
            <v>0.72700000000000009</v>
          </cell>
          <cell r="H20">
            <v>8.7499999999999994E-2</v>
          </cell>
          <cell r="I20">
            <v>2</v>
          </cell>
          <cell r="J20">
            <v>0</v>
          </cell>
          <cell r="K20">
            <v>1</v>
          </cell>
          <cell r="L20">
            <v>1</v>
          </cell>
          <cell r="M20">
            <v>350</v>
          </cell>
          <cell r="N20">
            <v>33.996337500000003</v>
          </cell>
          <cell r="O20">
            <v>521.72500000000002</v>
          </cell>
          <cell r="P20">
            <v>15.346506075838315</v>
          </cell>
          <cell r="Q20">
            <v>8</v>
          </cell>
          <cell r="R20">
            <v>11.004126547455295</v>
          </cell>
          <cell r="S20">
            <v>156.50313311936418</v>
          </cell>
          <cell r="U20">
            <v>210.21</v>
          </cell>
          <cell r="V20">
            <v>0.40291341223824811</v>
          </cell>
        </row>
        <row r="21">
          <cell r="A21">
            <v>17</v>
          </cell>
          <cell r="B21">
            <v>2720</v>
          </cell>
          <cell r="C21">
            <v>430</v>
          </cell>
          <cell r="D21">
            <v>26</v>
          </cell>
          <cell r="E21">
            <v>1.9199999999999998E-2</v>
          </cell>
          <cell r="F21">
            <v>45</v>
          </cell>
          <cell r="G21">
            <v>0.73100000000000009</v>
          </cell>
          <cell r="H21">
            <v>0.09</v>
          </cell>
          <cell r="I21">
            <v>2</v>
          </cell>
          <cell r="J21">
            <v>0</v>
          </cell>
          <cell r="K21">
            <v>1</v>
          </cell>
          <cell r="L21">
            <v>1</v>
          </cell>
          <cell r="M21">
            <v>360</v>
          </cell>
          <cell r="N21">
            <v>35.855550000000008</v>
          </cell>
          <cell r="O21">
            <v>552.20256000000006</v>
          </cell>
          <cell r="P21">
            <v>15.400755531570425</v>
          </cell>
          <cell r="Q21">
            <v>8</v>
          </cell>
          <cell r="R21">
            <v>10.943912448700409</v>
          </cell>
          <cell r="S21">
            <v>165.37467700258395</v>
          </cell>
          <cell r="U21">
            <v>210.21</v>
          </cell>
          <cell r="V21">
            <v>0.38067552602436322</v>
          </cell>
        </row>
        <row r="22">
          <cell r="A22">
            <v>18</v>
          </cell>
          <cell r="B22">
            <v>2880</v>
          </cell>
          <cell r="C22">
            <v>450</v>
          </cell>
          <cell r="D22">
            <v>27</v>
          </cell>
          <cell r="E22">
            <v>2.0399999999999998E-2</v>
          </cell>
          <cell r="F22">
            <v>47</v>
          </cell>
          <cell r="G22">
            <v>0.7350000000000001</v>
          </cell>
          <cell r="H22">
            <v>9.2499999999999999E-2</v>
          </cell>
          <cell r="I22">
            <v>2</v>
          </cell>
          <cell r="J22">
            <v>0</v>
          </cell>
          <cell r="K22">
            <v>1</v>
          </cell>
          <cell r="L22">
            <v>1</v>
          </cell>
          <cell r="M22">
            <v>370</v>
          </cell>
          <cell r="N22">
            <v>37.740412500000005</v>
          </cell>
          <cell r="O22">
            <v>583.15859999999998</v>
          </cell>
          <cell r="P22">
            <v>15.45183429036447</v>
          </cell>
          <cell r="Q22">
            <v>8</v>
          </cell>
          <cell r="R22">
            <v>10.884353741496597</v>
          </cell>
          <cell r="S22">
            <v>174.14965986394554</v>
          </cell>
          <cell r="U22">
            <v>210.21</v>
          </cell>
          <cell r="V22">
            <v>0.36046797560732197</v>
          </cell>
        </row>
        <row r="23">
          <cell r="A23">
            <v>19</v>
          </cell>
          <cell r="B23">
            <v>3040</v>
          </cell>
          <cell r="C23">
            <v>470</v>
          </cell>
          <cell r="D23">
            <v>28</v>
          </cell>
          <cell r="E23">
            <v>2.1599999999999998E-2</v>
          </cell>
          <cell r="F23">
            <v>49</v>
          </cell>
          <cell r="G23">
            <v>0.73899999999999999</v>
          </cell>
          <cell r="H23">
            <v>9.5000000000000001E-2</v>
          </cell>
          <cell r="I23">
            <v>2</v>
          </cell>
          <cell r="J23">
            <v>0</v>
          </cell>
          <cell r="K23">
            <v>1</v>
          </cell>
          <cell r="L23">
            <v>1</v>
          </cell>
          <cell r="M23">
            <v>380</v>
          </cell>
          <cell r="N23">
            <v>39.651044999999996</v>
          </cell>
          <cell r="O23">
            <v>614.59456000000011</v>
          </cell>
          <cell r="P23">
            <v>15.500084802304711</v>
          </cell>
          <cell r="Q23">
            <v>7</v>
          </cell>
          <cell r="R23">
            <v>9.472259810554803</v>
          </cell>
          <cell r="S23">
            <v>159.9759434671478</v>
          </cell>
          <cell r="U23">
            <v>180.18</v>
          </cell>
          <cell r="V23">
            <v>0.29316888193738644</v>
          </cell>
        </row>
        <row r="24">
          <cell r="A24">
            <v>20</v>
          </cell>
          <cell r="B24">
            <v>3280</v>
          </cell>
          <cell r="C24">
            <v>490</v>
          </cell>
          <cell r="D24">
            <v>29</v>
          </cell>
          <cell r="E24">
            <v>2.2799999999999997E-2</v>
          </cell>
          <cell r="F24">
            <v>51</v>
          </cell>
          <cell r="G24">
            <v>0.74299999999999999</v>
          </cell>
          <cell r="H24">
            <v>9.7500000000000003E-2</v>
          </cell>
          <cell r="I24">
            <v>2</v>
          </cell>
          <cell r="J24">
            <v>0</v>
          </cell>
          <cell r="K24">
            <v>1</v>
          </cell>
          <cell r="L24">
            <v>1</v>
          </cell>
          <cell r="M24">
            <v>390</v>
          </cell>
          <cell r="N24">
            <v>41.587567499999999</v>
          </cell>
          <cell r="O24">
            <v>646.51188000000002</v>
          </cell>
          <cell r="P24">
            <v>15.545796950013969</v>
          </cell>
          <cell r="Q24">
            <v>7</v>
          </cell>
          <cell r="R24">
            <v>9.4212651413189779</v>
          </cell>
          <cell r="S24">
            <v>171.67638701959027</v>
          </cell>
          <cell r="T24">
            <v>827.67980047263177</v>
          </cell>
          <cell r="U24">
            <v>180.18</v>
          </cell>
          <cell r="V24">
            <v>0.27869557478201329</v>
          </cell>
        </row>
        <row r="25">
          <cell r="A25">
            <v>21</v>
          </cell>
          <cell r="B25">
            <v>3360</v>
          </cell>
          <cell r="C25">
            <v>510</v>
          </cell>
          <cell r="D25">
            <v>30</v>
          </cell>
          <cell r="E25">
            <v>2.3999999999999997E-2</v>
          </cell>
          <cell r="F25">
            <v>53</v>
          </cell>
          <cell r="G25">
            <v>0.747</v>
          </cell>
          <cell r="H25">
            <v>0.1</v>
          </cell>
          <cell r="I25">
            <v>2</v>
          </cell>
          <cell r="J25">
            <v>0</v>
          </cell>
          <cell r="K25">
            <v>1</v>
          </cell>
          <cell r="L25">
            <v>1</v>
          </cell>
          <cell r="M25">
            <v>400</v>
          </cell>
          <cell r="N25">
            <v>43.550100000000008</v>
          </cell>
          <cell r="O25">
            <v>678.91200000000003</v>
          </cell>
          <cell r="P25">
            <v>15.589217935205658</v>
          </cell>
          <cell r="Q25">
            <v>9</v>
          </cell>
          <cell r="R25">
            <v>12.048192771084338</v>
          </cell>
          <cell r="S25">
            <v>176.00838135149291</v>
          </cell>
          <cell r="U25">
            <v>311.04000000000002</v>
          </cell>
          <cell r="V25">
            <v>0.45814479638009048</v>
          </cell>
        </row>
        <row r="26">
          <cell r="A26">
            <v>22</v>
          </cell>
          <cell r="B26">
            <v>3520</v>
          </cell>
          <cell r="C26">
            <v>530</v>
          </cell>
          <cell r="D26">
            <v>31</v>
          </cell>
          <cell r="E26">
            <v>2.5199999999999997E-2</v>
          </cell>
          <cell r="F26">
            <v>55</v>
          </cell>
          <cell r="G26">
            <v>0.751</v>
          </cell>
          <cell r="H26">
            <v>0.10250000000000001</v>
          </cell>
          <cell r="I26">
            <v>2</v>
          </cell>
          <cell r="J26">
            <v>0</v>
          </cell>
          <cell r="K26">
            <v>1</v>
          </cell>
          <cell r="L26">
            <v>1</v>
          </cell>
          <cell r="M26">
            <v>410</v>
          </cell>
          <cell r="N26">
            <v>45.538762500000004</v>
          </cell>
          <cell r="O26">
            <v>711.79636000000005</v>
          </cell>
          <cell r="P26">
            <v>15.630560009178993</v>
          </cell>
          <cell r="Q26">
            <v>8</v>
          </cell>
          <cell r="R26">
            <v>10.652463382157125</v>
          </cell>
          <cell r="S26">
            <v>163.0290048051873</v>
          </cell>
          <cell r="U26">
            <v>272.16000000000003</v>
          </cell>
          <cell r="V26">
            <v>0.38235654928047119</v>
          </cell>
        </row>
        <row r="27">
          <cell r="A27">
            <v>23</v>
          </cell>
          <cell r="B27">
            <v>3680</v>
          </cell>
          <cell r="C27">
            <v>550</v>
          </cell>
          <cell r="D27">
            <v>32</v>
          </cell>
          <cell r="E27">
            <v>2.6399999999999996E-2</v>
          </cell>
          <cell r="F27">
            <v>57</v>
          </cell>
          <cell r="G27">
            <v>0.755</v>
          </cell>
          <cell r="H27">
            <v>0.10500000000000001</v>
          </cell>
          <cell r="I27">
            <v>2</v>
          </cell>
          <cell r="J27">
            <v>0</v>
          </cell>
          <cell r="K27">
            <v>1</v>
          </cell>
          <cell r="L27">
            <v>1</v>
          </cell>
          <cell r="M27">
            <v>420</v>
          </cell>
          <cell r="N27">
            <v>47.553675000000005</v>
          </cell>
          <cell r="O27">
            <v>745.16639999999995</v>
          </cell>
          <cell r="P27">
            <v>15.670006576778764</v>
          </cell>
          <cell r="Q27">
            <v>8</v>
          </cell>
          <cell r="R27">
            <v>10.596026490066226</v>
          </cell>
          <cell r="S27">
            <v>169.53642384105962</v>
          </cell>
          <cell r="U27">
            <v>272.16000000000003</v>
          </cell>
          <cell r="V27">
            <v>0.36523385917561507</v>
          </cell>
        </row>
        <row r="28">
          <cell r="A28">
            <v>24</v>
          </cell>
          <cell r="B28">
            <v>3840</v>
          </cell>
          <cell r="C28">
            <v>570</v>
          </cell>
          <cell r="D28">
            <v>33</v>
          </cell>
          <cell r="E28">
            <v>2.76E-2</v>
          </cell>
          <cell r="F28">
            <v>59</v>
          </cell>
          <cell r="G28">
            <v>0.75900000000000001</v>
          </cell>
          <cell r="H28">
            <v>0.1075</v>
          </cell>
          <cell r="I28">
            <v>2</v>
          </cell>
          <cell r="J28">
            <v>0</v>
          </cell>
          <cell r="K28">
            <v>1</v>
          </cell>
          <cell r="L28">
            <v>1</v>
          </cell>
          <cell r="M28">
            <v>430</v>
          </cell>
          <cell r="N28">
            <v>49.594957499999992</v>
          </cell>
          <cell r="O28">
            <v>779.02356000000009</v>
          </cell>
          <cell r="P28">
            <v>15.707717059743427</v>
          </cell>
          <cell r="Q28">
            <v>8</v>
          </cell>
          <cell r="R28">
            <v>10.540184453227932</v>
          </cell>
          <cell r="S28">
            <v>175.97525347997939</v>
          </cell>
          <cell r="U28">
            <v>233.28000000000003</v>
          </cell>
          <cell r="V28">
            <v>0.29945179064930977</v>
          </cell>
        </row>
        <row r="29">
          <cell r="A29">
            <v>25</v>
          </cell>
          <cell r="B29">
            <v>4000</v>
          </cell>
          <cell r="C29">
            <v>590</v>
          </cell>
          <cell r="D29">
            <v>34</v>
          </cell>
          <cell r="E29">
            <v>2.8799999999999999E-2</v>
          </cell>
          <cell r="F29">
            <v>61</v>
          </cell>
          <cell r="G29">
            <v>0.76300000000000001</v>
          </cell>
          <cell r="H29">
            <v>0.11</v>
          </cell>
          <cell r="I29">
            <v>2</v>
          </cell>
          <cell r="J29">
            <v>0</v>
          </cell>
          <cell r="K29">
            <v>1</v>
          </cell>
          <cell r="L29">
            <v>1</v>
          </cell>
          <cell r="M29">
            <v>440</v>
          </cell>
          <cell r="N29">
            <v>51.662730000000003</v>
          </cell>
          <cell r="O29">
            <v>813.36928</v>
          </cell>
          <cell r="P29">
            <v>15.743830804140623</v>
          </cell>
          <cell r="Q29">
            <v>7</v>
          </cell>
          <cell r="R29">
            <v>9.1743119266055047</v>
          </cell>
          <cell r="S29">
            <v>159.55325089748703</v>
          </cell>
          <cell r="T29">
            <v>844.10231437520622</v>
          </cell>
          <cell r="U29">
            <v>233.28000000000003</v>
          </cell>
          <cell r="V29">
            <v>0.28680699620226624</v>
          </cell>
        </row>
        <row r="30">
          <cell r="A30">
            <v>26</v>
          </cell>
          <cell r="B30">
            <v>4420</v>
          </cell>
          <cell r="C30">
            <v>610</v>
          </cell>
          <cell r="D30">
            <v>35</v>
          </cell>
          <cell r="E30">
            <v>0.03</v>
          </cell>
          <cell r="F30">
            <v>63</v>
          </cell>
          <cell r="G30">
            <v>0.76700000000000002</v>
          </cell>
          <cell r="H30">
            <v>0.1125</v>
          </cell>
          <cell r="I30">
            <v>2</v>
          </cell>
          <cell r="J30">
            <v>0</v>
          </cell>
          <cell r="K30">
            <v>1</v>
          </cell>
          <cell r="L30">
            <v>1</v>
          </cell>
          <cell r="M30">
            <v>450</v>
          </cell>
          <cell r="N30">
            <v>53.757112499999998</v>
          </cell>
          <cell r="O30">
            <v>848.20500000000004</v>
          </cell>
          <cell r="P30">
            <v>15.778470244286281</v>
          </cell>
          <cell r="Q30">
            <v>9</v>
          </cell>
          <cell r="R30">
            <v>11.734028683181226</v>
          </cell>
          <cell r="S30">
            <v>185.23002421307507</v>
          </cell>
          <cell r="U30">
            <v>327.33749999999998</v>
          </cell>
          <cell r="V30">
            <v>0.38591790899605632</v>
          </cell>
        </row>
        <row r="31">
          <cell r="A31">
            <v>27</v>
          </cell>
          <cell r="B31">
            <v>4590</v>
          </cell>
          <cell r="C31">
            <v>630</v>
          </cell>
          <cell r="D31">
            <v>36</v>
          </cell>
          <cell r="E31">
            <v>3.1199999999999999E-2</v>
          </cell>
          <cell r="F31">
            <v>65</v>
          </cell>
          <cell r="G31">
            <v>0.77100000000000002</v>
          </cell>
          <cell r="H31">
            <v>0.115</v>
          </cell>
          <cell r="I31">
            <v>2</v>
          </cell>
          <cell r="J31">
            <v>0</v>
          </cell>
          <cell r="K31">
            <v>1</v>
          </cell>
          <cell r="L31">
            <v>1</v>
          </cell>
          <cell r="M31">
            <v>460</v>
          </cell>
          <cell r="N31">
            <v>55.878225</v>
          </cell>
          <cell r="O31">
            <v>883.53215999999986</v>
          </cell>
          <cell r="P31">
            <v>15.811743483262036</v>
          </cell>
          <cell r="Q31">
            <v>8</v>
          </cell>
          <cell r="R31">
            <v>10.376134889753567</v>
          </cell>
          <cell r="S31">
            <v>170.09449694274596</v>
          </cell>
          <cell r="U31">
            <v>327.33749999999998</v>
          </cell>
          <cell r="V31">
            <v>0.37048736290482059</v>
          </cell>
        </row>
        <row r="32">
          <cell r="A32">
            <v>28</v>
          </cell>
          <cell r="B32">
            <v>4760</v>
          </cell>
          <cell r="C32">
            <v>650</v>
          </cell>
          <cell r="D32">
            <v>37</v>
          </cell>
          <cell r="E32">
            <v>3.2399999999999998E-2</v>
          </cell>
          <cell r="F32">
            <v>67</v>
          </cell>
          <cell r="G32">
            <v>0.77500000000000002</v>
          </cell>
          <cell r="H32">
            <v>0.11750000000000001</v>
          </cell>
          <cell r="I32">
            <v>2</v>
          </cell>
          <cell r="J32">
            <v>0</v>
          </cell>
          <cell r="K32">
            <v>1</v>
          </cell>
          <cell r="L32">
            <v>1</v>
          </cell>
          <cell r="M32">
            <v>470</v>
          </cell>
          <cell r="N32">
            <v>58.026187499999999</v>
          </cell>
          <cell r="O32">
            <v>919.35220000000015</v>
          </cell>
          <cell r="P32">
            <v>15.843746411911004</v>
          </cell>
          <cell r="Q32">
            <v>8</v>
          </cell>
          <cell r="R32">
            <v>10.32258064516129</v>
          </cell>
          <cell r="S32">
            <v>175.48387096774192</v>
          </cell>
          <cell r="U32">
            <v>327.33749999999998</v>
          </cell>
          <cell r="V32">
            <v>0.35605233772214817</v>
          </cell>
        </row>
        <row r="33">
          <cell r="A33">
            <v>29</v>
          </cell>
          <cell r="B33">
            <v>4930</v>
          </cell>
          <cell r="C33">
            <v>670</v>
          </cell>
          <cell r="D33">
            <v>38</v>
          </cell>
          <cell r="E33">
            <v>3.3599999999999998E-2</v>
          </cell>
          <cell r="F33">
            <v>69</v>
          </cell>
          <cell r="G33">
            <v>0.77900000000000003</v>
          </cell>
          <cell r="H33">
            <v>0.12</v>
          </cell>
          <cell r="I33">
            <v>2</v>
          </cell>
          <cell r="J33">
            <v>0</v>
          </cell>
          <cell r="K33">
            <v>1</v>
          </cell>
          <cell r="L33">
            <v>1</v>
          </cell>
          <cell r="M33">
            <v>480</v>
          </cell>
          <cell r="N33">
            <v>60.20112000000001</v>
          </cell>
          <cell r="O33">
            <v>955.66656</v>
          </cell>
          <cell r="P33">
            <v>15.87456445993031</v>
          </cell>
          <cell r="Q33">
            <v>8</v>
          </cell>
          <cell r="R33">
            <v>10.269576379974326</v>
          </cell>
          <cell r="S33">
            <v>180.81789840454798</v>
          </cell>
          <cell r="U33">
            <v>280.57499999999999</v>
          </cell>
          <cell r="V33">
            <v>0.29359089429685598</v>
          </cell>
        </row>
        <row r="34">
          <cell r="A34">
            <v>30</v>
          </cell>
          <cell r="B34">
            <v>5100</v>
          </cell>
          <cell r="C34">
            <v>690</v>
          </cell>
          <cell r="D34">
            <v>39</v>
          </cell>
          <cell r="E34">
            <v>3.4799999999999998E-2</v>
          </cell>
          <cell r="F34">
            <v>71</v>
          </cell>
          <cell r="G34">
            <v>0.78300000000000003</v>
          </cell>
          <cell r="H34">
            <v>0.1225</v>
          </cell>
          <cell r="I34">
            <v>2</v>
          </cell>
          <cell r="J34">
            <v>0</v>
          </cell>
          <cell r="K34">
            <v>1</v>
          </cell>
          <cell r="L34">
            <v>1</v>
          </cell>
          <cell r="M34">
            <v>490</v>
          </cell>
          <cell r="N34">
            <v>62.403142500000008</v>
          </cell>
          <cell r="O34">
            <v>992.4766800000001</v>
          </cell>
          <cell r="P34">
            <v>15.904274051583219</v>
          </cell>
          <cell r="Q34">
            <v>8</v>
          </cell>
          <cell r="R34">
            <v>10.217113665389528</v>
          </cell>
          <cell r="S34">
            <v>186.09742747673783</v>
          </cell>
          <cell r="T34">
            <v>897.72371800484882</v>
          </cell>
          <cell r="U34">
            <v>280.57499999999999</v>
          </cell>
          <cell r="V34">
            <v>0.28270185653127888</v>
          </cell>
        </row>
        <row r="35">
          <cell r="A35">
            <v>31</v>
          </cell>
          <cell r="B35">
            <v>4960</v>
          </cell>
          <cell r="C35">
            <v>710</v>
          </cell>
          <cell r="D35">
            <v>40</v>
          </cell>
          <cell r="E35">
            <v>3.5999999999999997E-2</v>
          </cell>
          <cell r="F35">
            <v>73</v>
          </cell>
          <cell r="G35">
            <v>0.78700000000000003</v>
          </cell>
          <cell r="H35">
            <v>0.125</v>
          </cell>
          <cell r="I35">
            <v>2</v>
          </cell>
          <cell r="J35">
            <v>0</v>
          </cell>
          <cell r="K35">
            <v>1</v>
          </cell>
          <cell r="L35">
            <v>1</v>
          </cell>
          <cell r="M35">
            <v>500</v>
          </cell>
          <cell r="N35">
            <v>64.632374999999996</v>
          </cell>
          <cell r="O35">
            <v>1029.7839999999999</v>
          </cell>
          <cell r="P35">
            <v>15.932943822658535</v>
          </cell>
          <cell r="Q35">
            <v>9</v>
          </cell>
          <cell r="R35">
            <v>11.435832274459974</v>
          </cell>
          <cell r="S35">
            <v>171.88402448885296</v>
          </cell>
          <cell r="U35">
            <v>390.91499999999996</v>
          </cell>
          <cell r="V35">
            <v>0.37960873348197294</v>
          </cell>
        </row>
        <row r="36">
          <cell r="A36">
            <v>32</v>
          </cell>
          <cell r="B36">
            <v>5120</v>
          </cell>
          <cell r="C36">
            <v>730</v>
          </cell>
          <cell r="D36">
            <v>41</v>
          </cell>
          <cell r="E36">
            <v>3.7199999999999997E-2</v>
          </cell>
          <cell r="F36">
            <v>75</v>
          </cell>
          <cell r="G36">
            <v>0.79100000000000004</v>
          </cell>
          <cell r="H36">
            <v>0.1275</v>
          </cell>
          <cell r="I36">
            <v>2</v>
          </cell>
          <cell r="J36">
            <v>0</v>
          </cell>
          <cell r="K36">
            <v>1</v>
          </cell>
          <cell r="L36">
            <v>1</v>
          </cell>
          <cell r="M36">
            <v>510</v>
          </cell>
          <cell r="N36">
            <v>66.888937499999997</v>
          </cell>
          <cell r="O36">
            <v>1067.5899599999998</v>
          </cell>
          <cell r="P36">
            <v>15.960635643225755</v>
          </cell>
          <cell r="Q36">
            <v>9</v>
          </cell>
          <cell r="R36">
            <v>11.378002528445005</v>
          </cell>
          <cell r="S36">
            <v>176.5314331686013</v>
          </cell>
          <cell r="U36">
            <v>390.91499999999996</v>
          </cell>
          <cell r="V36">
            <v>0.36616586390527694</v>
          </cell>
        </row>
        <row r="37">
          <cell r="A37">
            <v>33</v>
          </cell>
          <cell r="B37">
            <v>5280</v>
          </cell>
          <cell r="C37">
            <v>750</v>
          </cell>
          <cell r="D37">
            <v>42</v>
          </cell>
          <cell r="E37">
            <v>3.8399999999999997E-2</v>
          </cell>
          <cell r="F37">
            <v>77</v>
          </cell>
          <cell r="G37">
            <v>0.79500000000000004</v>
          </cell>
          <cell r="H37">
            <v>0.13</v>
          </cell>
          <cell r="I37">
            <v>2</v>
          </cell>
          <cell r="J37">
            <v>0</v>
          </cell>
          <cell r="K37">
            <v>1</v>
          </cell>
          <cell r="L37">
            <v>1</v>
          </cell>
          <cell r="M37">
            <v>520</v>
          </cell>
          <cell r="N37">
            <v>69.17295</v>
          </cell>
          <cell r="O37">
            <v>1105.896</v>
          </cell>
          <cell r="P37">
            <v>15.987405481477946</v>
          </cell>
          <cell r="Q37">
            <v>9</v>
          </cell>
          <cell r="R37">
            <v>11.320754716981131</v>
          </cell>
          <cell r="S37">
            <v>181.1320754716981</v>
          </cell>
          <cell r="U37">
            <v>390.91499999999996</v>
          </cell>
          <cell r="V37">
            <v>0.35348260595933068</v>
          </cell>
        </row>
        <row r="38">
          <cell r="A38">
            <v>34</v>
          </cell>
          <cell r="B38">
            <v>5440</v>
          </cell>
          <cell r="C38">
            <v>770</v>
          </cell>
          <cell r="D38">
            <v>43</v>
          </cell>
          <cell r="E38">
            <v>3.9599999999999996E-2</v>
          </cell>
          <cell r="F38">
            <v>79</v>
          </cell>
          <cell r="G38">
            <v>0.79900000000000004</v>
          </cell>
          <cell r="H38">
            <v>0.13250000000000001</v>
          </cell>
          <cell r="I38">
            <v>2</v>
          </cell>
          <cell r="J38">
            <v>0</v>
          </cell>
          <cell r="K38">
            <v>1</v>
          </cell>
          <cell r="L38">
            <v>1</v>
          </cell>
          <cell r="M38">
            <v>530</v>
          </cell>
          <cell r="N38">
            <v>71.4845325</v>
          </cell>
          <cell r="O38">
            <v>1144.7035599999999</v>
          </cell>
          <cell r="P38">
            <v>16.013304136807495</v>
          </cell>
          <cell r="Q38">
            <v>8</v>
          </cell>
          <cell r="R38">
            <v>10.012515644555695</v>
          </cell>
          <cell r="S38">
            <v>165.05480335267569</v>
          </cell>
          <cell r="U38">
            <v>335.07</v>
          </cell>
          <cell r="V38">
            <v>0.29271333794052323</v>
          </cell>
        </row>
        <row r="39">
          <cell r="A39">
            <v>35</v>
          </cell>
          <cell r="B39">
            <v>5600</v>
          </cell>
          <cell r="C39">
            <v>790</v>
          </cell>
          <cell r="D39">
            <v>44</v>
          </cell>
          <cell r="E39">
            <v>4.0799999999999996E-2</v>
          </cell>
          <cell r="F39">
            <v>81</v>
          </cell>
          <cell r="G39">
            <v>0.80300000000000005</v>
          </cell>
          <cell r="H39">
            <v>0.13500000000000001</v>
          </cell>
          <cell r="I39">
            <v>2</v>
          </cell>
          <cell r="J39">
            <v>0</v>
          </cell>
          <cell r="K39">
            <v>1</v>
          </cell>
          <cell r="L39">
            <v>1</v>
          </cell>
          <cell r="M39">
            <v>540</v>
          </cell>
          <cell r="N39">
            <v>73.823805000000007</v>
          </cell>
          <cell r="O39">
            <v>1184.0140799999999</v>
          </cell>
          <cell r="P39">
            <v>16.038377864700955</v>
          </cell>
          <cell r="Q39">
            <v>8</v>
          </cell>
          <cell r="R39">
            <v>9.9626400996264</v>
          </cell>
          <cell r="S39">
            <v>169.06298350881164</v>
          </cell>
          <cell r="T39">
            <v>863.66531999063955</v>
          </cell>
          <cell r="U39">
            <v>335.07</v>
          </cell>
          <cell r="V39">
            <v>0.2829949454655134</v>
          </cell>
        </row>
        <row r="40">
          <cell r="A40">
            <v>36</v>
          </cell>
          <cell r="B40">
            <v>6120</v>
          </cell>
          <cell r="C40">
            <v>810</v>
          </cell>
          <cell r="D40">
            <v>45</v>
          </cell>
          <cell r="E40">
            <v>4.1999999999999996E-2</v>
          </cell>
          <cell r="F40">
            <v>83</v>
          </cell>
          <cell r="G40">
            <v>0.80700000000000005</v>
          </cell>
          <cell r="H40">
            <v>0.13750000000000001</v>
          </cell>
          <cell r="I40">
            <v>2</v>
          </cell>
          <cell r="J40">
            <v>0</v>
          </cell>
          <cell r="K40">
            <v>1</v>
          </cell>
          <cell r="L40">
            <v>1</v>
          </cell>
          <cell r="M40">
            <v>550</v>
          </cell>
          <cell r="N40">
            <v>76.190887500000002</v>
          </cell>
          <cell r="O40">
            <v>1223.829</v>
          </cell>
          <cell r="P40">
            <v>16.062668911685797</v>
          </cell>
          <cell r="Q40">
            <v>9</v>
          </cell>
          <cell r="R40">
            <v>11.152416356877323</v>
          </cell>
          <cell r="S40">
            <v>179.61260027391899</v>
          </cell>
          <cell r="U40">
            <v>447.61500000000001</v>
          </cell>
          <cell r="V40">
            <v>0.36574962678609513</v>
          </cell>
        </row>
        <row r="41">
          <cell r="A41">
            <v>37</v>
          </cell>
          <cell r="B41">
            <v>6290</v>
          </cell>
          <cell r="C41">
            <v>830</v>
          </cell>
          <cell r="D41">
            <v>46</v>
          </cell>
          <cell r="E41">
            <v>4.3199999999999995E-2</v>
          </cell>
          <cell r="F41">
            <v>85</v>
          </cell>
          <cell r="G41">
            <v>0.81100000000000005</v>
          </cell>
          <cell r="H41">
            <v>0.14000000000000001</v>
          </cell>
          <cell r="I41">
            <v>2</v>
          </cell>
          <cell r="J41">
            <v>0</v>
          </cell>
          <cell r="K41">
            <v>1</v>
          </cell>
          <cell r="L41">
            <v>1</v>
          </cell>
          <cell r="M41">
            <v>560</v>
          </cell>
          <cell r="N41">
            <v>78.585900000000009</v>
          </cell>
          <cell r="O41">
            <v>1264.1497599999998</v>
          </cell>
          <cell r="P41">
            <v>16.086215975130393</v>
          </cell>
          <cell r="Q41">
            <v>8</v>
          </cell>
          <cell r="R41">
            <v>9.8643649815043144</v>
          </cell>
          <cell r="S41">
            <v>163.28119929911091</v>
          </cell>
          <cell r="U41">
            <v>447.61500000000001</v>
          </cell>
          <cell r="V41">
            <v>0.35408383892743855</v>
          </cell>
        </row>
        <row r="42">
          <cell r="A42">
            <v>38</v>
          </cell>
          <cell r="B42">
            <v>6460</v>
          </cell>
          <cell r="C42">
            <v>850</v>
          </cell>
          <cell r="D42">
            <v>47</v>
          </cell>
          <cell r="E42">
            <v>4.4399999999999995E-2</v>
          </cell>
          <cell r="F42">
            <v>87</v>
          </cell>
          <cell r="G42">
            <v>0.81500000000000006</v>
          </cell>
          <cell r="H42">
            <v>0.14250000000000002</v>
          </cell>
          <cell r="I42">
            <v>2</v>
          </cell>
          <cell r="J42">
            <v>0</v>
          </cell>
          <cell r="K42">
            <v>1</v>
          </cell>
          <cell r="L42">
            <v>1</v>
          </cell>
          <cell r="M42">
            <v>570</v>
          </cell>
          <cell r="N42">
            <v>81.00896250000001</v>
          </cell>
          <cell r="O42">
            <v>1304.9777999999999</v>
          </cell>
          <cell r="P42">
            <v>16.109054599977128</v>
          </cell>
          <cell r="Q42">
            <v>8</v>
          </cell>
          <cell r="R42">
            <v>9.8159509202453989</v>
          </cell>
          <cell r="S42">
            <v>166.87116564417178</v>
          </cell>
          <cell r="U42">
            <v>383.67</v>
          </cell>
          <cell r="V42">
            <v>0.29400500146439279</v>
          </cell>
        </row>
        <row r="43">
          <cell r="A43">
            <v>39</v>
          </cell>
          <cell r="B43">
            <v>6630</v>
          </cell>
          <cell r="C43">
            <v>870</v>
          </cell>
          <cell r="D43">
            <v>48</v>
          </cell>
          <cell r="E43">
            <v>4.5599999999999995E-2</v>
          </cell>
          <cell r="F43">
            <v>89</v>
          </cell>
          <cell r="G43">
            <v>0.81900000000000006</v>
          </cell>
          <cell r="H43">
            <v>0.14500000000000002</v>
          </cell>
          <cell r="I43">
            <v>2</v>
          </cell>
          <cell r="J43">
            <v>0</v>
          </cell>
          <cell r="K43">
            <v>1</v>
          </cell>
          <cell r="L43">
            <v>1</v>
          </cell>
          <cell r="M43">
            <v>580</v>
          </cell>
          <cell r="N43">
            <v>83.460195000000013</v>
          </cell>
          <cell r="O43">
            <v>1346.31456</v>
          </cell>
          <cell r="P43">
            <v>16.131217522317073</v>
          </cell>
          <cell r="Q43">
            <v>8</v>
          </cell>
          <cell r="R43">
            <v>9.7680097680097671</v>
          </cell>
          <cell r="S43">
            <v>170.42606516290724</v>
          </cell>
          <cell r="U43">
            <v>383.67</v>
          </cell>
          <cell r="V43">
            <v>0.28497797721210116</v>
          </cell>
        </row>
        <row r="44">
          <cell r="A44">
            <v>40</v>
          </cell>
          <cell r="B44">
            <v>6800</v>
          </cell>
          <cell r="C44">
            <v>890</v>
          </cell>
          <cell r="D44">
            <v>49</v>
          </cell>
          <cell r="E44">
            <v>4.6799999999999994E-2</v>
          </cell>
          <cell r="F44">
            <v>91</v>
          </cell>
          <cell r="G44">
            <v>0.82300000000000006</v>
          </cell>
          <cell r="H44">
            <v>0.14750000000000002</v>
          </cell>
          <cell r="I44">
            <v>2</v>
          </cell>
          <cell r="J44">
            <v>0</v>
          </cell>
          <cell r="K44">
            <v>1</v>
          </cell>
          <cell r="L44">
            <v>1</v>
          </cell>
          <cell r="M44">
            <v>590</v>
          </cell>
          <cell r="N44">
            <v>85.9397175</v>
          </cell>
          <cell r="O44">
            <v>1388.1614799999998</v>
          </cell>
          <cell r="P44">
            <v>16.152734967973334</v>
          </cell>
          <cell r="Q44">
            <v>8</v>
          </cell>
          <cell r="R44">
            <v>9.7205346294046162</v>
          </cell>
          <cell r="S44">
            <v>173.94640915776682</v>
          </cell>
          <cell r="T44">
            <v>854.13743953787571</v>
          </cell>
          <cell r="U44">
            <v>383.67</v>
          </cell>
          <cell r="V44">
            <v>0.27638715345998516</v>
          </cell>
        </row>
        <row r="45">
          <cell r="A45">
            <v>41</v>
          </cell>
          <cell r="B45">
            <v>6560</v>
          </cell>
          <cell r="C45">
            <v>910</v>
          </cell>
          <cell r="D45">
            <v>50</v>
          </cell>
          <cell r="E45">
            <v>4.7999999999999994E-2</v>
          </cell>
          <cell r="F45">
            <v>93</v>
          </cell>
          <cell r="G45">
            <v>0.82700000000000007</v>
          </cell>
          <cell r="H45">
            <v>0.15000000000000002</v>
          </cell>
          <cell r="I45">
            <v>2</v>
          </cell>
          <cell r="J45">
            <v>0</v>
          </cell>
          <cell r="K45">
            <v>1</v>
          </cell>
          <cell r="L45">
            <v>1</v>
          </cell>
          <cell r="M45">
            <v>600</v>
          </cell>
          <cell r="N45">
            <v>88.447649999999996</v>
          </cell>
          <cell r="O45">
            <v>1430.52</v>
          </cell>
          <cell r="P45">
            <v>16.173634912855231</v>
          </cell>
          <cell r="Q45">
            <v>9</v>
          </cell>
          <cell r="R45">
            <v>10.882708585247883</v>
          </cell>
          <cell r="S45">
            <v>166.02457748657235</v>
          </cell>
          <cell r="U45">
            <v>512.82000000000005</v>
          </cell>
          <cell r="V45">
            <v>0.35848502642395774</v>
          </cell>
        </row>
        <row r="46">
          <cell r="A46">
            <v>42</v>
          </cell>
          <cell r="B46">
            <v>6720</v>
          </cell>
          <cell r="C46">
            <v>930</v>
          </cell>
          <cell r="D46">
            <v>51</v>
          </cell>
          <cell r="E46">
            <v>4.9199999999999994E-2</v>
          </cell>
          <cell r="F46">
            <v>95</v>
          </cell>
          <cell r="G46">
            <v>0.83100000000000007</v>
          </cell>
          <cell r="H46">
            <v>0.1525</v>
          </cell>
          <cell r="I46">
            <v>2</v>
          </cell>
          <cell r="J46">
            <v>0</v>
          </cell>
          <cell r="K46">
            <v>1</v>
          </cell>
          <cell r="L46">
            <v>1</v>
          </cell>
          <cell r="M46">
            <v>610</v>
          </cell>
          <cell r="N46">
            <v>90.984112500000009</v>
          </cell>
          <cell r="O46">
            <v>1473.3915599999998</v>
          </cell>
          <cell r="P46">
            <v>16.193943310707127</v>
          </cell>
          <cell r="Q46">
            <v>9</v>
          </cell>
          <cell r="R46">
            <v>10.830324909747292</v>
          </cell>
          <cell r="S46">
            <v>169.25531021744604</v>
          </cell>
          <cell r="U46">
            <v>512.82000000000005</v>
          </cell>
          <cell r="V46">
            <v>0.34805411807842862</v>
          </cell>
        </row>
        <row r="47">
          <cell r="A47">
            <v>43</v>
          </cell>
          <cell r="B47">
            <v>6880</v>
          </cell>
          <cell r="C47">
            <v>950</v>
          </cell>
          <cell r="D47">
            <v>52</v>
          </cell>
          <cell r="E47">
            <v>5.0399999999999993E-2</v>
          </cell>
          <cell r="F47">
            <v>97</v>
          </cell>
          <cell r="G47">
            <v>0.83500000000000008</v>
          </cell>
          <cell r="H47">
            <v>0.155</v>
          </cell>
          <cell r="I47">
            <v>2</v>
          </cell>
          <cell r="J47">
            <v>0</v>
          </cell>
          <cell r="K47">
            <v>1</v>
          </cell>
          <cell r="L47">
            <v>1</v>
          </cell>
          <cell r="M47">
            <v>620</v>
          </cell>
          <cell r="N47">
            <v>93.549225000000007</v>
          </cell>
          <cell r="O47">
            <v>1516.7775999999999</v>
          </cell>
          <cell r="P47">
            <v>16.213684292948443</v>
          </cell>
          <cell r="Q47">
            <v>9</v>
          </cell>
          <cell r="R47">
            <v>10.778443113772454</v>
          </cell>
          <cell r="S47">
            <v>172.45508982035926</v>
          </cell>
          <cell r="U47">
            <v>512.82000000000005</v>
          </cell>
          <cell r="V47">
            <v>0.33809834744394968</v>
          </cell>
        </row>
        <row r="48">
          <cell r="A48">
            <v>44</v>
          </cell>
          <cell r="B48">
            <v>7040</v>
          </cell>
          <cell r="C48">
            <v>970</v>
          </cell>
          <cell r="D48">
            <v>53</v>
          </cell>
          <cell r="E48">
            <v>5.1599999999999993E-2</v>
          </cell>
          <cell r="F48">
            <v>99</v>
          </cell>
          <cell r="G48">
            <v>0.83899999999999997</v>
          </cell>
          <cell r="H48">
            <v>0.1575</v>
          </cell>
          <cell r="I48">
            <v>2</v>
          </cell>
          <cell r="J48">
            <v>0</v>
          </cell>
          <cell r="K48">
            <v>1</v>
          </cell>
          <cell r="L48">
            <v>1</v>
          </cell>
          <cell r="M48">
            <v>630</v>
          </cell>
          <cell r="N48">
            <v>96.143107499999985</v>
          </cell>
          <cell r="O48">
            <v>1560.6795600000003</v>
          </cell>
          <cell r="P48">
            <v>16.232880344542643</v>
          </cell>
          <cell r="Q48">
            <v>9</v>
          </cell>
          <cell r="R48">
            <v>10.727056019070321</v>
          </cell>
          <cell r="S48">
            <v>175.6243590098955</v>
          </cell>
          <cell r="U48">
            <v>512.82000000000005</v>
          </cell>
          <cell r="V48">
            <v>0.32858763140333558</v>
          </cell>
        </row>
        <row r="49">
          <cell r="A49">
            <v>45</v>
          </cell>
          <cell r="B49">
            <v>7200</v>
          </cell>
          <cell r="C49">
            <v>990</v>
          </cell>
          <cell r="D49">
            <v>54</v>
          </cell>
          <cell r="E49">
            <v>5.2799999999999993E-2</v>
          </cell>
          <cell r="F49">
            <v>101</v>
          </cell>
          <cell r="G49">
            <v>0.84299999999999997</v>
          </cell>
          <cell r="H49">
            <v>0.16</v>
          </cell>
          <cell r="I49">
            <v>2</v>
          </cell>
          <cell r="J49">
            <v>0</v>
          </cell>
          <cell r="K49">
            <v>1</v>
          </cell>
          <cell r="L49">
            <v>1</v>
          </cell>
          <cell r="M49">
            <v>640</v>
          </cell>
          <cell r="N49">
            <v>98.765879999999996</v>
          </cell>
          <cell r="O49">
            <v>1605.09888</v>
          </cell>
          <cell r="P49">
            <v>16.251552459209599</v>
          </cell>
          <cell r="Q49">
            <v>9</v>
          </cell>
          <cell r="R49">
            <v>10.676156583629894</v>
          </cell>
          <cell r="S49">
            <v>178.76355209798893</v>
          </cell>
          <cell r="T49">
            <v>862.12288863226206</v>
          </cell>
          <cell r="U49">
            <v>512.82000000000005</v>
          </cell>
          <cell r="V49">
            <v>0.3194943354517823</v>
          </cell>
        </row>
        <row r="50">
          <cell r="A50">
            <v>46</v>
          </cell>
          <cell r="B50">
            <v>7200</v>
          </cell>
          <cell r="C50">
            <v>1010</v>
          </cell>
          <cell r="D50">
            <v>55</v>
          </cell>
          <cell r="E50">
            <v>5.3999999999999992E-2</v>
          </cell>
          <cell r="F50">
            <v>103</v>
          </cell>
          <cell r="G50">
            <v>0.84699999999999998</v>
          </cell>
          <cell r="H50">
            <v>0.16250000000000001</v>
          </cell>
          <cell r="I50">
            <v>2</v>
          </cell>
          <cell r="J50">
            <v>0</v>
          </cell>
          <cell r="K50">
            <v>1</v>
          </cell>
          <cell r="L50">
            <v>1</v>
          </cell>
          <cell r="M50">
            <v>650</v>
          </cell>
          <cell r="N50">
            <v>101.41766250000001</v>
          </cell>
          <cell r="O50">
            <v>1650.037</v>
          </cell>
          <cell r="P50">
            <v>16.269720276781175</v>
          </cell>
          <cell r="Q50">
            <v>10</v>
          </cell>
          <cell r="R50">
            <v>11.80637544273908</v>
          </cell>
          <cell r="S50">
            <v>177.09563164108621</v>
          </cell>
          <cell r="U50">
            <v>652.62</v>
          </cell>
          <cell r="V50">
            <v>0.39551840352670881</v>
          </cell>
        </row>
        <row r="51">
          <cell r="A51">
            <v>47</v>
          </cell>
          <cell r="B51">
            <v>7990</v>
          </cell>
          <cell r="C51">
            <v>1030</v>
          </cell>
          <cell r="D51">
            <v>56</v>
          </cell>
          <cell r="E51">
            <v>5.5199999999999992E-2</v>
          </cell>
          <cell r="F51">
            <v>105</v>
          </cell>
          <cell r="G51">
            <v>0.85099999999999998</v>
          </cell>
          <cell r="H51">
            <v>0.16500000000000001</v>
          </cell>
          <cell r="I51">
            <v>2</v>
          </cell>
          <cell r="J51">
            <v>0</v>
          </cell>
          <cell r="K51">
            <v>1</v>
          </cell>
          <cell r="L51">
            <v>1</v>
          </cell>
          <cell r="M51">
            <v>660</v>
          </cell>
          <cell r="N51">
            <v>104.09857500000001</v>
          </cell>
          <cell r="O51">
            <v>1695.4953599999999</v>
          </cell>
          <cell r="P51">
            <v>16.287402205073409</v>
          </cell>
          <cell r="Q51">
            <v>10</v>
          </cell>
          <cell r="R51">
            <v>11.750881316098708</v>
          </cell>
          <cell r="S51">
            <v>195.60321190755974</v>
          </cell>
          <cell r="U51">
            <v>652.62</v>
          </cell>
          <cell r="V51">
            <v>0.38491405839058151</v>
          </cell>
        </row>
        <row r="52">
          <cell r="A52">
            <v>48</v>
          </cell>
          <cell r="B52">
            <v>8160</v>
          </cell>
          <cell r="C52">
            <v>1050</v>
          </cell>
          <cell r="D52">
            <v>57</v>
          </cell>
          <cell r="E52">
            <v>5.6399999999999999E-2</v>
          </cell>
          <cell r="F52">
            <v>107</v>
          </cell>
          <cell r="G52">
            <v>0.85499999999999998</v>
          </cell>
          <cell r="H52">
            <v>0.16749999999999998</v>
          </cell>
          <cell r="I52">
            <v>2</v>
          </cell>
          <cell r="J52">
            <v>0</v>
          </cell>
          <cell r="K52">
            <v>1</v>
          </cell>
          <cell r="L52">
            <v>1</v>
          </cell>
          <cell r="M52">
            <v>670</v>
          </cell>
          <cell r="N52">
            <v>106.80873749999999</v>
          </cell>
          <cell r="O52">
            <v>1741.4753999999998</v>
          </cell>
          <cell r="P52">
            <v>16.304615528294207</v>
          </cell>
          <cell r="Q52">
            <v>9</v>
          </cell>
          <cell r="R52">
            <v>10.526315789473685</v>
          </cell>
          <cell r="S52">
            <v>178.94736842105266</v>
          </cell>
          <cell r="U52">
            <v>571.04250000000002</v>
          </cell>
          <cell r="V52">
            <v>0.32790730204974478</v>
          </cell>
        </row>
        <row r="53">
          <cell r="A53">
            <v>49</v>
          </cell>
          <cell r="B53">
            <v>8330</v>
          </cell>
          <cell r="C53">
            <v>1070</v>
          </cell>
          <cell r="D53">
            <v>58</v>
          </cell>
          <cell r="E53">
            <v>5.7599999999999998E-2</v>
          </cell>
          <cell r="F53">
            <v>109</v>
          </cell>
          <cell r="G53">
            <v>0.85899999999999999</v>
          </cell>
          <cell r="H53">
            <v>0.16999999999999998</v>
          </cell>
          <cell r="I53">
            <v>2</v>
          </cell>
          <cell r="J53">
            <v>0</v>
          </cell>
          <cell r="K53">
            <v>1</v>
          </cell>
          <cell r="L53">
            <v>1</v>
          </cell>
          <cell r="M53">
            <v>680</v>
          </cell>
          <cell r="N53">
            <v>109.54826999999999</v>
          </cell>
          <cell r="O53">
            <v>1787.9785600000002</v>
          </cell>
          <cell r="P53">
            <v>16.321376503709281</v>
          </cell>
          <cell r="Q53">
            <v>9</v>
          </cell>
          <cell r="R53">
            <v>10.477299185098952</v>
          </cell>
          <cell r="S53">
            <v>181.82479627473808</v>
          </cell>
          <cell r="U53">
            <v>571.04250000000002</v>
          </cell>
          <cell r="V53">
            <v>0.31937882968798009</v>
          </cell>
        </row>
        <row r="54">
          <cell r="A54">
            <v>50</v>
          </cell>
          <cell r="B54">
            <v>8500</v>
          </cell>
          <cell r="C54">
            <v>1090</v>
          </cell>
          <cell r="D54">
            <v>59</v>
          </cell>
          <cell r="E54">
            <v>5.8799999999999998E-2</v>
          </cell>
          <cell r="F54">
            <v>111</v>
          </cell>
          <cell r="G54">
            <v>0.86299999999999999</v>
          </cell>
          <cell r="H54">
            <v>0.17249999999999999</v>
          </cell>
          <cell r="I54">
            <v>2</v>
          </cell>
          <cell r="J54">
            <v>0</v>
          </cell>
          <cell r="K54">
            <v>1</v>
          </cell>
          <cell r="L54">
            <v>1</v>
          </cell>
          <cell r="M54">
            <v>690</v>
          </cell>
          <cell r="N54">
            <v>112.31729249999998</v>
          </cell>
          <cell r="O54">
            <v>1835.0062799999998</v>
          </cell>
          <cell r="P54">
            <v>16.337700448040984</v>
          </cell>
          <cell r="Q54">
            <v>9</v>
          </cell>
          <cell r="R54">
            <v>10.428736964078794</v>
          </cell>
          <cell r="S54">
            <v>184.67555040556198</v>
          </cell>
          <cell r="T54">
            <v>918.14655864999872</v>
          </cell>
          <cell r="U54">
            <v>571.04250000000002</v>
          </cell>
          <cell r="V54">
            <v>0.31119375787640358</v>
          </cell>
        </row>
        <row r="55">
          <cell r="A55">
            <v>51</v>
          </cell>
          <cell r="B55">
            <v>8160</v>
          </cell>
          <cell r="C55">
            <v>1110</v>
          </cell>
          <cell r="D55">
            <v>60</v>
          </cell>
          <cell r="E55">
            <v>0.06</v>
          </cell>
          <cell r="F55">
            <v>113</v>
          </cell>
          <cell r="G55">
            <v>0.86699999999999999</v>
          </cell>
          <cell r="H55">
            <v>0.17499999999999999</v>
          </cell>
          <cell r="I55">
            <v>2</v>
          </cell>
          <cell r="J55">
            <v>0</v>
          </cell>
          <cell r="K55">
            <v>1</v>
          </cell>
          <cell r="L55">
            <v>1</v>
          </cell>
          <cell r="M55">
            <v>700</v>
          </cell>
          <cell r="N55">
            <v>115.115925</v>
          </cell>
          <cell r="O55">
            <v>1882.5600000000002</v>
          </cell>
          <cell r="P55">
            <v>16.353601814866188</v>
          </cell>
          <cell r="Q55">
            <v>10</v>
          </cell>
          <cell r="R55">
            <v>11.534025374855824</v>
          </cell>
          <cell r="S55">
            <v>177.58046614872364</v>
          </cell>
          <cell r="U55">
            <v>729</v>
          </cell>
          <cell r="V55">
            <v>0.38723865374808769</v>
          </cell>
        </row>
        <row r="56">
          <cell r="A56">
            <v>52</v>
          </cell>
          <cell r="B56">
            <v>8320</v>
          </cell>
          <cell r="C56">
            <v>1130</v>
          </cell>
          <cell r="D56">
            <v>61</v>
          </cell>
          <cell r="E56">
            <v>6.1199999999999997E-2</v>
          </cell>
          <cell r="F56">
            <v>115</v>
          </cell>
          <cell r="G56">
            <v>0.871</v>
          </cell>
          <cell r="H56">
            <v>0.17749999999999999</v>
          </cell>
          <cell r="I56">
            <v>2</v>
          </cell>
          <cell r="J56">
            <v>0</v>
          </cell>
          <cell r="K56">
            <v>1</v>
          </cell>
          <cell r="L56">
            <v>1</v>
          </cell>
          <cell r="M56">
            <v>710</v>
          </cell>
          <cell r="N56">
            <v>117.9442875</v>
          </cell>
          <cell r="O56">
            <v>1930.6411599999999</v>
          </cell>
          <cell r="P56">
            <v>16.369094264103293</v>
          </cell>
          <cell r="Q56">
            <v>10</v>
          </cell>
          <cell r="R56">
            <v>11.481056257175661</v>
          </cell>
          <cell r="S56">
            <v>180.23092086736131</v>
          </cell>
          <cell r="U56">
            <v>729</v>
          </cell>
          <cell r="V56">
            <v>0.37759476753308213</v>
          </cell>
        </row>
        <row r="57">
          <cell r="A57">
            <v>53</v>
          </cell>
          <cell r="B57">
            <v>8480</v>
          </cell>
          <cell r="C57">
            <v>1150</v>
          </cell>
          <cell r="D57">
            <v>62</v>
          </cell>
          <cell r="E57">
            <v>6.239999999999999E-2</v>
          </cell>
          <cell r="F57">
            <v>117</v>
          </cell>
          <cell r="G57">
            <v>0.875</v>
          </cell>
          <cell r="H57">
            <v>0.18</v>
          </cell>
          <cell r="I57">
            <v>2</v>
          </cell>
          <cell r="J57">
            <v>0</v>
          </cell>
          <cell r="K57">
            <v>1</v>
          </cell>
          <cell r="L57">
            <v>1</v>
          </cell>
          <cell r="M57">
            <v>720</v>
          </cell>
          <cell r="N57">
            <v>120.80249999999999</v>
          </cell>
          <cell r="O57">
            <v>1979.2512000000002</v>
          </cell>
          <cell r="P57">
            <v>16.384190724529709</v>
          </cell>
          <cell r="Q57">
            <v>10</v>
          </cell>
          <cell r="R57">
            <v>11.428571428571429</v>
          </cell>
          <cell r="S57">
            <v>182.85714285714286</v>
          </cell>
          <cell r="U57">
            <v>729</v>
          </cell>
          <cell r="V57">
            <v>0.36832111052907279</v>
          </cell>
        </row>
        <row r="58">
          <cell r="A58">
            <v>54</v>
          </cell>
          <cell r="B58">
            <v>8640</v>
          </cell>
          <cell r="C58">
            <v>1170</v>
          </cell>
          <cell r="D58">
            <v>63</v>
          </cell>
          <cell r="E58">
            <v>6.359999999999999E-2</v>
          </cell>
          <cell r="F58">
            <v>119</v>
          </cell>
          <cell r="G58">
            <v>0.879</v>
          </cell>
          <cell r="H58">
            <v>0.1825</v>
          </cell>
          <cell r="I58">
            <v>2</v>
          </cell>
          <cell r="J58">
            <v>0</v>
          </cell>
          <cell r="K58">
            <v>1</v>
          </cell>
          <cell r="L58">
            <v>1</v>
          </cell>
          <cell r="M58">
            <v>730</v>
          </cell>
          <cell r="N58">
            <v>123.69068250000001</v>
          </cell>
          <cell r="O58">
            <v>2028.39156</v>
          </cell>
          <cell r="P58">
            <v>16.398903450144676</v>
          </cell>
          <cell r="Q58">
            <v>10</v>
          </cell>
          <cell r="R58">
            <v>11.376564277588168</v>
          </cell>
          <cell r="S58">
            <v>185.45946294030523</v>
          </cell>
          <cell r="U58">
            <v>729</v>
          </cell>
          <cell r="V58">
            <v>0.35939806414891612</v>
          </cell>
        </row>
        <row r="59">
          <cell r="A59">
            <v>55</v>
          </cell>
          <cell r="B59">
            <v>8800</v>
          </cell>
          <cell r="C59">
            <v>1190</v>
          </cell>
          <cell r="D59">
            <v>64</v>
          </cell>
          <cell r="E59">
            <v>6.4799999999999983E-2</v>
          </cell>
          <cell r="F59">
            <v>121</v>
          </cell>
          <cell r="G59">
            <v>0.88300000000000001</v>
          </cell>
          <cell r="H59">
            <v>0.185</v>
          </cell>
          <cell r="I59">
            <v>2</v>
          </cell>
          <cell r="J59">
            <v>0</v>
          </cell>
          <cell r="K59">
            <v>1</v>
          </cell>
          <cell r="L59">
            <v>1</v>
          </cell>
          <cell r="M59">
            <v>740</v>
          </cell>
          <cell r="N59">
            <v>126.60895500000001</v>
          </cell>
          <cell r="O59">
            <v>2078.0636800000002</v>
          </cell>
          <cell r="P59">
            <v>16.413244071084861</v>
          </cell>
          <cell r="Q59">
            <v>9</v>
          </cell>
          <cell r="R59">
            <v>10.192525481313703</v>
          </cell>
          <cell r="S59">
            <v>169.23438535011431</v>
          </cell>
          <cell r="T59">
            <v>895.36237816364735</v>
          </cell>
          <cell r="U59">
            <v>637.875</v>
          </cell>
          <cell r="V59">
            <v>0.30695642589740074</v>
          </cell>
        </row>
        <row r="60">
          <cell r="A60">
            <v>56</v>
          </cell>
          <cell r="B60">
            <v>9520</v>
          </cell>
          <cell r="C60">
            <v>1210</v>
          </cell>
          <cell r="D60">
            <v>65</v>
          </cell>
          <cell r="E60">
            <v>6.5999999999999989E-2</v>
          </cell>
          <cell r="F60">
            <v>123</v>
          </cell>
          <cell r="G60">
            <v>0.88700000000000001</v>
          </cell>
          <cell r="H60">
            <v>0.1875</v>
          </cell>
          <cell r="I60">
            <v>2</v>
          </cell>
          <cell r="J60">
            <v>0</v>
          </cell>
          <cell r="K60">
            <v>1</v>
          </cell>
          <cell r="L60">
            <v>1</v>
          </cell>
          <cell r="M60">
            <v>750</v>
          </cell>
          <cell r="N60">
            <v>129.55743749999999</v>
          </cell>
          <cell r="O60">
            <v>2128.2690000000002</v>
          </cell>
          <cell r="P60">
            <v>16.427223639708068</v>
          </cell>
          <cell r="Q60">
            <v>10</v>
          </cell>
          <cell r="R60">
            <v>11.273957158962796</v>
          </cell>
          <cell r="S60">
            <v>202.50579651570911</v>
          </cell>
          <cell r="U60">
            <v>797.28000000000009</v>
          </cell>
          <cell r="V60">
            <v>0.3746142992262726</v>
          </cell>
        </row>
        <row r="61">
          <cell r="A61">
            <v>57</v>
          </cell>
          <cell r="B61">
            <v>9690</v>
          </cell>
          <cell r="C61">
            <v>1230</v>
          </cell>
          <cell r="D61">
            <v>66</v>
          </cell>
          <cell r="E61">
            <v>6.7199999999999982E-2</v>
          </cell>
          <cell r="F61">
            <v>125</v>
          </cell>
          <cell r="G61">
            <v>0.89100000000000001</v>
          </cell>
          <cell r="H61">
            <v>0.19</v>
          </cell>
          <cell r="I61">
            <v>2</v>
          </cell>
          <cell r="J61">
            <v>0</v>
          </cell>
          <cell r="K61">
            <v>1</v>
          </cell>
          <cell r="L61">
            <v>1</v>
          </cell>
          <cell r="M61">
            <v>760</v>
          </cell>
          <cell r="N61">
            <v>132.53625</v>
          </cell>
          <cell r="O61">
            <v>2179.0089600000001</v>
          </cell>
          <cell r="P61">
            <v>16.440852672382086</v>
          </cell>
          <cell r="Q61">
            <v>10</v>
          </cell>
          <cell r="R61">
            <v>11.22334455667789</v>
          </cell>
          <cell r="S61">
            <v>205.19662029095994</v>
          </cell>
          <cell r="U61">
            <v>797.28000000000009</v>
          </cell>
          <cell r="V61">
            <v>0.36589110675341147</v>
          </cell>
        </row>
        <row r="62">
          <cell r="A62">
            <v>58</v>
          </cell>
          <cell r="B62">
            <v>9860</v>
          </cell>
          <cell r="C62">
            <v>1250</v>
          </cell>
          <cell r="D62">
            <v>67</v>
          </cell>
          <cell r="E62">
            <v>6.8399999999999989E-2</v>
          </cell>
          <cell r="F62">
            <v>127</v>
          </cell>
          <cell r="G62">
            <v>0.89500000000000002</v>
          </cell>
          <cell r="H62">
            <v>0.1925</v>
          </cell>
          <cell r="I62">
            <v>2</v>
          </cell>
          <cell r="J62">
            <v>0</v>
          </cell>
          <cell r="K62">
            <v>1</v>
          </cell>
          <cell r="L62">
            <v>1</v>
          </cell>
          <cell r="M62">
            <v>770</v>
          </cell>
          <cell r="N62">
            <v>135.5455125</v>
          </cell>
          <cell r="O62">
            <v>2230.2849999999999</v>
          </cell>
          <cell r="P62">
            <v>16.454141187448016</v>
          </cell>
          <cell r="Q62">
            <v>10</v>
          </cell>
          <cell r="R62">
            <v>11.173184357541899</v>
          </cell>
          <cell r="S62">
            <v>207.8633920101191</v>
          </cell>
          <cell r="U62">
            <v>797.28000000000009</v>
          </cell>
          <cell r="V62">
            <v>0.35747897690205516</v>
          </cell>
        </row>
        <row r="63">
          <cell r="A63">
            <v>59</v>
          </cell>
          <cell r="B63">
            <v>10030</v>
          </cell>
          <cell r="C63">
            <v>1270</v>
          </cell>
          <cell r="D63">
            <v>68</v>
          </cell>
          <cell r="E63">
            <v>6.9599999999999981E-2</v>
          </cell>
          <cell r="F63">
            <v>129</v>
          </cell>
          <cell r="G63">
            <v>0.89900000000000002</v>
          </cell>
          <cell r="H63">
            <v>0.19500000000000001</v>
          </cell>
          <cell r="I63">
            <v>2</v>
          </cell>
          <cell r="J63">
            <v>0</v>
          </cell>
          <cell r="K63">
            <v>1</v>
          </cell>
          <cell r="L63">
            <v>1</v>
          </cell>
          <cell r="M63">
            <v>780</v>
          </cell>
          <cell r="N63">
            <v>138.58534500000002</v>
          </cell>
          <cell r="O63">
            <v>2282.0985600000004</v>
          </cell>
          <cell r="P63">
            <v>16.467098739769344</v>
          </cell>
          <cell r="Q63">
            <v>10</v>
          </cell>
          <cell r="R63">
            <v>11.123470522803114</v>
          </cell>
          <cell r="S63">
            <v>210.506432723991</v>
          </cell>
          <cell r="U63">
            <v>797.28000000000009</v>
          </cell>
          <cell r="V63">
            <v>0.34936264978844733</v>
          </cell>
        </row>
        <row r="64">
          <cell r="A64">
            <v>60</v>
          </cell>
          <cell r="B64">
            <v>10200</v>
          </cell>
          <cell r="C64">
            <v>1290</v>
          </cell>
          <cell r="D64">
            <v>69</v>
          </cell>
          <cell r="E64">
            <v>7.0799999999999988E-2</v>
          </cell>
          <cell r="F64">
            <v>131</v>
          </cell>
          <cell r="G64">
            <v>0.90300000000000002</v>
          </cell>
          <cell r="H64">
            <v>0.19750000000000001</v>
          </cell>
          <cell r="I64">
            <v>2</v>
          </cell>
          <cell r="J64">
            <v>0</v>
          </cell>
          <cell r="K64">
            <v>1</v>
          </cell>
          <cell r="L64">
            <v>1</v>
          </cell>
          <cell r="M64">
            <v>790</v>
          </cell>
          <cell r="N64">
            <v>141.6558675</v>
          </cell>
          <cell r="O64">
            <v>2334.4510799999998</v>
          </cell>
          <cell r="P64">
            <v>16.479734452228037</v>
          </cell>
          <cell r="Q64">
            <v>10</v>
          </cell>
          <cell r="R64">
            <v>11.074197120708748</v>
          </cell>
          <cell r="S64">
            <v>213.12605779477209</v>
          </cell>
          <cell r="T64">
            <v>1039.1982993355512</v>
          </cell>
          <cell r="U64">
            <v>797.28000000000009</v>
          </cell>
          <cell r="V64">
            <v>0.34152782503371204</v>
          </cell>
        </row>
        <row r="65">
          <cell r="A65">
            <v>61</v>
          </cell>
          <cell r="B65">
            <v>9440</v>
          </cell>
          <cell r="C65">
            <v>1310</v>
          </cell>
          <cell r="D65">
            <v>70</v>
          </cell>
          <cell r="E65">
            <v>7.1999999999999981E-2</v>
          </cell>
          <cell r="F65">
            <v>133</v>
          </cell>
          <cell r="G65">
            <v>0.90700000000000003</v>
          </cell>
          <cell r="H65">
            <v>0.2</v>
          </cell>
          <cell r="I65">
            <v>2</v>
          </cell>
          <cell r="J65">
            <v>0</v>
          </cell>
          <cell r="K65">
            <v>1</v>
          </cell>
          <cell r="L65">
            <v>1</v>
          </cell>
          <cell r="M65">
            <v>800</v>
          </cell>
          <cell r="N65">
            <v>144.75719999999998</v>
          </cell>
          <cell r="O65">
            <v>2387.3440000000001</v>
          </cell>
          <cell r="P65">
            <v>16.492057044485527</v>
          </cell>
          <cell r="Q65">
            <v>11</v>
          </cell>
          <cell r="R65">
            <v>12.127894156560087</v>
          </cell>
          <cell r="S65">
            <v>197.39193247918485</v>
          </cell>
          <cell r="U65">
            <v>984.96000000000015</v>
          </cell>
          <cell r="V65">
            <v>0.41257564892198195</v>
          </cell>
        </row>
        <row r="66">
          <cell r="A66">
            <v>62</v>
          </cell>
          <cell r="B66">
            <v>9920</v>
          </cell>
          <cell r="C66">
            <v>1330</v>
          </cell>
          <cell r="D66">
            <v>71</v>
          </cell>
          <cell r="E66">
            <v>7.3199999999999987E-2</v>
          </cell>
          <cell r="F66">
            <v>135</v>
          </cell>
          <cell r="G66">
            <v>0.91100000000000003</v>
          </cell>
          <cell r="H66">
            <v>0.20250000000000001</v>
          </cell>
          <cell r="I66">
            <v>2</v>
          </cell>
          <cell r="J66">
            <v>0</v>
          </cell>
          <cell r="K66">
            <v>1</v>
          </cell>
          <cell r="L66">
            <v>1</v>
          </cell>
          <cell r="M66">
            <v>810</v>
          </cell>
          <cell r="N66">
            <v>147.88946250000001</v>
          </cell>
          <cell r="O66">
            <v>2440.7787599999997</v>
          </cell>
          <cell r="P66">
            <v>16.504074859288906</v>
          </cell>
          <cell r="Q66">
            <v>10</v>
          </cell>
          <cell r="R66">
            <v>10.97694840834248</v>
          </cell>
          <cell r="S66">
            <v>187.74366932889205</v>
          </cell>
          <cell r="U66">
            <v>875.5200000000001</v>
          </cell>
          <cell r="V66">
            <v>0.35870518637256588</v>
          </cell>
        </row>
        <row r="67">
          <cell r="A67">
            <v>63</v>
          </cell>
          <cell r="B67">
            <v>10080</v>
          </cell>
          <cell r="C67">
            <v>1350</v>
          </cell>
          <cell r="D67">
            <v>72</v>
          </cell>
          <cell r="E67">
            <v>7.439999999999998E-2</v>
          </cell>
          <cell r="F67">
            <v>137</v>
          </cell>
          <cell r="G67">
            <v>0.91500000000000004</v>
          </cell>
          <cell r="H67">
            <v>0.20500000000000002</v>
          </cell>
          <cell r="I67">
            <v>2</v>
          </cell>
          <cell r="J67">
            <v>0</v>
          </cell>
          <cell r="K67">
            <v>1</v>
          </cell>
          <cell r="L67">
            <v>1</v>
          </cell>
          <cell r="M67">
            <v>820</v>
          </cell>
          <cell r="N67">
            <v>151.05277500000003</v>
          </cell>
          <cell r="O67">
            <v>2494.7568000000001</v>
          </cell>
          <cell r="P67">
            <v>16.515795886570107</v>
          </cell>
          <cell r="Q67">
            <v>10</v>
          </cell>
          <cell r="R67">
            <v>10.928961748633879</v>
          </cell>
          <cell r="S67">
            <v>189.93781797625778</v>
          </cell>
          <cell r="U67">
            <v>875.5200000000001</v>
          </cell>
          <cell r="V67">
            <v>0.35094402789081486</v>
          </cell>
        </row>
        <row r="68">
          <cell r="A68">
            <v>64</v>
          </cell>
          <cell r="B68">
            <v>10240</v>
          </cell>
          <cell r="C68">
            <v>1370</v>
          </cell>
          <cell r="D68">
            <v>73</v>
          </cell>
          <cell r="E68">
            <v>7.5599999999999987E-2</v>
          </cell>
          <cell r="F68">
            <v>139</v>
          </cell>
          <cell r="G68">
            <v>0.91900000000000004</v>
          </cell>
          <cell r="H68">
            <v>0.20750000000000002</v>
          </cell>
          <cell r="I68">
            <v>2</v>
          </cell>
          <cell r="J68">
            <v>0</v>
          </cell>
          <cell r="K68">
            <v>1</v>
          </cell>
          <cell r="L68">
            <v>1</v>
          </cell>
          <cell r="M68">
            <v>830</v>
          </cell>
          <cell r="N68">
            <v>154.24725749999999</v>
          </cell>
          <cell r="O68">
            <v>2549.2795599999995</v>
          </cell>
          <cell r="P68">
            <v>16.527227785557223</v>
          </cell>
          <cell r="Q68">
            <v>10</v>
          </cell>
          <cell r="R68">
            <v>10.881392818280739</v>
          </cell>
          <cell r="S68">
            <v>192.11286630895648</v>
          </cell>
          <cell r="U68">
            <v>875.5200000000001</v>
          </cell>
          <cell r="V68">
            <v>0.34343820651823698</v>
          </cell>
        </row>
        <row r="69">
          <cell r="A69">
            <v>65</v>
          </cell>
          <cell r="B69">
            <v>10400</v>
          </cell>
          <cell r="C69">
            <v>1390</v>
          </cell>
          <cell r="D69">
            <v>74</v>
          </cell>
          <cell r="E69">
            <v>7.6799999999999993E-2</v>
          </cell>
          <cell r="F69">
            <v>141</v>
          </cell>
          <cell r="G69">
            <v>0.92300000000000004</v>
          </cell>
          <cell r="H69">
            <v>0.21000000000000002</v>
          </cell>
          <cell r="I69">
            <v>2</v>
          </cell>
          <cell r="J69">
            <v>0</v>
          </cell>
          <cell r="K69">
            <v>1</v>
          </cell>
          <cell r="L69">
            <v>1</v>
          </cell>
          <cell r="M69">
            <v>840</v>
          </cell>
          <cell r="N69">
            <v>157.47302999999999</v>
          </cell>
          <cell r="O69">
            <v>2604.3484799999997</v>
          </cell>
          <cell r="P69">
            <v>16.538377905092698</v>
          </cell>
          <cell r="Q69">
            <v>10</v>
          </cell>
          <cell r="R69">
            <v>10.834236186348862</v>
          </cell>
          <cell r="S69">
            <v>194.26906265177269</v>
          </cell>
          <cell r="T69">
            <v>961.4553487450637</v>
          </cell>
          <cell r="U69">
            <v>875.5200000000001</v>
          </cell>
          <cell r="V69">
            <v>0.33617620941418724</v>
          </cell>
        </row>
        <row r="70">
          <cell r="A70">
            <v>66</v>
          </cell>
          <cell r="B70">
            <v>10540</v>
          </cell>
          <cell r="C70">
            <v>1410</v>
          </cell>
          <cell r="D70">
            <v>75</v>
          </cell>
          <cell r="E70">
            <v>7.7999999999999986E-2</v>
          </cell>
          <cell r="F70">
            <v>143</v>
          </cell>
          <cell r="G70">
            <v>0.92700000000000005</v>
          </cell>
          <cell r="H70">
            <v>0.21250000000000002</v>
          </cell>
          <cell r="I70">
            <v>2</v>
          </cell>
          <cell r="J70">
            <v>0</v>
          </cell>
          <cell r="K70">
            <v>1</v>
          </cell>
          <cell r="L70">
            <v>1</v>
          </cell>
          <cell r="M70">
            <v>850</v>
          </cell>
          <cell r="N70">
            <v>160.73021249999999</v>
          </cell>
          <cell r="O70">
            <v>2659.9650000000001</v>
          </cell>
          <cell r="P70">
            <v>16.549253302331074</v>
          </cell>
          <cell r="Q70">
            <v>11</v>
          </cell>
          <cell r="R70">
            <v>11.866235167206041</v>
          </cell>
          <cell r="S70">
            <v>198.52399787674869</v>
          </cell>
          <cell r="U70">
            <v>1063.7325000000001</v>
          </cell>
          <cell r="V70">
            <v>0.39990469799414652</v>
          </cell>
        </row>
        <row r="71">
          <cell r="A71">
            <v>67</v>
          </cell>
          <cell r="B71">
            <v>11390</v>
          </cell>
          <cell r="C71">
            <v>1430</v>
          </cell>
          <cell r="D71">
            <v>76</v>
          </cell>
          <cell r="E71">
            <v>7.9199999999999993E-2</v>
          </cell>
          <cell r="F71">
            <v>145</v>
          </cell>
          <cell r="G71">
            <v>0.93100000000000005</v>
          </cell>
          <cell r="H71">
            <v>0.21500000000000002</v>
          </cell>
          <cell r="I71">
            <v>2</v>
          </cell>
          <cell r="J71">
            <v>0</v>
          </cell>
          <cell r="K71">
            <v>1</v>
          </cell>
          <cell r="L71">
            <v>1</v>
          </cell>
          <cell r="M71">
            <v>860</v>
          </cell>
          <cell r="N71">
            <v>164.01892500000002</v>
          </cell>
          <cell r="O71">
            <v>2716.1305600000001</v>
          </cell>
          <cell r="P71">
            <v>16.559860759970228</v>
          </cell>
          <cell r="Q71">
            <v>11</v>
          </cell>
          <cell r="R71">
            <v>11.815252416756175</v>
          </cell>
          <cell r="S71">
            <v>213.61226194738546</v>
          </cell>
          <cell r="U71">
            <v>1063.7325000000001</v>
          </cell>
          <cell r="V71">
            <v>0.39163526071441868</v>
          </cell>
        </row>
        <row r="72">
          <cell r="A72">
            <v>68</v>
          </cell>
          <cell r="B72">
            <v>11560</v>
          </cell>
          <cell r="C72">
            <v>1450</v>
          </cell>
          <cell r="D72">
            <v>77</v>
          </cell>
          <cell r="E72">
            <v>8.0399999999999985E-2</v>
          </cell>
          <cell r="F72">
            <v>147</v>
          </cell>
          <cell r="G72">
            <v>0.93500000000000005</v>
          </cell>
          <cell r="H72">
            <v>0.21750000000000003</v>
          </cell>
          <cell r="I72">
            <v>2</v>
          </cell>
          <cell r="J72">
            <v>0</v>
          </cell>
          <cell r="K72">
            <v>1</v>
          </cell>
          <cell r="L72">
            <v>1</v>
          </cell>
          <cell r="M72">
            <v>870</v>
          </cell>
          <cell r="N72">
            <v>167.33928750000004</v>
          </cell>
          <cell r="O72">
            <v>2772.8465999999999</v>
          </cell>
          <cell r="P72">
            <v>16.570206802153375</v>
          </cell>
          <cell r="Q72">
            <v>11</v>
          </cell>
          <cell r="R72">
            <v>11.76470588235294</v>
          </cell>
          <cell r="S72">
            <v>215.87301587301585</v>
          </cell>
          <cell r="U72">
            <v>1063.7325000000001</v>
          </cell>
          <cell r="V72">
            <v>0.38362471980959933</v>
          </cell>
        </row>
        <row r="73">
          <cell r="A73">
            <v>69</v>
          </cell>
          <cell r="B73">
            <v>11730</v>
          </cell>
          <cell r="C73">
            <v>1470</v>
          </cell>
          <cell r="D73">
            <v>78</v>
          </cell>
          <cell r="E73">
            <v>8.1599999999999992E-2</v>
          </cell>
          <cell r="F73">
            <v>149</v>
          </cell>
          <cell r="G73">
            <v>0.93900000000000006</v>
          </cell>
          <cell r="H73">
            <v>0.22000000000000003</v>
          </cell>
          <cell r="I73">
            <v>2</v>
          </cell>
          <cell r="J73">
            <v>0</v>
          </cell>
          <cell r="K73">
            <v>1</v>
          </cell>
          <cell r="L73">
            <v>1</v>
          </cell>
          <cell r="M73">
            <v>880</v>
          </cell>
          <cell r="N73">
            <v>170.69141999999999</v>
          </cell>
          <cell r="O73">
            <v>2830.1145599999995</v>
          </cell>
          <cell r="P73">
            <v>16.580297709164288</v>
          </cell>
          <cell r="Q73">
            <v>11</v>
          </cell>
          <cell r="R73">
            <v>11.714589989350372</v>
          </cell>
          <cell r="S73">
            <v>218.11450884933313</v>
          </cell>
          <cell r="U73">
            <v>1063.7325000000001</v>
          </cell>
          <cell r="V73">
            <v>0.37586199337457216</v>
          </cell>
        </row>
        <row r="74">
          <cell r="A74">
            <v>70</v>
          </cell>
          <cell r="B74">
            <v>11900</v>
          </cell>
          <cell r="C74">
            <v>1490</v>
          </cell>
          <cell r="D74">
            <v>79</v>
          </cell>
          <cell r="E74">
            <v>8.2799999999999985E-2</v>
          </cell>
          <cell r="F74">
            <v>151</v>
          </cell>
          <cell r="G74">
            <v>0.94300000000000006</v>
          </cell>
          <cell r="H74">
            <v>0.22250000000000003</v>
          </cell>
          <cell r="I74">
            <v>2</v>
          </cell>
          <cell r="J74">
            <v>0</v>
          </cell>
          <cell r="K74">
            <v>1</v>
          </cell>
          <cell r="L74">
            <v>1</v>
          </cell>
          <cell r="M74">
            <v>890</v>
          </cell>
          <cell r="N74">
            <v>174.07544250000001</v>
          </cell>
          <cell r="O74">
            <v>2887.93588</v>
          </cell>
          <cell r="P74">
            <v>16.590139531025464</v>
          </cell>
          <cell r="Q74">
            <v>10</v>
          </cell>
          <cell r="R74">
            <v>10.604453870625662</v>
          </cell>
          <cell r="S74">
            <v>200.30635088959585</v>
          </cell>
          <cell r="T74">
            <v>1046.4301354360791</v>
          </cell>
          <cell r="U74">
            <v>945.54</v>
          </cell>
          <cell r="V74">
            <v>0.32741031632599821</v>
          </cell>
        </row>
        <row r="75">
          <cell r="A75">
            <v>71</v>
          </cell>
          <cell r="B75">
            <v>11360</v>
          </cell>
          <cell r="C75">
            <v>1510</v>
          </cell>
          <cell r="D75">
            <v>80</v>
          </cell>
          <cell r="E75">
            <v>8.3999999999999991E-2</v>
          </cell>
          <cell r="F75">
            <v>153</v>
          </cell>
          <cell r="G75">
            <v>0.94700000000000006</v>
          </cell>
          <cell r="H75">
            <v>0.22499999999999998</v>
          </cell>
          <cell r="I75">
            <v>2</v>
          </cell>
          <cell r="J75">
            <v>0</v>
          </cell>
          <cell r="K75">
            <v>1</v>
          </cell>
          <cell r="L75">
            <v>1</v>
          </cell>
          <cell r="M75">
            <v>900</v>
          </cell>
          <cell r="N75">
            <v>177.49147500000004</v>
          </cell>
          <cell r="O75">
            <v>2946.3120000000004</v>
          </cell>
          <cell r="P75">
            <v>16.599738100097483</v>
          </cell>
          <cell r="Q75">
            <v>11</v>
          </cell>
          <cell r="R75">
            <v>11.615628299894402</v>
          </cell>
          <cell r="S75">
            <v>194.04931983353001</v>
          </cell>
          <cell r="U75">
            <v>1153.845</v>
          </cell>
          <cell r="V75">
            <v>0.39162349404950997</v>
          </cell>
        </row>
        <row r="76">
          <cell r="A76">
            <v>72</v>
          </cell>
          <cell r="B76">
            <v>11520</v>
          </cell>
          <cell r="C76">
            <v>1530</v>
          </cell>
          <cell r="D76">
            <v>81</v>
          </cell>
          <cell r="E76">
            <v>8.5199999999999984E-2</v>
          </cell>
          <cell r="F76">
            <v>155</v>
          </cell>
          <cell r="G76">
            <v>0.95100000000000007</v>
          </cell>
          <cell r="H76">
            <v>0.22749999999999998</v>
          </cell>
          <cell r="I76">
            <v>2</v>
          </cell>
          <cell r="J76">
            <v>0</v>
          </cell>
          <cell r="K76">
            <v>1</v>
          </cell>
          <cell r="L76">
            <v>1</v>
          </cell>
          <cell r="M76">
            <v>910</v>
          </cell>
          <cell r="N76">
            <v>180.9396375</v>
          </cell>
          <cell r="O76">
            <v>3005.2443600000001</v>
          </cell>
          <cell r="P76">
            <v>16.609099042767784</v>
          </cell>
          <cell r="Q76">
            <v>11</v>
          </cell>
          <cell r="R76">
            <v>11.566771819137749</v>
          </cell>
          <cell r="S76">
            <v>195.95472258303951</v>
          </cell>
          <cell r="U76">
            <v>1153.845</v>
          </cell>
          <cell r="V76">
            <v>0.38394382012915579</v>
          </cell>
        </row>
        <row r="77">
          <cell r="A77">
            <v>73</v>
          </cell>
          <cell r="B77">
            <v>11680</v>
          </cell>
          <cell r="C77">
            <v>1550</v>
          </cell>
          <cell r="D77">
            <v>82</v>
          </cell>
          <cell r="E77">
            <v>8.6399999999999991E-2</v>
          </cell>
          <cell r="F77">
            <v>157</v>
          </cell>
          <cell r="G77">
            <v>0.95500000000000007</v>
          </cell>
          <cell r="H77">
            <v>0.22999999999999998</v>
          </cell>
          <cell r="I77">
            <v>2</v>
          </cell>
          <cell r="J77">
            <v>0</v>
          </cell>
          <cell r="K77">
            <v>1</v>
          </cell>
          <cell r="L77">
            <v>1</v>
          </cell>
          <cell r="M77">
            <v>920</v>
          </cell>
          <cell r="N77">
            <v>184.42005</v>
          </cell>
          <cell r="O77">
            <v>3064.7343999999998</v>
          </cell>
          <cell r="P77">
            <v>16.618227790308048</v>
          </cell>
          <cell r="Q77">
            <v>11</v>
          </cell>
          <cell r="R77">
            <v>11.518324607329841</v>
          </cell>
          <cell r="S77">
            <v>197.84416384354785</v>
          </cell>
          <cell r="U77">
            <v>1153.845</v>
          </cell>
          <cell r="V77">
            <v>0.37649102643282895</v>
          </cell>
        </row>
        <row r="78">
          <cell r="A78">
            <v>74</v>
          </cell>
          <cell r="B78">
            <v>11840</v>
          </cell>
          <cell r="C78">
            <v>1570</v>
          </cell>
          <cell r="D78">
            <v>83</v>
          </cell>
          <cell r="E78">
            <v>8.7599999999999983E-2</v>
          </cell>
          <cell r="F78">
            <v>159</v>
          </cell>
          <cell r="G78">
            <v>0.95900000000000007</v>
          </cell>
          <cell r="H78">
            <v>0.23249999999999998</v>
          </cell>
          <cell r="I78">
            <v>2</v>
          </cell>
          <cell r="J78">
            <v>0</v>
          </cell>
          <cell r="K78">
            <v>1</v>
          </cell>
          <cell r="L78">
            <v>1</v>
          </cell>
          <cell r="M78">
            <v>930</v>
          </cell>
          <cell r="N78">
            <v>187.93283250000002</v>
          </cell>
          <cell r="O78">
            <v>3124.7835599999994</v>
          </cell>
          <cell r="P78">
            <v>16.627129588971631</v>
          </cell>
          <cell r="Q78">
            <v>11</v>
          </cell>
          <cell r="R78">
            <v>11.470281543274243</v>
          </cell>
          <cell r="S78">
            <v>199.71784334171622</v>
          </cell>
          <cell r="U78">
            <v>1153.845</v>
          </cell>
          <cell r="V78">
            <v>0.3692559749642309</v>
          </cell>
        </row>
        <row r="79">
          <cell r="A79">
            <v>75</v>
          </cell>
          <cell r="B79">
            <v>12000</v>
          </cell>
          <cell r="C79">
            <v>1590</v>
          </cell>
          <cell r="D79">
            <v>84</v>
          </cell>
          <cell r="E79">
            <v>8.879999999999999E-2</v>
          </cell>
          <cell r="F79">
            <v>161</v>
          </cell>
          <cell r="G79">
            <v>0.96300000000000008</v>
          </cell>
          <cell r="H79">
            <v>0.23499999999999999</v>
          </cell>
          <cell r="I79">
            <v>2</v>
          </cell>
          <cell r="J79">
            <v>0</v>
          </cell>
          <cell r="K79">
            <v>1</v>
          </cell>
          <cell r="L79">
            <v>1</v>
          </cell>
          <cell r="M79">
            <v>940</v>
          </cell>
          <cell r="N79">
            <v>191.478105</v>
          </cell>
          <cell r="O79">
            <v>3185.3932799999998</v>
          </cell>
          <cell r="P79">
            <v>16.635809509395344</v>
          </cell>
          <cell r="Q79">
            <v>11</v>
          </cell>
          <cell r="R79">
            <v>11.422637590861889</v>
          </cell>
          <cell r="S79">
            <v>201.57595748579806</v>
          </cell>
          <cell r="T79">
            <v>989.14200708763167</v>
          </cell>
          <cell r="U79">
            <v>1153.845</v>
          </cell>
          <cell r="V79">
            <v>0.36222999754680218</v>
          </cell>
        </row>
        <row r="80">
          <cell r="A80">
            <v>76</v>
          </cell>
          <cell r="B80">
            <v>12920</v>
          </cell>
          <cell r="C80">
            <v>1610</v>
          </cell>
          <cell r="D80">
            <v>85</v>
          </cell>
          <cell r="E80">
            <v>8.9999999999999983E-2</v>
          </cell>
          <cell r="F80">
            <v>163</v>
          </cell>
          <cell r="G80">
            <v>0.96700000000000008</v>
          </cell>
          <cell r="H80">
            <v>0.23749999999999999</v>
          </cell>
          <cell r="I80">
            <v>2</v>
          </cell>
          <cell r="J80">
            <v>0</v>
          </cell>
          <cell r="K80">
            <v>1</v>
          </cell>
          <cell r="L80">
            <v>1</v>
          </cell>
          <cell r="M80">
            <v>950</v>
          </cell>
          <cell r="N80">
            <v>195.05598750000001</v>
          </cell>
          <cell r="O80">
            <v>3246.5650000000001</v>
          </cell>
          <cell r="P80">
            <v>16.644272455363616</v>
          </cell>
          <cell r="Q80">
            <v>12</v>
          </cell>
          <cell r="R80">
            <v>12.409513960703205</v>
          </cell>
          <cell r="S80">
            <v>219.63139777025398</v>
          </cell>
          <cell r="U80">
            <v>1371.75</v>
          </cell>
          <cell r="V80">
            <v>0.42252349791240895</v>
          </cell>
        </row>
        <row r="81">
          <cell r="A81">
            <v>77</v>
          </cell>
          <cell r="B81">
            <v>13090</v>
          </cell>
          <cell r="C81">
            <v>1630</v>
          </cell>
          <cell r="D81">
            <v>86</v>
          </cell>
          <cell r="E81">
            <v>9.1199999999999989E-2</v>
          </cell>
          <cell r="F81">
            <v>165</v>
          </cell>
          <cell r="G81">
            <v>0.97100000000000009</v>
          </cell>
          <cell r="H81">
            <v>0.24</v>
          </cell>
          <cell r="I81">
            <v>2</v>
          </cell>
          <cell r="J81">
            <v>0</v>
          </cell>
          <cell r="K81">
            <v>1</v>
          </cell>
          <cell r="L81">
            <v>1</v>
          </cell>
          <cell r="M81">
            <v>960</v>
          </cell>
          <cell r="N81">
            <v>198.66660000000002</v>
          </cell>
          <cell r="O81">
            <v>3308.3001599999993</v>
          </cell>
          <cell r="P81">
            <v>16.652523171987635</v>
          </cell>
          <cell r="Q81">
            <v>11</v>
          </cell>
          <cell r="R81">
            <v>11.32852729145211</v>
          </cell>
          <cell r="S81">
            <v>203.13756471932618</v>
          </cell>
          <cell r="U81">
            <v>1234.575</v>
          </cell>
          <cell r="V81">
            <v>0.37317502653689089</v>
          </cell>
        </row>
        <row r="82">
          <cell r="A82">
            <v>78</v>
          </cell>
          <cell r="B82">
            <v>13260</v>
          </cell>
          <cell r="C82">
            <v>1650</v>
          </cell>
          <cell r="D82">
            <v>87</v>
          </cell>
          <cell r="E82">
            <v>9.2399999999999982E-2</v>
          </cell>
          <cell r="F82">
            <v>167</v>
          </cell>
          <cell r="G82">
            <v>0.97500000000000009</v>
          </cell>
          <cell r="H82">
            <v>0.24249999999999999</v>
          </cell>
          <cell r="I82">
            <v>2</v>
          </cell>
          <cell r="J82">
            <v>0</v>
          </cell>
          <cell r="K82">
            <v>1</v>
          </cell>
          <cell r="L82">
            <v>1</v>
          </cell>
          <cell r="M82">
            <v>970</v>
          </cell>
          <cell r="N82">
            <v>202.31006250000002</v>
          </cell>
          <cell r="O82">
            <v>3370.6002000000003</v>
          </cell>
          <cell r="P82">
            <v>16.660566253346889</v>
          </cell>
          <cell r="Q82">
            <v>11</v>
          </cell>
          <cell r="R82">
            <v>11.282051282051281</v>
          </cell>
          <cell r="S82">
            <v>204.93150684931504</v>
          </cell>
          <cell r="U82">
            <v>1234.575</v>
          </cell>
          <cell r="V82">
            <v>0.366277495622293</v>
          </cell>
        </row>
        <row r="83">
          <cell r="A83">
            <v>79</v>
          </cell>
          <cell r="B83">
            <v>13430</v>
          </cell>
          <cell r="C83">
            <v>1670</v>
          </cell>
          <cell r="D83">
            <v>88</v>
          </cell>
          <cell r="E83">
            <v>9.3599999999999989E-2</v>
          </cell>
          <cell r="F83">
            <v>169</v>
          </cell>
          <cell r="G83">
            <v>0.97900000000000009</v>
          </cell>
          <cell r="H83">
            <v>0.245</v>
          </cell>
          <cell r="I83">
            <v>2</v>
          </cell>
          <cell r="J83">
            <v>0</v>
          </cell>
          <cell r="K83">
            <v>1</v>
          </cell>
          <cell r="L83">
            <v>1</v>
          </cell>
          <cell r="M83">
            <v>980</v>
          </cell>
          <cell r="N83">
            <v>205.98649500000005</v>
          </cell>
          <cell r="O83">
            <v>3433.4665599999994</v>
          </cell>
          <cell r="P83">
            <v>16.668406149636162</v>
          </cell>
          <cell r="Q83">
            <v>11</v>
          </cell>
          <cell r="R83">
            <v>11.235955056179774</v>
          </cell>
          <cell r="S83">
            <v>206.71078959519775</v>
          </cell>
          <cell r="U83">
            <v>1234.575</v>
          </cell>
          <cell r="V83">
            <v>0.35957099870516879</v>
          </cell>
        </row>
        <row r="84">
          <cell r="A84">
            <v>80</v>
          </cell>
          <cell r="B84">
            <v>13600</v>
          </cell>
          <cell r="C84">
            <v>1690</v>
          </cell>
          <cell r="D84">
            <v>89</v>
          </cell>
          <cell r="E84">
            <v>9.4799999999999982E-2</v>
          </cell>
          <cell r="F84">
            <v>171</v>
          </cell>
          <cell r="G84">
            <v>0.9830000000000001</v>
          </cell>
          <cell r="H84">
            <v>0.2475</v>
          </cell>
          <cell r="I84">
            <v>2</v>
          </cell>
          <cell r="J84">
            <v>0</v>
          </cell>
          <cell r="K84">
            <v>1</v>
          </cell>
          <cell r="L84">
            <v>1</v>
          </cell>
          <cell r="M84">
            <v>990</v>
          </cell>
          <cell r="N84">
            <v>209.69601750000004</v>
          </cell>
          <cell r="O84">
            <v>3496.9006800000002</v>
          </cell>
          <cell r="P84">
            <v>16.67604717385727</v>
          </cell>
          <cell r="Q84">
            <v>11</v>
          </cell>
          <cell r="R84">
            <v>11.190233977619531</v>
          </cell>
          <cell r="S84">
            <v>208.47559191181591</v>
          </cell>
          <cell r="T84">
            <v>1042.8868508459088</v>
          </cell>
          <cell r="U84">
            <v>1234.575</v>
          </cell>
          <cell r="V84">
            <v>0.35304834565676024</v>
          </cell>
        </row>
        <row r="85">
          <cell r="A85">
            <v>81</v>
          </cell>
          <cell r="B85">
            <v>12960</v>
          </cell>
          <cell r="C85">
            <v>1710</v>
          </cell>
          <cell r="D85">
            <v>90</v>
          </cell>
          <cell r="E85">
            <v>9.5999999999999988E-2</v>
          </cell>
          <cell r="F85">
            <v>173</v>
          </cell>
          <cell r="G85">
            <v>0.9870000000000001</v>
          </cell>
          <cell r="H85">
            <v>0.25</v>
          </cell>
          <cell r="I85">
            <v>2</v>
          </cell>
          <cell r="J85">
            <v>0</v>
          </cell>
          <cell r="K85">
            <v>1</v>
          </cell>
          <cell r="L85">
            <v>1</v>
          </cell>
          <cell r="M85">
            <v>1000</v>
          </cell>
          <cell r="N85">
            <v>213.43875</v>
          </cell>
          <cell r="O85">
            <v>3560.9040000000005</v>
          </cell>
          <cell r="P85">
            <v>16.683493508090731</v>
          </cell>
          <cell r="Q85">
            <v>12</v>
          </cell>
          <cell r="R85">
            <v>12.1580547112462</v>
          </cell>
          <cell r="S85">
            <v>202.01075520224455</v>
          </cell>
          <cell r="U85">
            <v>1474.1999999999998</v>
          </cell>
          <cell r="V85">
            <v>0.41399599652223135</v>
          </cell>
        </row>
        <row r="86">
          <cell r="A86">
            <v>82</v>
          </cell>
          <cell r="B86">
            <v>13120</v>
          </cell>
          <cell r="C86">
            <v>1730</v>
          </cell>
          <cell r="D86">
            <v>91</v>
          </cell>
          <cell r="E86">
            <v>9.7199999999999981E-2</v>
          </cell>
          <cell r="F86">
            <v>175</v>
          </cell>
          <cell r="G86">
            <v>0.9910000000000001</v>
          </cell>
          <cell r="H86">
            <v>0.2525</v>
          </cell>
          <cell r="I86">
            <v>2</v>
          </cell>
          <cell r="J86">
            <v>0</v>
          </cell>
          <cell r="K86">
            <v>1</v>
          </cell>
          <cell r="L86">
            <v>1</v>
          </cell>
          <cell r="M86">
            <v>1010</v>
          </cell>
          <cell r="N86">
            <v>217.21481249999999</v>
          </cell>
          <cell r="O86">
            <v>3625.4779600000002</v>
          </cell>
          <cell r="P86">
            <v>16.690749209380002</v>
          </cell>
          <cell r="Q86">
            <v>12</v>
          </cell>
          <cell r="R86">
            <v>12.108980827447022</v>
          </cell>
          <cell r="S86">
            <v>203.67926725141658</v>
          </cell>
          <cell r="U86">
            <v>1474.1999999999998</v>
          </cell>
          <cell r="V86">
            <v>0.4066222485048564</v>
          </cell>
        </row>
        <row r="87">
          <cell r="A87">
            <v>83</v>
          </cell>
          <cell r="B87">
            <v>13280</v>
          </cell>
          <cell r="C87">
            <v>1750</v>
          </cell>
          <cell r="D87">
            <v>92</v>
          </cell>
          <cell r="E87">
            <v>9.8399999999999987E-2</v>
          </cell>
          <cell r="F87">
            <v>177</v>
          </cell>
          <cell r="G87">
            <v>0.99500000000000011</v>
          </cell>
          <cell r="H87">
            <v>0.255</v>
          </cell>
          <cell r="I87">
            <v>2</v>
          </cell>
          <cell r="J87">
            <v>0</v>
          </cell>
          <cell r="K87">
            <v>1</v>
          </cell>
          <cell r="L87">
            <v>1</v>
          </cell>
          <cell r="M87">
            <v>1020</v>
          </cell>
          <cell r="N87">
            <v>221.024325</v>
          </cell>
          <cell r="O87">
            <v>3690.6240000000003</v>
          </cell>
          <cell r="P87">
            <v>16.697818215257531</v>
          </cell>
          <cell r="Q87">
            <v>12</v>
          </cell>
          <cell r="R87">
            <v>12.060301507537687</v>
          </cell>
          <cell r="S87">
            <v>205.33436412833396</v>
          </cell>
          <cell r="U87">
            <v>1474.1999999999998</v>
          </cell>
          <cell r="V87">
            <v>0.399444646758922</v>
          </cell>
        </row>
        <row r="88">
          <cell r="A88">
            <v>84</v>
          </cell>
          <cell r="B88">
            <v>13440</v>
          </cell>
          <cell r="C88">
            <v>1770</v>
          </cell>
          <cell r="D88">
            <v>93</v>
          </cell>
          <cell r="E88">
            <v>9.959999999999998E-2</v>
          </cell>
          <cell r="F88">
            <v>179</v>
          </cell>
          <cell r="G88">
            <v>0.99900000000000011</v>
          </cell>
          <cell r="H88">
            <v>0.25750000000000001</v>
          </cell>
          <cell r="I88">
            <v>2</v>
          </cell>
          <cell r="J88">
            <v>0</v>
          </cell>
          <cell r="K88">
            <v>1</v>
          </cell>
          <cell r="L88">
            <v>1</v>
          </cell>
          <cell r="M88">
            <v>1030</v>
          </cell>
          <cell r="N88">
            <v>224.86740750000004</v>
          </cell>
          <cell r="O88">
            <v>3756.3435600000003</v>
          </cell>
          <cell r="P88">
            <v>16.704704348939494</v>
          </cell>
          <cell r="Q88">
            <v>11</v>
          </cell>
          <cell r="R88">
            <v>11.011011011011011</v>
          </cell>
          <cell r="S88">
            <v>189.7281897281897</v>
          </cell>
          <cell r="U88">
            <v>1326.78</v>
          </cell>
          <cell r="V88">
            <v>0.35321050346097732</v>
          </cell>
        </row>
        <row r="89">
          <cell r="A89">
            <v>85</v>
          </cell>
          <cell r="B89">
            <v>13600</v>
          </cell>
          <cell r="C89">
            <v>1790</v>
          </cell>
          <cell r="D89">
            <v>94</v>
          </cell>
          <cell r="E89">
            <v>0.10079999999999999</v>
          </cell>
          <cell r="F89">
            <v>181</v>
          </cell>
          <cell r="G89">
            <v>1.0030000000000001</v>
          </cell>
          <cell r="H89">
            <v>0.26</v>
          </cell>
          <cell r="I89">
            <v>2</v>
          </cell>
          <cell r="J89">
            <v>0</v>
          </cell>
          <cell r="K89">
            <v>1</v>
          </cell>
          <cell r="L89">
            <v>1</v>
          </cell>
          <cell r="M89">
            <v>1040</v>
          </cell>
          <cell r="N89">
            <v>228.74418</v>
          </cell>
          <cell r="O89">
            <v>3822.6380799999997</v>
          </cell>
          <cell r="P89">
            <v>16.711411324213799</v>
          </cell>
          <cell r="Q89">
            <v>11</v>
          </cell>
          <cell r="R89">
            <v>10.967098703888334</v>
          </cell>
          <cell r="S89">
            <v>191.22120817036068</v>
          </cell>
          <cell r="T89">
            <v>991.97378448054542</v>
          </cell>
          <cell r="U89">
            <v>1326.78</v>
          </cell>
          <cell r="V89">
            <v>0.34708491158022475</v>
          </cell>
        </row>
        <row r="90">
          <cell r="A90">
            <v>86</v>
          </cell>
          <cell r="B90">
            <v>14620</v>
          </cell>
          <cell r="C90">
            <v>1810</v>
          </cell>
          <cell r="D90">
            <v>95</v>
          </cell>
          <cell r="E90">
            <v>0.10199999999999998</v>
          </cell>
          <cell r="F90">
            <v>183</v>
          </cell>
          <cell r="G90">
            <v>1.0070000000000001</v>
          </cell>
          <cell r="H90">
            <v>0.26250000000000001</v>
          </cell>
          <cell r="I90">
            <v>2</v>
          </cell>
          <cell r="J90">
            <v>0</v>
          </cell>
          <cell r="K90">
            <v>1</v>
          </cell>
          <cell r="L90">
            <v>1</v>
          </cell>
          <cell r="M90">
            <v>1050</v>
          </cell>
          <cell r="N90">
            <v>232.65476250000003</v>
          </cell>
          <cell r="O90">
            <v>3889.5089999999996</v>
          </cell>
          <cell r="P90">
            <v>16.717942750043637</v>
          </cell>
          <cell r="Q90">
            <v>12</v>
          </cell>
          <cell r="R90">
            <v>11.916583912611717</v>
          </cell>
          <cell r="S90">
            <v>209.90416482214854</v>
          </cell>
          <cell r="U90">
            <v>1566.075</v>
          </cell>
          <cell r="V90">
            <v>0.40264079604906433</v>
          </cell>
        </row>
        <row r="91">
          <cell r="A91">
            <v>87</v>
          </cell>
          <cell r="B91">
            <v>14790</v>
          </cell>
          <cell r="C91">
            <v>1830</v>
          </cell>
          <cell r="D91">
            <v>96</v>
          </cell>
          <cell r="E91">
            <v>0.10319999999999999</v>
          </cell>
          <cell r="F91">
            <v>185</v>
          </cell>
          <cell r="G91">
            <v>1.0110000000000001</v>
          </cell>
          <cell r="H91">
            <v>0.26500000000000001</v>
          </cell>
          <cell r="I91">
            <v>2</v>
          </cell>
          <cell r="J91">
            <v>0</v>
          </cell>
          <cell r="K91">
            <v>1</v>
          </cell>
          <cell r="L91">
            <v>1</v>
          </cell>
          <cell r="M91">
            <v>1060</v>
          </cell>
          <cell r="N91">
            <v>236.59927500000006</v>
          </cell>
          <cell r="O91">
            <v>3956.9577599999993</v>
          </cell>
          <cell r="P91">
            <v>16.724302134907212</v>
          </cell>
          <cell r="Q91">
            <v>12</v>
          </cell>
          <cell r="R91">
            <v>11.869436201780413</v>
          </cell>
          <cell r="S91">
            <v>211.50477280040036</v>
          </cell>
          <cell r="U91">
            <v>1566.075</v>
          </cell>
          <cell r="V91">
            <v>0.39577753794369547</v>
          </cell>
        </row>
        <row r="92">
          <cell r="A92">
            <v>88</v>
          </cell>
          <cell r="B92">
            <v>14960</v>
          </cell>
          <cell r="C92">
            <v>1850</v>
          </cell>
          <cell r="D92">
            <v>97</v>
          </cell>
          <cell r="E92">
            <v>0.10439999999999998</v>
          </cell>
          <cell r="F92">
            <v>187</v>
          </cell>
          <cell r="G92">
            <v>1.0150000000000001</v>
          </cell>
          <cell r="H92">
            <v>0.26750000000000002</v>
          </cell>
          <cell r="I92">
            <v>2</v>
          </cell>
          <cell r="J92">
            <v>0</v>
          </cell>
          <cell r="K92">
            <v>1</v>
          </cell>
          <cell r="L92">
            <v>1</v>
          </cell>
          <cell r="M92">
            <v>1070</v>
          </cell>
          <cell r="N92">
            <v>240.57783750000007</v>
          </cell>
          <cell r="O92">
            <v>4024.9858000000004</v>
          </cell>
          <cell r="P92">
            <v>16.730492890892325</v>
          </cell>
          <cell r="Q92">
            <v>12</v>
          </cell>
          <cell r="R92">
            <v>11.822660098522165</v>
          </cell>
          <cell r="S92">
            <v>213.092765149267</v>
          </cell>
          <cell r="U92">
            <v>1566.075</v>
          </cell>
          <cell r="V92">
            <v>0.38908832920603098</v>
          </cell>
        </row>
        <row r="93">
          <cell r="A93">
            <v>89</v>
          </cell>
          <cell r="B93">
            <v>15130</v>
          </cell>
          <cell r="C93">
            <v>1870</v>
          </cell>
          <cell r="D93">
            <v>98</v>
          </cell>
          <cell r="E93">
            <v>0.10559999999999999</v>
          </cell>
          <cell r="F93">
            <v>189</v>
          </cell>
          <cell r="G93">
            <v>1.0190000000000001</v>
          </cell>
          <cell r="H93">
            <v>0.27</v>
          </cell>
          <cell r="I93">
            <v>2</v>
          </cell>
          <cell r="J93">
            <v>0</v>
          </cell>
          <cell r="K93">
            <v>1</v>
          </cell>
          <cell r="L93">
            <v>1</v>
          </cell>
          <cell r="M93">
            <v>1080</v>
          </cell>
          <cell r="N93">
            <v>244.59057000000004</v>
          </cell>
          <cell r="O93">
            <v>4093.5945599999995</v>
          </cell>
          <cell r="P93">
            <v>16.736518337563052</v>
          </cell>
          <cell r="Q93">
            <v>12</v>
          </cell>
          <cell r="R93">
            <v>11.776251226692835</v>
          </cell>
          <cell r="S93">
            <v>214.66829043356941</v>
          </cell>
          <cell r="U93">
            <v>1566.075</v>
          </cell>
          <cell r="V93">
            <v>0.38256719786143162</v>
          </cell>
        </row>
        <row r="94">
          <cell r="A94">
            <v>90</v>
          </cell>
          <cell r="B94">
            <v>15300</v>
          </cell>
          <cell r="C94">
            <v>1890</v>
          </cell>
          <cell r="D94">
            <v>99</v>
          </cell>
          <cell r="E94">
            <v>0.10679999999999998</v>
          </cell>
          <cell r="F94">
            <v>191</v>
          </cell>
          <cell r="G94">
            <v>1.0230000000000001</v>
          </cell>
          <cell r="H94">
            <v>0.27250000000000002</v>
          </cell>
          <cell r="I94">
            <v>2</v>
          </cell>
          <cell r="J94">
            <v>0</v>
          </cell>
          <cell r="K94">
            <v>1</v>
          </cell>
          <cell r="L94">
            <v>1</v>
          </cell>
          <cell r="M94">
            <v>1090</v>
          </cell>
          <cell r="N94">
            <v>248.63759250000004</v>
          </cell>
          <cell r="O94">
            <v>4162.7854799999996</v>
          </cell>
          <cell r="P94">
            <v>16.742381705614363</v>
          </cell>
          <cell r="Q94">
            <v>12</v>
          </cell>
          <cell r="R94">
            <v>11.730205278592374</v>
          </cell>
          <cell r="S94">
            <v>216.23149489453411</v>
          </cell>
          <cell r="T94">
            <v>1065.4014880999193</v>
          </cell>
          <cell r="U94">
            <v>1566.075</v>
          </cell>
          <cell r="V94">
            <v>0.37620843243644642</v>
          </cell>
        </row>
        <row r="95">
          <cell r="A95">
            <v>91</v>
          </cell>
          <cell r="B95">
            <v>14560</v>
          </cell>
          <cell r="C95">
            <v>1910</v>
          </cell>
          <cell r="D95">
            <v>100</v>
          </cell>
          <cell r="E95">
            <v>0.10799999999999998</v>
          </cell>
          <cell r="F95">
            <v>193</v>
          </cell>
          <cell r="G95">
            <v>1.0270000000000001</v>
          </cell>
          <cell r="H95">
            <v>0.27500000000000002</v>
          </cell>
          <cell r="I95">
            <v>2</v>
          </cell>
          <cell r="J95">
            <v>0</v>
          </cell>
          <cell r="K95">
            <v>1</v>
          </cell>
          <cell r="L95">
            <v>1</v>
          </cell>
          <cell r="M95">
            <v>1100</v>
          </cell>
          <cell r="N95">
            <v>252.71902499999999</v>
          </cell>
          <cell r="O95">
            <v>4232.5600000000004</v>
          </cell>
          <cell r="P95">
            <v>16.748086140329168</v>
          </cell>
          <cell r="Q95">
            <v>13</v>
          </cell>
          <cell r="R95">
            <v>12.658227848101264</v>
          </cell>
          <cell r="S95">
            <v>209.43613348676638</v>
          </cell>
          <cell r="U95">
            <v>1837.9350000000002</v>
          </cell>
          <cell r="V95">
            <v>0.43423719923639592</v>
          </cell>
        </row>
        <row r="96">
          <cell r="A96">
            <v>92</v>
          </cell>
          <cell r="B96">
            <v>14720</v>
          </cell>
          <cell r="C96">
            <v>1930</v>
          </cell>
          <cell r="D96">
            <v>101</v>
          </cell>
          <cell r="E96">
            <v>0.10919999999999998</v>
          </cell>
          <cell r="F96">
            <v>195</v>
          </cell>
          <cell r="G96">
            <v>1.0310000000000001</v>
          </cell>
          <cell r="H96">
            <v>0.27750000000000002</v>
          </cell>
          <cell r="I96">
            <v>2</v>
          </cell>
          <cell r="J96">
            <v>0</v>
          </cell>
          <cell r="K96">
            <v>1</v>
          </cell>
          <cell r="L96">
            <v>1</v>
          </cell>
          <cell r="M96">
            <v>1110</v>
          </cell>
          <cell r="N96">
            <v>256.83498750000001</v>
          </cell>
          <cell r="O96">
            <v>4302.9195599999994</v>
          </cell>
          <cell r="P96">
            <v>16.753634704851102</v>
          </cell>
          <cell r="Q96">
            <v>12</v>
          </cell>
          <cell r="R96">
            <v>11.639185257032006</v>
          </cell>
          <cell r="S96">
            <v>194.69182611762628</v>
          </cell>
          <cell r="U96">
            <v>1670.8500000000001</v>
          </cell>
          <cell r="V96">
            <v>0.38830612022875005</v>
          </cell>
        </row>
        <row r="97">
          <cell r="A97">
            <v>93</v>
          </cell>
          <cell r="B97">
            <v>14880</v>
          </cell>
          <cell r="C97">
            <v>1950</v>
          </cell>
          <cell r="D97">
            <v>102</v>
          </cell>
          <cell r="E97">
            <v>0.11039999999999998</v>
          </cell>
          <cell r="F97">
            <v>197</v>
          </cell>
          <cell r="G97">
            <v>1.0350000000000001</v>
          </cell>
          <cell r="H97">
            <v>0.28000000000000003</v>
          </cell>
          <cell r="I97">
            <v>2</v>
          </cell>
          <cell r="J97">
            <v>0</v>
          </cell>
          <cell r="K97">
            <v>1</v>
          </cell>
          <cell r="L97">
            <v>1</v>
          </cell>
          <cell r="M97">
            <v>1120</v>
          </cell>
          <cell r="N97">
            <v>260.98560000000003</v>
          </cell>
          <cell r="O97">
            <v>4373.8656000000001</v>
          </cell>
          <cell r="P97">
            <v>16.759030383285513</v>
          </cell>
          <cell r="Q97">
            <v>12</v>
          </cell>
          <cell r="R97">
            <v>11.594202898550723</v>
          </cell>
          <cell r="S97">
            <v>196.0474308300395</v>
          </cell>
          <cell r="U97">
            <v>1670.8500000000001</v>
          </cell>
          <cell r="V97">
            <v>0.38200762273079447</v>
          </cell>
        </row>
        <row r="98">
          <cell r="A98">
            <v>94</v>
          </cell>
          <cell r="B98">
            <v>15040</v>
          </cell>
          <cell r="C98">
            <v>1970</v>
          </cell>
          <cell r="D98">
            <v>103</v>
          </cell>
          <cell r="E98">
            <v>0.11159999999999998</v>
          </cell>
          <cell r="F98">
            <v>199</v>
          </cell>
          <cell r="G98">
            <v>1.0390000000000001</v>
          </cell>
          <cell r="H98">
            <v>0.28250000000000003</v>
          </cell>
          <cell r="I98">
            <v>2</v>
          </cell>
          <cell r="J98">
            <v>0</v>
          </cell>
          <cell r="K98">
            <v>1</v>
          </cell>
          <cell r="L98">
            <v>1</v>
          </cell>
          <cell r="M98">
            <v>1130</v>
          </cell>
          <cell r="N98">
            <v>265.17098250000004</v>
          </cell>
          <cell r="O98">
            <v>4445.3995599999998</v>
          </cell>
          <cell r="P98">
            <v>16.764276083639729</v>
          </cell>
          <cell r="Q98">
            <v>12</v>
          </cell>
          <cell r="R98">
            <v>11.549566891241577</v>
          </cell>
          <cell r="S98">
            <v>197.39259777758329</v>
          </cell>
          <cell r="U98">
            <v>1670.8500000000001</v>
          </cell>
          <cell r="V98">
            <v>0.37586047720758764</v>
          </cell>
        </row>
        <row r="99">
          <cell r="A99">
            <v>95</v>
          </cell>
          <cell r="B99">
            <v>15200</v>
          </cell>
          <cell r="C99">
            <v>1990</v>
          </cell>
          <cell r="D99">
            <v>104</v>
          </cell>
          <cell r="E99">
            <v>0.11279999999999998</v>
          </cell>
          <cell r="F99">
            <v>201</v>
          </cell>
          <cell r="G99">
            <v>1.0430000000000001</v>
          </cell>
          <cell r="H99">
            <v>0.28500000000000003</v>
          </cell>
          <cell r="I99">
            <v>2</v>
          </cell>
          <cell r="J99">
            <v>0</v>
          </cell>
          <cell r="K99">
            <v>1</v>
          </cell>
          <cell r="L99">
            <v>1</v>
          </cell>
          <cell r="M99">
            <v>1140</v>
          </cell>
          <cell r="N99">
            <v>269.39125500000006</v>
          </cell>
          <cell r="O99">
            <v>4517.5228799999995</v>
          </cell>
          <cell r="P99">
            <v>16.769374640613329</v>
          </cell>
          <cell r="Q99">
            <v>12</v>
          </cell>
          <cell r="R99">
            <v>11.505273250239691</v>
          </cell>
          <cell r="S99">
            <v>198.72744704959467</v>
          </cell>
          <cell r="T99">
            <v>996.29543526161024</v>
          </cell>
          <cell r="U99">
            <v>1670.8500000000001</v>
          </cell>
          <cell r="V99">
            <v>0.36985977589558999</v>
          </cell>
        </row>
        <row r="100">
          <cell r="A100">
            <v>96</v>
          </cell>
          <cell r="B100">
            <v>16320</v>
          </cell>
          <cell r="C100">
            <v>2010</v>
          </cell>
          <cell r="D100">
            <v>105</v>
          </cell>
          <cell r="E100">
            <v>0.11399999999999999</v>
          </cell>
          <cell r="F100">
            <v>203</v>
          </cell>
          <cell r="G100">
            <v>1.0470000000000002</v>
          </cell>
          <cell r="H100">
            <v>0.28749999999999998</v>
          </cell>
          <cell r="I100">
            <v>2</v>
          </cell>
          <cell r="J100">
            <v>0</v>
          </cell>
          <cell r="K100">
            <v>1</v>
          </cell>
          <cell r="L100">
            <v>1</v>
          </cell>
          <cell r="M100">
            <v>1150</v>
          </cell>
          <cell r="N100">
            <v>273.64653750000008</v>
          </cell>
          <cell r="O100">
            <v>4590.2369999999992</v>
          </cell>
          <cell r="P100">
            <v>16.774328818247874</v>
          </cell>
          <cell r="Q100">
            <v>13</v>
          </cell>
          <cell r="R100">
            <v>12.416427889207258</v>
          </cell>
          <cell r="S100">
            <v>217.88828295899185</v>
          </cell>
          <cell r="U100">
            <v>1941.3899999999999</v>
          </cell>
          <cell r="V100">
            <v>0.42293894628970141</v>
          </cell>
        </row>
        <row r="101">
          <cell r="A101">
            <v>97</v>
          </cell>
          <cell r="B101">
            <v>16490</v>
          </cell>
          <cell r="C101">
            <v>2030</v>
          </cell>
          <cell r="D101">
            <v>106</v>
          </cell>
          <cell r="E101">
            <v>0.11519999999999998</v>
          </cell>
          <cell r="F101">
            <v>205</v>
          </cell>
          <cell r="G101">
            <v>1.0510000000000002</v>
          </cell>
          <cell r="H101">
            <v>0.28999999999999998</v>
          </cell>
          <cell r="I101">
            <v>2</v>
          </cell>
          <cell r="J101">
            <v>0</v>
          </cell>
          <cell r="K101">
            <v>1</v>
          </cell>
          <cell r="L101">
            <v>1</v>
          </cell>
          <cell r="M101">
            <v>1160</v>
          </cell>
          <cell r="N101">
            <v>277.93695000000008</v>
          </cell>
          <cell r="O101">
            <v>4663.5433599999997</v>
          </cell>
          <cell r="P101">
            <v>16.779141312445137</v>
          </cell>
          <cell r="Q101">
            <v>13</v>
          </cell>
          <cell r="R101">
            <v>12.369172216936249</v>
          </cell>
          <cell r="S101">
            <v>219.32005360997715</v>
          </cell>
          <cell r="U101">
            <v>1941.3899999999999</v>
          </cell>
          <cell r="V101">
            <v>0.41629075793561399</v>
          </cell>
        </row>
        <row r="102">
          <cell r="A102">
            <v>98</v>
          </cell>
          <cell r="B102">
            <v>16660</v>
          </cell>
          <cell r="C102">
            <v>2050</v>
          </cell>
          <cell r="D102">
            <v>107</v>
          </cell>
          <cell r="E102">
            <v>0.11639999999999999</v>
          </cell>
          <cell r="F102">
            <v>207</v>
          </cell>
          <cell r="G102">
            <v>1.0550000000000002</v>
          </cell>
          <cell r="H102">
            <v>0.29249999999999998</v>
          </cell>
          <cell r="I102">
            <v>2</v>
          </cell>
          <cell r="J102">
            <v>0</v>
          </cell>
          <cell r="K102">
            <v>1</v>
          </cell>
          <cell r="L102">
            <v>1</v>
          </cell>
          <cell r="M102">
            <v>1170</v>
          </cell>
          <cell r="N102">
            <v>282.26261250000005</v>
          </cell>
          <cell r="O102">
            <v>4737.443400000001</v>
          </cell>
          <cell r="P102">
            <v>16.783814753361998</v>
          </cell>
          <cell r="Q102">
            <v>13</v>
          </cell>
          <cell r="R102">
            <v>12.322274881516586</v>
          </cell>
          <cell r="S102">
            <v>220.74096723232938</v>
          </cell>
          <cell r="U102">
            <v>1941.3899999999999</v>
          </cell>
          <cell r="V102">
            <v>0.40979698037131157</v>
          </cell>
        </row>
        <row r="103">
          <cell r="A103">
            <v>99</v>
          </cell>
          <cell r="B103">
            <v>16830</v>
          </cell>
          <cell r="C103">
            <v>2070</v>
          </cell>
          <cell r="D103">
            <v>108</v>
          </cell>
          <cell r="E103">
            <v>0.11759999999999998</v>
          </cell>
          <cell r="F103">
            <v>209</v>
          </cell>
          <cell r="G103">
            <v>1.0590000000000002</v>
          </cell>
          <cell r="H103">
            <v>0.29499999999999998</v>
          </cell>
          <cell r="I103">
            <v>2</v>
          </cell>
          <cell r="J103">
            <v>0</v>
          </cell>
          <cell r="K103">
            <v>1</v>
          </cell>
          <cell r="L103">
            <v>1</v>
          </cell>
          <cell r="M103">
            <v>1180</v>
          </cell>
          <cell r="N103">
            <v>286.62364500000007</v>
          </cell>
          <cell r="O103">
            <v>4811.9385600000005</v>
          </cell>
          <cell r="P103">
            <v>16.78835170768971</v>
          </cell>
          <cell r="Q103">
            <v>13</v>
          </cell>
          <cell r="R103">
            <v>12.275731822474031</v>
          </cell>
          <cell r="S103">
            <v>222.15114685186876</v>
          </cell>
          <cell r="U103">
            <v>1941.3899999999999</v>
          </cell>
          <cell r="V103">
            <v>0.40345278224001258</v>
          </cell>
        </row>
        <row r="104">
          <cell r="A104">
            <v>100</v>
          </cell>
          <cell r="B104">
            <v>17000</v>
          </cell>
          <cell r="C104">
            <v>2090</v>
          </cell>
          <cell r="D104">
            <v>109</v>
          </cell>
          <cell r="E104">
            <v>0.11879999999999999</v>
          </cell>
          <cell r="F104">
            <v>211</v>
          </cell>
          <cell r="G104">
            <v>1.0630000000000002</v>
          </cell>
          <cell r="H104">
            <v>0.29749999999999999</v>
          </cell>
          <cell r="I104">
            <v>2</v>
          </cell>
          <cell r="J104">
            <v>0</v>
          </cell>
          <cell r="K104">
            <v>1</v>
          </cell>
          <cell r="L104">
            <v>1</v>
          </cell>
          <cell r="M104">
            <v>1190</v>
          </cell>
          <cell r="N104">
            <v>291.02016750000001</v>
          </cell>
          <cell r="O104">
            <v>4887.030279999999</v>
          </cell>
          <cell r="P104">
            <v>16.79275468082465</v>
          </cell>
          <cell r="Q104">
            <v>12</v>
          </cell>
          <cell r="R104">
            <v>11.288805268109124</v>
          </cell>
          <cell r="S104">
            <v>206.35450490091949</v>
          </cell>
          <cell r="T104">
            <v>1086.4549555540866</v>
          </cell>
          <cell r="U104">
            <v>1764.8999999999999</v>
          </cell>
          <cell r="V104">
            <v>0.36113956715651868</v>
          </cell>
        </row>
        <row r="105">
          <cell r="A105">
            <v>101</v>
          </cell>
          <cell r="B105">
            <v>18170</v>
          </cell>
          <cell r="C105">
            <v>2110</v>
          </cell>
          <cell r="D105">
            <v>110</v>
          </cell>
          <cell r="E105">
            <v>0.11999999999999998</v>
          </cell>
          <cell r="F105">
            <v>213</v>
          </cell>
          <cell r="G105">
            <v>1.0670000000000002</v>
          </cell>
          <cell r="H105">
            <v>0.3</v>
          </cell>
          <cell r="I105">
            <v>2</v>
          </cell>
          <cell r="J105">
            <v>0</v>
          </cell>
          <cell r="K105">
            <v>1</v>
          </cell>
          <cell r="L105">
            <v>1</v>
          </cell>
          <cell r="M105">
            <v>1200</v>
          </cell>
          <cell r="N105">
            <v>295.45230000000009</v>
          </cell>
          <cell r="O105">
            <v>4962.7199999999993</v>
          </cell>
          <cell r="P105">
            <v>16.797026118936959</v>
          </cell>
          <cell r="Q105">
            <v>12</v>
          </cell>
          <cell r="R105">
            <v>11.246485473289596</v>
          </cell>
          <cell r="S105">
            <v>208.51902147925711</v>
          </cell>
          <cell r="T105"/>
          <cell r="U105">
            <v>1764.8999999999999</v>
          </cell>
          <cell r="V105">
            <v>0.35563158912854242</v>
          </cell>
        </row>
        <row r="106">
          <cell r="A106">
            <v>102</v>
          </cell>
          <cell r="B106">
            <v>21340</v>
          </cell>
          <cell r="C106">
            <v>2130</v>
          </cell>
          <cell r="D106">
            <v>111</v>
          </cell>
          <cell r="E106">
            <v>0.12119999999999999</v>
          </cell>
          <cell r="F106">
            <v>215</v>
          </cell>
          <cell r="G106">
            <v>1.0710000000000002</v>
          </cell>
          <cell r="H106">
            <v>0.30249999999999999</v>
          </cell>
          <cell r="I106">
            <v>2</v>
          </cell>
          <cell r="J106">
            <v>0</v>
          </cell>
          <cell r="K106">
            <v>1</v>
          </cell>
          <cell r="L106">
            <v>1</v>
          </cell>
          <cell r="M106">
            <v>1210</v>
          </cell>
          <cell r="N106">
            <v>299.92016250000006</v>
          </cell>
          <cell r="O106">
            <v>5039.0091600000014</v>
          </cell>
          <cell r="P106">
            <v>16.801168410943365</v>
          </cell>
          <cell r="Q106">
            <v>12</v>
          </cell>
          <cell r="R106">
            <v>11.204481792717084</v>
          </cell>
          <cell r="S106">
            <v>243.98330760875774</v>
          </cell>
          <cell r="T106"/>
          <cell r="U106">
            <v>1764.8999999999999</v>
          </cell>
          <cell r="V106">
            <v>0.35024742840515088</v>
          </cell>
        </row>
        <row r="107">
          <cell r="A107">
            <v>103</v>
          </cell>
          <cell r="B107">
            <v>26510</v>
          </cell>
          <cell r="C107">
            <v>2150</v>
          </cell>
          <cell r="D107">
            <v>112</v>
          </cell>
          <cell r="E107">
            <v>0.12239999999999998</v>
          </cell>
          <cell r="F107">
            <v>217</v>
          </cell>
          <cell r="G107">
            <v>1.0750000000000002</v>
          </cell>
          <cell r="H107">
            <v>0.30499999999999999</v>
          </cell>
          <cell r="I107">
            <v>2</v>
          </cell>
          <cell r="J107">
            <v>0</v>
          </cell>
          <cell r="K107">
            <v>1</v>
          </cell>
          <cell r="L107">
            <v>1</v>
          </cell>
          <cell r="M107">
            <v>1220</v>
          </cell>
          <cell r="N107">
            <v>304.42387500000001</v>
          </cell>
          <cell r="O107">
            <v>5115.8992000000007</v>
          </cell>
          <cell r="P107">
            <v>16.805183890389678</v>
          </cell>
          <cell r="Q107">
            <v>12</v>
          </cell>
          <cell r="R107">
            <v>11.162790697674417</v>
          </cell>
          <cell r="S107">
            <v>301.9648789748457</v>
          </cell>
          <cell r="T107"/>
          <cell r="U107">
            <v>1764.8999999999999</v>
          </cell>
          <cell r="V107">
            <v>0.34498334134495839</v>
          </cell>
        </row>
        <row r="108">
          <cell r="A108">
            <v>104</v>
          </cell>
          <cell r="B108">
            <v>33680</v>
          </cell>
          <cell r="C108">
            <v>2170</v>
          </cell>
          <cell r="D108">
            <v>113</v>
          </cell>
          <cell r="E108">
            <v>0.12359999999999999</v>
          </cell>
          <cell r="F108">
            <v>219</v>
          </cell>
          <cell r="G108">
            <v>1.0790000000000002</v>
          </cell>
          <cell r="H108">
            <v>0.3075</v>
          </cell>
          <cell r="I108">
            <v>2</v>
          </cell>
          <cell r="J108">
            <v>0</v>
          </cell>
          <cell r="K108">
            <v>1</v>
          </cell>
          <cell r="L108">
            <v>1</v>
          </cell>
          <cell r="M108">
            <v>1230</v>
          </cell>
          <cell r="N108">
            <v>308.96355750000009</v>
          </cell>
          <cell r="O108">
            <v>5193.3915599999991</v>
          </cell>
          <cell r="P108">
            <v>16.809074837248396</v>
          </cell>
          <cell r="Q108">
            <v>12</v>
          </cell>
          <cell r="R108">
            <v>11.121408711770156</v>
          </cell>
          <cell r="S108">
            <v>382.2133116453254</v>
          </cell>
          <cell r="T108"/>
          <cell r="U108">
            <v>1764.8999999999999</v>
          </cell>
          <cell r="V108">
            <v>0.33983572769544845</v>
          </cell>
        </row>
        <row r="109">
          <cell r="A109">
            <v>105</v>
          </cell>
          <cell r="B109">
            <v>42850</v>
          </cell>
          <cell r="C109">
            <v>2190</v>
          </cell>
          <cell r="D109">
            <v>114</v>
          </cell>
          <cell r="E109">
            <v>0.12479999999999999</v>
          </cell>
          <cell r="F109">
            <v>221</v>
          </cell>
          <cell r="G109">
            <v>1.083</v>
          </cell>
          <cell r="H109">
            <v>0.31</v>
          </cell>
          <cell r="I109">
            <v>2</v>
          </cell>
          <cell r="J109">
            <v>0</v>
          </cell>
          <cell r="K109">
            <v>1</v>
          </cell>
          <cell r="L109">
            <v>1</v>
          </cell>
          <cell r="M109">
            <v>1240</v>
          </cell>
          <cell r="N109">
            <v>313.53933000000001</v>
          </cell>
          <cell r="O109">
            <v>5271.4876799999993</v>
          </cell>
          <cell r="P109">
            <v>16.812843479636189</v>
          </cell>
          <cell r="Q109">
            <v>12</v>
          </cell>
          <cell r="R109">
            <v>11.0803324099723</v>
          </cell>
          <cell r="S109">
            <v>484.48188139521739</v>
          </cell>
          <cell r="T109"/>
          <cell r="U109">
            <v>1764.8999999999999</v>
          </cell>
          <cell r="V109">
            <v>0.33480112392105604</v>
          </cell>
        </row>
        <row r="110">
          <cell r="A110">
            <v>106</v>
          </cell>
          <cell r="B110">
            <v>54020</v>
          </cell>
          <cell r="C110">
            <v>2210</v>
          </cell>
          <cell r="D110">
            <v>115</v>
          </cell>
          <cell r="E110">
            <v>0.12599999999999997</v>
          </cell>
          <cell r="F110">
            <v>223</v>
          </cell>
          <cell r="G110">
            <v>1.087</v>
          </cell>
          <cell r="H110">
            <v>0.3125</v>
          </cell>
          <cell r="I110">
            <v>2</v>
          </cell>
          <cell r="J110">
            <v>0</v>
          </cell>
          <cell r="K110">
            <v>1</v>
          </cell>
          <cell r="L110">
            <v>1</v>
          </cell>
          <cell r="M110">
            <v>1250</v>
          </cell>
          <cell r="N110">
            <v>318.15131249999996</v>
          </cell>
          <cell r="O110">
            <v>5350.1889999999994</v>
          </cell>
          <cell r="P110">
            <v>16.816491995455777</v>
          </cell>
          <cell r="Q110">
            <v>12</v>
          </cell>
          <cell r="R110">
            <v>11.039558417663294</v>
          </cell>
          <cell r="S110">
            <v>608.5274956348685</v>
          </cell>
          <cell r="T110"/>
          <cell r="U110">
            <v>1588.4099999999999</v>
          </cell>
          <cell r="V110">
            <v>0.29688857720727252</v>
          </cell>
        </row>
        <row r="111">
          <cell r="A111">
            <v>107</v>
          </cell>
          <cell r="B111">
            <v>67190</v>
          </cell>
          <cell r="C111">
            <v>2230</v>
          </cell>
          <cell r="D111">
            <v>116</v>
          </cell>
          <cell r="E111">
            <v>0.12719999999999998</v>
          </cell>
          <cell r="F111">
            <v>225</v>
          </cell>
          <cell r="G111">
            <v>1.091</v>
          </cell>
          <cell r="H111">
            <v>0.315</v>
          </cell>
          <cell r="I111">
            <v>2</v>
          </cell>
          <cell r="J111">
            <v>0</v>
          </cell>
          <cell r="K111">
            <v>1</v>
          </cell>
          <cell r="L111">
            <v>1</v>
          </cell>
          <cell r="M111">
            <v>1260</v>
          </cell>
          <cell r="N111">
            <v>322.79962499999999</v>
          </cell>
          <cell r="O111">
            <v>5429.4969600000004</v>
          </cell>
          <cell r="P111">
            <v>16.820022513966677</v>
          </cell>
          <cell r="Q111">
            <v>12</v>
          </cell>
          <cell r="R111">
            <v>10.999083409715857</v>
          </cell>
          <cell r="S111">
            <v>754.11062683551881</v>
          </cell>
          <cell r="T111"/>
          <cell r="U111">
            <v>1588.4099999999999</v>
          </cell>
          <cell r="V111">
            <v>0.29255196415102142</v>
          </cell>
        </row>
        <row r="112">
          <cell r="A112">
            <v>108</v>
          </cell>
          <cell r="B112">
            <v>82360</v>
          </cell>
          <cell r="C112">
            <v>2250</v>
          </cell>
          <cell r="D112">
            <v>117</v>
          </cell>
          <cell r="E112">
            <v>0.12839999999999999</v>
          </cell>
          <cell r="F112">
            <v>227</v>
          </cell>
          <cell r="G112">
            <v>1.095</v>
          </cell>
          <cell r="H112">
            <v>0.3175</v>
          </cell>
          <cell r="I112">
            <v>2</v>
          </cell>
          <cell r="J112">
            <v>0</v>
          </cell>
          <cell r="K112">
            <v>1</v>
          </cell>
          <cell r="L112">
            <v>1</v>
          </cell>
          <cell r="M112">
            <v>1270</v>
          </cell>
          <cell r="N112">
            <v>327.48438749999997</v>
          </cell>
          <cell r="O112">
            <v>5509.4130000000005</v>
          </cell>
          <cell r="P112">
            <v>16.823437117288535</v>
          </cell>
          <cell r="Q112">
            <v>12</v>
          </cell>
          <cell r="R112">
            <v>10.95890410958904</v>
          </cell>
          <cell r="S112">
            <v>920.99524741403411</v>
          </cell>
          <cell r="T112"/>
          <cell r="U112">
            <v>1588.4099999999999</v>
          </cell>
          <cell r="V112">
            <v>0.28830839147473603</v>
          </cell>
        </row>
        <row r="113">
          <cell r="A113">
            <v>109</v>
          </cell>
          <cell r="B113">
            <v>99530</v>
          </cell>
          <cell r="C113">
            <v>2270</v>
          </cell>
          <cell r="D113">
            <v>118</v>
          </cell>
          <cell r="E113">
            <v>0.12959999999999999</v>
          </cell>
          <cell r="F113">
            <v>229</v>
          </cell>
          <cell r="G113">
            <v>1.099</v>
          </cell>
          <cell r="H113">
            <v>0.32</v>
          </cell>
          <cell r="I113">
            <v>2</v>
          </cell>
          <cell r="J113">
            <v>0</v>
          </cell>
          <cell r="K113">
            <v>1</v>
          </cell>
          <cell r="L113">
            <v>1</v>
          </cell>
          <cell r="M113">
            <v>1280</v>
          </cell>
          <cell r="N113">
            <v>332.20571999999999</v>
          </cell>
          <cell r="O113">
            <v>5589.9385599999987</v>
          </cell>
          <cell r="P113">
            <v>16.826737841840888</v>
          </cell>
          <cell r="Q113">
            <v>11</v>
          </cell>
          <cell r="R113">
            <v>10.009099181073704</v>
          </cell>
          <cell r="S113">
            <v>1016.536368869659</v>
          </cell>
          <cell r="T113"/>
          <cell r="U113">
            <v>1588.4099999999999</v>
          </cell>
          <cell r="V113">
            <v>0.28415518041042659</v>
          </cell>
        </row>
        <row r="114">
          <cell r="A114">
            <v>110</v>
          </cell>
          <cell r="B114">
            <v>118700</v>
          </cell>
          <cell r="C114">
            <v>2290</v>
          </cell>
          <cell r="D114">
            <v>119</v>
          </cell>
          <cell r="E114">
            <v>0.13079999999999997</v>
          </cell>
          <cell r="F114">
            <v>231</v>
          </cell>
          <cell r="G114">
            <v>1.103</v>
          </cell>
          <cell r="H114">
            <v>0.32250000000000001</v>
          </cell>
          <cell r="I114">
            <v>2</v>
          </cell>
          <cell r="J114">
            <v>0</v>
          </cell>
          <cell r="K114">
            <v>1</v>
          </cell>
          <cell r="L114">
            <v>1</v>
          </cell>
          <cell r="M114">
            <v>1290</v>
          </cell>
          <cell r="N114">
            <v>336.96374250000002</v>
          </cell>
          <cell r="O114">
            <v>5671.0750799999996</v>
          </cell>
          <cell r="P114">
            <v>16.829926679722817</v>
          </cell>
          <cell r="Q114">
            <v>11</v>
          </cell>
          <cell r="R114">
            <v>9.9728014505893015</v>
          </cell>
          <cell r="S114">
            <v>1207.930134882602</v>
          </cell>
          <cell r="T114"/>
          <cell r="U114">
            <v>1588.4099999999999</v>
          </cell>
          <cell r="V114">
            <v>0.28008974975517342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workbookViewId="0">
      <selection activeCell="F14" sqref="F14"/>
    </sheetView>
  </sheetViews>
  <sheetFormatPr defaultRowHeight="17" x14ac:dyDescent="0.45"/>
  <cols>
    <col min="2" max="4" width="10.6640625" customWidth="1"/>
  </cols>
  <sheetData>
    <row r="2" spans="2:4" ht="25.5" x14ac:dyDescent="0.45">
      <c r="B2" s="15" t="s">
        <v>19</v>
      </c>
    </row>
    <row r="4" spans="2:4" ht="21" x14ac:dyDescent="0.45">
      <c r="B4" s="6" t="s">
        <v>23</v>
      </c>
      <c r="C4" s="6" t="s">
        <v>22</v>
      </c>
      <c r="D4" s="6" t="s">
        <v>24</v>
      </c>
    </row>
    <row r="6" spans="2:4" ht="21" x14ac:dyDescent="0.45">
      <c r="B6" s="7" t="s">
        <v>52</v>
      </c>
    </row>
    <row r="7" spans="2:4" x14ac:dyDescent="0.45">
      <c r="B7" t="s">
        <v>53</v>
      </c>
    </row>
    <row r="8" spans="2:4" x14ac:dyDescent="0.45">
      <c r="B8" t="s">
        <v>91</v>
      </c>
    </row>
    <row r="9" spans="2:4" x14ac:dyDescent="0.45">
      <c r="B9" t="s">
        <v>92</v>
      </c>
    </row>
    <row r="10" spans="2:4" x14ac:dyDescent="0.45">
      <c r="B10" t="s">
        <v>93</v>
      </c>
    </row>
    <row r="11" spans="2:4" x14ac:dyDescent="0.45">
      <c r="B11" t="s">
        <v>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"/>
  <sheetViews>
    <sheetView topLeftCell="A33" zoomScaleNormal="100" workbookViewId="0">
      <selection activeCell="L1" sqref="L1"/>
    </sheetView>
  </sheetViews>
  <sheetFormatPr defaultRowHeight="17" x14ac:dyDescent="0.45"/>
  <cols>
    <col min="1" max="1" width="22.6640625" customWidth="1"/>
    <col min="2" max="2" width="6.6640625" customWidth="1"/>
    <col min="3" max="3" width="8.83203125" style="3"/>
    <col min="4" max="6" width="8.83203125" style="1"/>
    <col min="7" max="7" width="10.6640625" style="30" customWidth="1"/>
    <col min="8" max="8" width="8.6640625" customWidth="1"/>
    <col min="9" max="9" width="15.58203125" style="38" customWidth="1"/>
    <col min="10" max="10" width="8.6640625" customWidth="1"/>
    <col min="11" max="11" width="25.6640625" style="13" customWidth="1"/>
    <col min="12" max="12" width="30.6640625" style="13" customWidth="1"/>
    <col min="13" max="13" width="20.6640625" style="13" customWidth="1"/>
    <col min="14" max="14" width="10.6640625" customWidth="1"/>
    <col min="15" max="18" width="8.6640625" customWidth="1"/>
  </cols>
  <sheetData>
    <row r="1" spans="1:18" ht="17.5" thickBot="1" x14ac:dyDescent="0.5">
      <c r="A1" s="5" t="s">
        <v>236</v>
      </c>
      <c r="B1" s="5" t="s">
        <v>39</v>
      </c>
      <c r="C1" s="9" t="s">
        <v>17</v>
      </c>
      <c r="D1" s="8" t="s">
        <v>16</v>
      </c>
      <c r="E1" s="8" t="s">
        <v>15</v>
      </c>
      <c r="F1" s="8" t="s">
        <v>40</v>
      </c>
      <c r="G1" s="10" t="s">
        <v>14</v>
      </c>
      <c r="H1" s="5" t="s">
        <v>13</v>
      </c>
      <c r="I1" s="39" t="s">
        <v>456</v>
      </c>
      <c r="J1" s="5" t="s">
        <v>240</v>
      </c>
      <c r="K1" s="14" t="s">
        <v>12</v>
      </c>
      <c r="L1" s="14" t="s">
        <v>11</v>
      </c>
      <c r="M1" s="14" t="s">
        <v>10</v>
      </c>
      <c r="N1" s="14" t="s">
        <v>133</v>
      </c>
      <c r="O1" s="41" t="s">
        <v>462</v>
      </c>
      <c r="P1" s="41" t="s">
        <v>463</v>
      </c>
      <c r="Q1" s="41" t="s">
        <v>464</v>
      </c>
      <c r="R1" s="41" t="s">
        <v>465</v>
      </c>
    </row>
    <row r="2" spans="1:18" ht="34.5" thickTop="1" x14ac:dyDescent="0.45">
      <c r="A2" t="s">
        <v>46</v>
      </c>
      <c r="C2" s="3">
        <v>2</v>
      </c>
      <c r="D2" s="4"/>
      <c r="G2" s="30">
        <f>VLOOKUP(I2,'레벨에 따른 가격'!$A$2:$B$101, 2, TRUE)</f>
        <v>1200</v>
      </c>
      <c r="H2" t="s">
        <v>8</v>
      </c>
      <c r="I2" s="38">
        <v>5</v>
      </c>
      <c r="J2">
        <v>1</v>
      </c>
      <c r="K2" s="11"/>
      <c r="L2" s="11" t="s">
        <v>47</v>
      </c>
      <c r="M2" s="11" t="s">
        <v>189</v>
      </c>
      <c r="N2" s="16">
        <f t="shared" ref="N2:N41" si="0">(무기_공격력+일선모험가_공격력)*일선모험가_공격속도*(1+무기_공격속도)*(1+일선모험가_치명타확률+무기_치명타확률)/일반모험가_DPS</f>
        <v>1.2586673665018371</v>
      </c>
      <c r="O2">
        <f>VLOOKUP(I2, '[1]일선 모험가(표준)'!$A$4:$V$114, MATCH("공격력", '[1]일선 모험가(표준)'!$4:$4, 0))</f>
        <v>25</v>
      </c>
      <c r="P2">
        <f>VLOOKUP(I2, '[1]일선 모험가(표준)'!$A$4:$V$114, MATCH("공격 속도(초당 공격 수)", '[1]일선 모험가(표준)'!$4:$4, 0))</f>
        <v>0.67500000000000004</v>
      </c>
      <c r="Q2">
        <f>VLOOKUP(I2, '[1]일선 모험가(표준)'!$A$4:$V$114, MATCH("치명타 확률", '[1]일선 모험가(표준)'!$4:$4, 0))</f>
        <v>0.05</v>
      </c>
      <c r="R2">
        <f>VLOOKUP(I2,[1]모험가!$A$4:$V$114,MATCH("DPS", [1]모험가!$4:$4, 0),TRUE)</f>
        <v>15.203580000000002</v>
      </c>
    </row>
    <row r="3" spans="1:18" ht="34" x14ac:dyDescent="0.45">
      <c r="A3" t="s">
        <v>9</v>
      </c>
      <c r="D3" s="4"/>
      <c r="E3" s="4">
        <v>0.08</v>
      </c>
      <c r="G3" s="30">
        <f>VLOOKUP(I3,'레벨에 따른 가격'!$A$2:$B$101, 2, TRUE)</f>
        <v>1200</v>
      </c>
      <c r="H3" t="s">
        <v>8</v>
      </c>
      <c r="I3" s="38">
        <v>5</v>
      </c>
      <c r="J3">
        <v>1</v>
      </c>
      <c r="K3" s="11"/>
      <c r="L3" s="11" t="s">
        <v>7</v>
      </c>
      <c r="M3" s="13" t="s">
        <v>197</v>
      </c>
      <c r="N3" s="16">
        <f t="shared" si="0"/>
        <v>1.2586673665018371</v>
      </c>
      <c r="O3">
        <f>VLOOKUP(I3, '[1]일선 모험가(표준)'!$A$4:$V$114, MATCH("공격력", '[1]일선 모험가(표준)'!$4:$4, 0))</f>
        <v>25</v>
      </c>
      <c r="P3">
        <f>VLOOKUP(I3, '[1]일선 모험가(표준)'!$A$4:$V$114, MATCH("공격 속도(초당 공격 수)", '[1]일선 모험가(표준)'!$4:$4, 0))</f>
        <v>0.67500000000000004</v>
      </c>
      <c r="Q3">
        <f>VLOOKUP(I3, '[1]일선 모험가(표준)'!$A$4:$V$114, MATCH("치명타 확률", '[1]일선 모험가(표준)'!$4:$4, 0))</f>
        <v>0.05</v>
      </c>
      <c r="R3">
        <f>VLOOKUP(I3,[1]모험가!$A$4:$V$114,MATCH("DPS", [1]모험가!$4:$4, 0),TRUE)</f>
        <v>15.203580000000002</v>
      </c>
    </row>
    <row r="4" spans="1:18" ht="25" customHeight="1" x14ac:dyDescent="0.45">
      <c r="A4" t="s">
        <v>6</v>
      </c>
      <c r="C4" s="3">
        <v>5</v>
      </c>
      <c r="D4" s="4">
        <v>7.0000000000000007E-2</v>
      </c>
      <c r="G4" s="30">
        <f>VLOOKUP(I4,'레벨에 따른 가격'!$A$2:$B$101, 2, TRUE)</f>
        <v>6200</v>
      </c>
      <c r="H4" t="s">
        <v>4</v>
      </c>
      <c r="I4" s="38">
        <v>10</v>
      </c>
      <c r="J4">
        <v>5</v>
      </c>
      <c r="K4" s="11"/>
      <c r="L4" s="11" t="s">
        <v>5</v>
      </c>
      <c r="M4" s="11" t="s">
        <v>190</v>
      </c>
      <c r="N4" s="16">
        <f t="shared" si="0"/>
        <v>1.2144957476027087</v>
      </c>
      <c r="O4">
        <f>VLOOKUP(I4, '[1]일선 모험가(표준)'!$A$4:$V$114, MATCH("공격력", '[1]일선 모험가(표준)'!$4:$4, 0))</f>
        <v>32</v>
      </c>
      <c r="P4">
        <f>VLOOKUP(I4, '[1]일선 모험가(표준)'!$A$4:$V$114, MATCH("공격 속도(초당 공격 수)", '[1]일선 모험가(표준)'!$4:$4, 0))</f>
        <v>0.68500000000000005</v>
      </c>
      <c r="Q4">
        <f>VLOOKUP(I4, '[1]일선 모험가(표준)'!$A$4:$V$114, MATCH("치명타 확률", '[1]일선 모험가(표준)'!$4:$4, 0))</f>
        <v>0.05</v>
      </c>
      <c r="R4">
        <f>VLOOKUP(I4,[1]모험가!$A$4:$V$114,MATCH("DPS", [1]모험가!$4:$4, 0),TRUE)</f>
        <v>23.372992500000002</v>
      </c>
    </row>
    <row r="5" spans="1:18" ht="40" customHeight="1" x14ac:dyDescent="0.45">
      <c r="A5" t="s">
        <v>36</v>
      </c>
      <c r="C5" s="2">
        <v>4</v>
      </c>
      <c r="G5" s="30">
        <f>VLOOKUP(I5,'레벨에 따른 가격'!$A$2:$B$101, 2, TRUE)</f>
        <v>6200</v>
      </c>
      <c r="H5" t="s">
        <v>4</v>
      </c>
      <c r="I5" s="38">
        <v>10</v>
      </c>
      <c r="J5">
        <v>5</v>
      </c>
      <c r="K5" s="11" t="s">
        <v>416</v>
      </c>
      <c r="L5" s="11" t="s">
        <v>37</v>
      </c>
      <c r="M5" s="11" t="s">
        <v>129</v>
      </c>
      <c r="N5" s="16">
        <f t="shared" si="0"/>
        <v>1.1078170670700382</v>
      </c>
      <c r="O5">
        <f>VLOOKUP(I5, '[1]일선 모험가(표준)'!$A$4:$V$114, MATCH("공격력", '[1]일선 모험가(표준)'!$4:$4, 0))</f>
        <v>32</v>
      </c>
      <c r="P5">
        <f>VLOOKUP(I5, '[1]일선 모험가(표준)'!$A$4:$V$114, MATCH("공격 속도(초당 공격 수)", '[1]일선 모험가(표준)'!$4:$4, 0))</f>
        <v>0.68500000000000005</v>
      </c>
      <c r="Q5">
        <f>VLOOKUP(I5, '[1]일선 모험가(표준)'!$A$4:$V$114, MATCH("치명타 확률", '[1]일선 모험가(표준)'!$4:$4, 0))</f>
        <v>0.05</v>
      </c>
      <c r="R5">
        <f>VLOOKUP(I5,[1]모험가!$A$4:$V$114,MATCH("DPS", [1]모험가!$4:$4, 0),TRUE)</f>
        <v>23.372992500000002</v>
      </c>
    </row>
    <row r="6" spans="1:18" ht="42" customHeight="1" x14ac:dyDescent="0.45">
      <c r="A6" t="s">
        <v>3</v>
      </c>
      <c r="C6" s="3">
        <v>7</v>
      </c>
      <c r="D6" s="4">
        <v>0.15</v>
      </c>
      <c r="G6" s="30">
        <f>VLOOKUP(I6,'레벨에 따른 가격'!$A$2:$B$101, 2, TRUE)</f>
        <v>11200</v>
      </c>
      <c r="H6" t="s">
        <v>2</v>
      </c>
      <c r="I6" s="38">
        <v>15</v>
      </c>
      <c r="J6">
        <v>10</v>
      </c>
      <c r="K6" s="11"/>
      <c r="L6" s="11" t="s">
        <v>38</v>
      </c>
      <c r="M6" s="13" t="s">
        <v>197</v>
      </c>
      <c r="N6" s="16">
        <f t="shared" si="0"/>
        <v>1.192811974011474</v>
      </c>
      <c r="O6">
        <f>VLOOKUP(I6, '[1]일선 모험가(표준)'!$A$4:$V$114, MATCH("공격력", '[1]일선 모험가(표준)'!$4:$4, 0))</f>
        <v>39</v>
      </c>
      <c r="P6">
        <f>VLOOKUP(I6, '[1]일선 모험가(표준)'!$A$4:$V$114, MATCH("공격 속도(초당 공격 수)", '[1]일선 모험가(표준)'!$4:$4, 0))</f>
        <v>0.69500000000000006</v>
      </c>
      <c r="Q6">
        <f>VLOOKUP(I6, '[1]일선 모험가(표준)'!$A$4:$V$114, MATCH("치명타 확률", '[1]일선 모험가(표준)'!$4:$4, 0))</f>
        <v>0.05</v>
      </c>
      <c r="R6">
        <f>VLOOKUP(I6,[1]모험가!$A$4:$V$114,MATCH("DPS", [1]모험가!$4:$4, 0),TRUE)</f>
        <v>32.162655000000001</v>
      </c>
    </row>
    <row r="7" spans="1:18" ht="42" customHeight="1" x14ac:dyDescent="0.45">
      <c r="A7" t="s">
        <v>1</v>
      </c>
      <c r="C7" s="2">
        <v>10</v>
      </c>
      <c r="D7" s="1">
        <v>0.05</v>
      </c>
      <c r="E7" s="1">
        <v>0.05</v>
      </c>
      <c r="G7" s="30">
        <f>VLOOKUP(I7,'레벨에 따른 가격'!$A$2:$B$101, 2, TRUE)</f>
        <v>11200</v>
      </c>
      <c r="H7" t="s">
        <v>0</v>
      </c>
      <c r="I7" s="38">
        <v>15</v>
      </c>
      <c r="J7">
        <v>10</v>
      </c>
      <c r="K7" s="11"/>
      <c r="L7" s="11" t="s">
        <v>31</v>
      </c>
      <c r="M7" s="11" t="s">
        <v>191</v>
      </c>
      <c r="N7" s="16">
        <f t="shared" si="0"/>
        <v>1.2229564070503509</v>
      </c>
      <c r="O7">
        <f>VLOOKUP(I7, '[1]일선 모험가(표준)'!$A$4:$V$114, MATCH("공격력", '[1]일선 모험가(표준)'!$4:$4, 0))</f>
        <v>39</v>
      </c>
      <c r="P7">
        <f>VLOOKUP(I7, '[1]일선 모험가(표준)'!$A$4:$V$114, MATCH("공격 속도(초당 공격 수)", '[1]일선 모험가(표준)'!$4:$4, 0))</f>
        <v>0.69500000000000006</v>
      </c>
      <c r="Q7">
        <f>VLOOKUP(I7, '[1]일선 모험가(표준)'!$A$4:$V$114, MATCH("치명타 확률", '[1]일선 모험가(표준)'!$4:$4, 0))</f>
        <v>0.05</v>
      </c>
      <c r="R7">
        <f>VLOOKUP(I7,[1]모험가!$A$4:$V$114,MATCH("DPS", [1]모험가!$4:$4, 0),TRUE)</f>
        <v>32.162655000000001</v>
      </c>
    </row>
    <row r="8" spans="1:18" ht="42" customHeight="1" x14ac:dyDescent="0.45">
      <c r="A8" t="s">
        <v>215</v>
      </c>
      <c r="C8" s="2">
        <v>10</v>
      </c>
      <c r="D8" s="1">
        <v>0.22</v>
      </c>
      <c r="G8" s="30">
        <f>VLOOKUP(I8,'레벨에 따른 가격'!$A$2:$B$101, 2, TRUE)</f>
        <v>21200</v>
      </c>
      <c r="H8" t="s">
        <v>25</v>
      </c>
      <c r="I8" s="38">
        <v>20</v>
      </c>
      <c r="J8">
        <v>15</v>
      </c>
      <c r="K8" s="11"/>
      <c r="L8" s="11" t="s">
        <v>216</v>
      </c>
      <c r="M8" s="11" t="s">
        <v>190</v>
      </c>
      <c r="N8" s="16">
        <f t="shared" si="0"/>
        <v>1.1841098905339922</v>
      </c>
      <c r="O8">
        <f>VLOOKUP(I8, '[1]일선 모험가(표준)'!$A$4:$V$114, MATCH("공격력", '[1]일선 모험가(표준)'!$4:$4, 0))</f>
        <v>45</v>
      </c>
      <c r="P8">
        <f>VLOOKUP(I8, '[1]일선 모험가(표준)'!$A$4:$V$114, MATCH("공격 속도(초당 공격 수)", '[1]일선 모험가(표준)'!$4:$4, 0))</f>
        <v>0.70500000000000007</v>
      </c>
      <c r="Q8">
        <f>VLOOKUP(I8, '[1]일선 모험가(표준)'!$A$4:$V$114, MATCH("치명타 확률", '[1]일선 모험가(표준)'!$4:$4, 0))</f>
        <v>0.05</v>
      </c>
      <c r="R8">
        <f>VLOOKUP(I8,[1]모험가!$A$4:$V$114,MATCH("DPS", [1]모험가!$4:$4, 0),TRUE)</f>
        <v>41.587567499999999</v>
      </c>
    </row>
    <row r="9" spans="1:18" ht="42" customHeight="1" x14ac:dyDescent="0.45">
      <c r="A9" t="s">
        <v>192</v>
      </c>
      <c r="C9" s="3">
        <v>12</v>
      </c>
      <c r="D9" s="1">
        <v>0.1</v>
      </c>
      <c r="F9" s="1">
        <v>0.2</v>
      </c>
      <c r="G9" s="30">
        <f>VLOOKUP(I9,'레벨에 따른 가격'!$A$2:$B$101, 2, TRUE)</f>
        <v>21200</v>
      </c>
      <c r="H9" t="s">
        <v>25</v>
      </c>
      <c r="I9" s="38">
        <v>20</v>
      </c>
      <c r="J9">
        <v>15</v>
      </c>
      <c r="L9" s="11" t="s">
        <v>217</v>
      </c>
      <c r="M9" s="11" t="s">
        <v>194</v>
      </c>
      <c r="N9" s="16">
        <f t="shared" si="0"/>
        <v>1.1112155092985423</v>
      </c>
      <c r="O9">
        <f>VLOOKUP(I9, '[1]일선 모험가(표준)'!$A$4:$V$114, MATCH("공격력", '[1]일선 모험가(표준)'!$4:$4, 0))</f>
        <v>45</v>
      </c>
      <c r="P9">
        <f>VLOOKUP(I9, '[1]일선 모험가(표준)'!$A$4:$V$114, MATCH("공격 속도(초당 공격 수)", '[1]일선 모험가(표준)'!$4:$4, 0))</f>
        <v>0.70500000000000007</v>
      </c>
      <c r="Q9">
        <f>VLOOKUP(I9, '[1]일선 모험가(표준)'!$A$4:$V$114, MATCH("치명타 확률", '[1]일선 모험가(표준)'!$4:$4, 0))</f>
        <v>0.05</v>
      </c>
      <c r="R9">
        <f>VLOOKUP(I9,[1]모험가!$A$4:$V$114,MATCH("DPS", [1]모험가!$4:$4, 0),TRUE)</f>
        <v>41.587567499999999</v>
      </c>
    </row>
    <row r="10" spans="1:18" ht="42" customHeight="1" x14ac:dyDescent="0.45">
      <c r="A10" t="s">
        <v>195</v>
      </c>
      <c r="C10" s="3">
        <v>12</v>
      </c>
      <c r="E10" s="1">
        <v>0.15</v>
      </c>
      <c r="G10" s="30">
        <f>VLOOKUP(I10,'레벨에 따른 가격'!$A$2:$B$101, 2, TRUE)</f>
        <v>31200</v>
      </c>
      <c r="H10" t="s">
        <v>193</v>
      </c>
      <c r="I10" s="38">
        <v>25</v>
      </c>
      <c r="J10">
        <v>20</v>
      </c>
      <c r="K10" s="11" t="s">
        <v>400</v>
      </c>
      <c r="L10" s="11" t="s">
        <v>218</v>
      </c>
      <c r="M10" s="13" t="s">
        <v>129</v>
      </c>
      <c r="N10" s="16">
        <f t="shared" si="0"/>
        <v>1.0695369756882767</v>
      </c>
      <c r="O10">
        <f>VLOOKUP(I10, '[1]일선 모험가(표준)'!$A$4:$V$114, MATCH("공격력", '[1]일선 모험가(표준)'!$4:$4, 0))</f>
        <v>52</v>
      </c>
      <c r="P10">
        <f>VLOOKUP(I10, '[1]일선 모험가(표준)'!$A$4:$V$114, MATCH("공격 속도(초당 공격 수)", '[1]일선 모험가(표준)'!$4:$4, 0))</f>
        <v>0.71500000000000008</v>
      </c>
      <c r="Q10">
        <f>VLOOKUP(I10, '[1]일선 모험가(표준)'!$A$4:$V$114, MATCH("치명타 확률", '[1]일선 모험가(표준)'!$4:$4, 0))</f>
        <v>0.05</v>
      </c>
      <c r="R10">
        <f>VLOOKUP(I10,[1]모험가!$A$4:$V$114,MATCH("DPS", [1]모험가!$4:$4, 0),TRUE)</f>
        <v>51.662730000000003</v>
      </c>
    </row>
    <row r="11" spans="1:18" ht="42" customHeight="1" x14ac:dyDescent="0.45">
      <c r="A11" t="s">
        <v>243</v>
      </c>
      <c r="C11" s="3">
        <v>18</v>
      </c>
      <c r="D11" s="1">
        <v>0.08</v>
      </c>
      <c r="E11" s="1">
        <v>0.12</v>
      </c>
      <c r="G11" s="30">
        <f>VLOOKUP(I11,'레벨에 따른 가격'!$A$2:$B$101, 2, TRUE)</f>
        <v>31200</v>
      </c>
      <c r="H11" t="s">
        <v>193</v>
      </c>
      <c r="I11" s="38">
        <v>25</v>
      </c>
      <c r="J11">
        <v>20</v>
      </c>
      <c r="L11" s="11" t="s">
        <v>219</v>
      </c>
      <c r="M11" s="13" t="s">
        <v>191</v>
      </c>
      <c r="N11" s="16">
        <f t="shared" si="0"/>
        <v>1.2260923880716335</v>
      </c>
      <c r="O11">
        <f>VLOOKUP(I11, '[1]일선 모험가(표준)'!$A$4:$V$114, MATCH("공격력", '[1]일선 모험가(표준)'!$4:$4, 0))</f>
        <v>52</v>
      </c>
      <c r="P11">
        <f>VLOOKUP(I11, '[1]일선 모험가(표준)'!$A$4:$V$114, MATCH("공격 속도(초당 공격 수)", '[1]일선 모험가(표준)'!$4:$4, 0))</f>
        <v>0.71500000000000008</v>
      </c>
      <c r="Q11">
        <f>VLOOKUP(I11, '[1]일선 모험가(표준)'!$A$4:$V$114, MATCH("치명타 확률", '[1]일선 모험가(표준)'!$4:$4, 0))</f>
        <v>0.05</v>
      </c>
      <c r="R11">
        <f>VLOOKUP(I11,[1]모험가!$A$4:$V$114,MATCH("DPS", [1]모험가!$4:$4, 0),TRUE)</f>
        <v>51.662730000000003</v>
      </c>
    </row>
    <row r="12" spans="1:18" ht="42" customHeight="1" x14ac:dyDescent="0.45">
      <c r="A12" t="s">
        <v>198</v>
      </c>
      <c r="C12" s="3">
        <v>18</v>
      </c>
      <c r="E12" s="1">
        <v>0.26</v>
      </c>
      <c r="G12" s="30">
        <f>VLOOKUP(I12,'레벨에 따른 가격'!$A$2:$B$101, 2, TRUE)</f>
        <v>36200</v>
      </c>
      <c r="H12" t="s">
        <v>196</v>
      </c>
      <c r="I12" s="38">
        <v>30</v>
      </c>
      <c r="J12">
        <v>25</v>
      </c>
      <c r="L12" s="11" t="s">
        <v>220</v>
      </c>
      <c r="M12" s="13" t="s">
        <v>197</v>
      </c>
      <c r="N12" s="16">
        <f t="shared" si="0"/>
        <v>1.1835377521252237</v>
      </c>
      <c r="O12">
        <f>VLOOKUP(I12, '[1]일선 모험가(표준)'!$A$4:$V$114, MATCH("공격력", '[1]일선 모험가(표준)'!$4:$4, 0))</f>
        <v>59</v>
      </c>
      <c r="P12">
        <f>VLOOKUP(I12, '[1]일선 모험가(표준)'!$A$4:$V$114, MATCH("공격 속도(초당 공격 수)", '[1]일선 모험가(표준)'!$4:$4, 0))</f>
        <v>0.72500000000000009</v>
      </c>
      <c r="Q12">
        <f>VLOOKUP(I12, '[1]일선 모험가(표준)'!$A$4:$V$114, MATCH("치명타 확률", '[1]일선 모험가(표준)'!$4:$4, 0))</f>
        <v>0.05</v>
      </c>
      <c r="R12">
        <f>VLOOKUP(I12,[1]모험가!$A$4:$V$114,MATCH("DPS", [1]모험가!$4:$4, 0),TRUE)</f>
        <v>62.403142500000008</v>
      </c>
    </row>
    <row r="13" spans="1:18" ht="42" customHeight="1" x14ac:dyDescent="0.45">
      <c r="A13" t="s">
        <v>199</v>
      </c>
      <c r="C13" s="3">
        <v>19</v>
      </c>
      <c r="D13" s="1">
        <v>0.25</v>
      </c>
      <c r="G13" s="30">
        <f>VLOOKUP(I13,'레벨에 따른 가격'!$A$2:$B$101, 2, TRUE)</f>
        <v>36200</v>
      </c>
      <c r="H13" t="s">
        <v>196</v>
      </c>
      <c r="I13" s="38">
        <v>30</v>
      </c>
      <c r="J13">
        <v>25</v>
      </c>
      <c r="L13" s="11" t="s">
        <v>221</v>
      </c>
      <c r="M13" s="13" t="s">
        <v>190</v>
      </c>
      <c r="N13" s="16">
        <f t="shared" si="0"/>
        <v>1.1780656719331082</v>
      </c>
      <c r="O13">
        <f>VLOOKUP(I13, '[1]일선 모험가(표준)'!$A$4:$V$114, MATCH("공격력", '[1]일선 모험가(표준)'!$4:$4, 0))</f>
        <v>59</v>
      </c>
      <c r="P13">
        <f>VLOOKUP(I13, '[1]일선 모험가(표준)'!$A$4:$V$114, MATCH("공격 속도(초당 공격 수)", '[1]일선 모험가(표준)'!$4:$4, 0))</f>
        <v>0.72500000000000009</v>
      </c>
      <c r="Q13">
        <f>VLOOKUP(I13, '[1]일선 모험가(표준)'!$A$4:$V$114, MATCH("치명타 확률", '[1]일선 모험가(표준)'!$4:$4, 0))</f>
        <v>0.05</v>
      </c>
      <c r="R13">
        <f>VLOOKUP(I13,[1]모험가!$A$4:$V$114,MATCH("DPS", [1]모험가!$4:$4, 0),TRUE)</f>
        <v>62.403142500000008</v>
      </c>
    </row>
    <row r="14" spans="1:18" ht="42" customHeight="1" x14ac:dyDescent="0.45">
      <c r="A14" t="s">
        <v>201</v>
      </c>
      <c r="C14" s="3">
        <v>23</v>
      </c>
      <c r="D14" s="1">
        <v>0.1</v>
      </c>
      <c r="E14" s="1">
        <v>0.1</v>
      </c>
      <c r="F14" s="1">
        <v>0.25</v>
      </c>
      <c r="G14" s="30">
        <f>VLOOKUP(I14,'레벨에 따른 가격'!$A$2:$B$101, 2, TRUE)</f>
        <v>41200</v>
      </c>
      <c r="H14" t="s">
        <v>99</v>
      </c>
      <c r="I14" s="38">
        <v>35</v>
      </c>
      <c r="J14">
        <v>30</v>
      </c>
      <c r="L14" s="11" t="s">
        <v>222</v>
      </c>
      <c r="M14" s="13" t="s">
        <v>194</v>
      </c>
      <c r="N14" s="16">
        <f t="shared" si="0"/>
        <v>1.1083172968394142</v>
      </c>
      <c r="O14">
        <f>VLOOKUP(I14, '[1]일선 모험가(표준)'!$A$4:$V$114, MATCH("공격력", '[1]일선 모험가(표준)'!$4:$4, 0))</f>
        <v>65</v>
      </c>
      <c r="P14">
        <f>VLOOKUP(I14, '[1]일선 모험가(표준)'!$A$4:$V$114, MATCH("공격 속도(초당 공격 수)", '[1]일선 모험가(표준)'!$4:$4, 0))</f>
        <v>0.7350000000000001</v>
      </c>
      <c r="Q14">
        <f>VLOOKUP(I14, '[1]일선 모험가(표준)'!$A$4:$V$114, MATCH("치명타 확률", '[1]일선 모험가(표준)'!$4:$4, 0))</f>
        <v>0.05</v>
      </c>
      <c r="R14">
        <f>VLOOKUP(I14,[1]모험가!$A$4:$V$114,MATCH("DPS", [1]모험가!$4:$4, 0),TRUE)</f>
        <v>73.823805000000007</v>
      </c>
    </row>
    <row r="15" spans="1:18" ht="42" customHeight="1" x14ac:dyDescent="0.45">
      <c r="A15" t="s">
        <v>202</v>
      </c>
      <c r="C15" s="3">
        <v>20</v>
      </c>
      <c r="D15" s="1">
        <v>0.12</v>
      </c>
      <c r="E15" s="1">
        <v>0.12</v>
      </c>
      <c r="G15" s="30">
        <f>VLOOKUP(I15,'레벨에 따른 가격'!$A$2:$B$101, 2, TRUE)</f>
        <v>41200</v>
      </c>
      <c r="H15" t="s">
        <v>200</v>
      </c>
      <c r="I15" s="38">
        <v>35</v>
      </c>
      <c r="J15">
        <v>30</v>
      </c>
      <c r="K15" s="11" t="s">
        <v>399</v>
      </c>
      <c r="L15" s="11" t="s">
        <v>223</v>
      </c>
      <c r="M15" s="13" t="s">
        <v>129</v>
      </c>
      <c r="N15" s="16">
        <f t="shared" si="0"/>
        <v>1.1089544896798536</v>
      </c>
      <c r="O15">
        <f>VLOOKUP(I15, '[1]일선 모험가(표준)'!$A$4:$V$114, MATCH("공격력", '[1]일선 모험가(표준)'!$4:$4, 0))</f>
        <v>65</v>
      </c>
      <c r="P15">
        <f>VLOOKUP(I15, '[1]일선 모험가(표준)'!$A$4:$V$114, MATCH("공격 속도(초당 공격 수)", '[1]일선 모험가(표준)'!$4:$4, 0))</f>
        <v>0.7350000000000001</v>
      </c>
      <c r="Q15">
        <f>VLOOKUP(I15, '[1]일선 모험가(표준)'!$A$4:$V$114, MATCH("치명타 확률", '[1]일선 모험가(표준)'!$4:$4, 0))</f>
        <v>0.05</v>
      </c>
      <c r="R15">
        <f>VLOOKUP(I15,[1]모험가!$A$4:$V$114,MATCH("DPS", [1]모험가!$4:$4, 0),TRUE)</f>
        <v>73.823805000000007</v>
      </c>
    </row>
    <row r="16" spans="1:18" ht="42" customHeight="1" x14ac:dyDescent="0.45">
      <c r="A16" t="s">
        <v>204</v>
      </c>
      <c r="C16" s="3">
        <v>48</v>
      </c>
      <c r="G16" s="30">
        <f>VLOOKUP(I16,'레벨에 따른 가격'!$A$2:$B$101, 2, TRUE)</f>
        <v>51200</v>
      </c>
      <c r="H16" t="s">
        <v>203</v>
      </c>
      <c r="I16" s="38">
        <v>40</v>
      </c>
      <c r="J16">
        <v>35</v>
      </c>
      <c r="L16" s="11" t="s">
        <v>224</v>
      </c>
      <c r="M16" s="13" t="s">
        <v>205</v>
      </c>
      <c r="N16" s="16">
        <f t="shared" si="0"/>
        <v>1.0922772698199759</v>
      </c>
      <c r="O16">
        <f>VLOOKUP(I16, '[1]일선 모험가(표준)'!$A$4:$V$114, MATCH("공격력", '[1]일선 모험가(표준)'!$4:$4, 0))</f>
        <v>72</v>
      </c>
      <c r="P16">
        <f>VLOOKUP(I16, '[1]일선 모험가(표준)'!$A$4:$V$114, MATCH("공격 속도(초당 공격 수)", '[1]일선 모험가(표준)'!$4:$4, 0))</f>
        <v>0.745</v>
      </c>
      <c r="Q16">
        <f>VLOOKUP(I16, '[1]일선 모험가(표준)'!$A$4:$V$114, MATCH("치명타 확률", '[1]일선 모험가(표준)'!$4:$4, 0))</f>
        <v>0.05</v>
      </c>
      <c r="R16">
        <f>VLOOKUP(I16,[1]모험가!$A$4:$V$114,MATCH("DPS", [1]모험가!$4:$4, 0),TRUE)</f>
        <v>85.9397175</v>
      </c>
    </row>
    <row r="17" spans="1:18" ht="42" customHeight="1" x14ac:dyDescent="0.45">
      <c r="A17" t="s">
        <v>206</v>
      </c>
      <c r="C17" s="3">
        <v>30</v>
      </c>
      <c r="D17" s="1">
        <v>0.15</v>
      </c>
      <c r="E17" s="1">
        <v>0.15</v>
      </c>
      <c r="G17" s="30">
        <f>VLOOKUP(I17,'레벨에 따른 가격'!$A$2:$B$101, 2, TRUE)</f>
        <v>51200</v>
      </c>
      <c r="H17" t="s">
        <v>203</v>
      </c>
      <c r="I17" s="38">
        <v>40</v>
      </c>
      <c r="J17">
        <v>35</v>
      </c>
      <c r="L17" s="11" t="s">
        <v>225</v>
      </c>
      <c r="M17" s="13" t="s">
        <v>191</v>
      </c>
      <c r="N17" s="16">
        <f t="shared" si="0"/>
        <v>1.2202297499988872</v>
      </c>
      <c r="O17">
        <f>VLOOKUP(I17, '[1]일선 모험가(표준)'!$A$4:$V$114, MATCH("공격력", '[1]일선 모험가(표준)'!$4:$4, 0))</f>
        <v>72</v>
      </c>
      <c r="P17">
        <f>VLOOKUP(I17, '[1]일선 모험가(표준)'!$A$4:$V$114, MATCH("공격 속도(초당 공격 수)", '[1]일선 모험가(표준)'!$4:$4, 0))</f>
        <v>0.745</v>
      </c>
      <c r="Q17">
        <f>VLOOKUP(I17, '[1]일선 모험가(표준)'!$A$4:$V$114, MATCH("치명타 확률", '[1]일선 모험가(표준)'!$4:$4, 0))</f>
        <v>0.05</v>
      </c>
      <c r="R17">
        <f>VLOOKUP(I17,[1]모험가!$A$4:$V$114,MATCH("DPS", [1]모험가!$4:$4, 0),TRUE)</f>
        <v>85.9397175</v>
      </c>
    </row>
    <row r="18" spans="1:18" ht="42" customHeight="1" x14ac:dyDescent="0.45">
      <c r="A18" t="s">
        <v>209</v>
      </c>
      <c r="C18" s="3">
        <v>30</v>
      </c>
      <c r="D18" s="1">
        <v>0.3</v>
      </c>
      <c r="E18" s="1">
        <v>0.05</v>
      </c>
      <c r="G18" s="30">
        <f>VLOOKUP(I18,'레벨에 따른 가격'!$A$2:$B$101, 2, TRUE)</f>
        <v>61200</v>
      </c>
      <c r="H18" t="s">
        <v>207</v>
      </c>
      <c r="I18" s="38">
        <v>45</v>
      </c>
      <c r="J18">
        <v>40</v>
      </c>
      <c r="L18" s="11" t="s">
        <v>226</v>
      </c>
      <c r="M18" s="13" t="s">
        <v>190</v>
      </c>
      <c r="N18" s="16">
        <f t="shared" si="0"/>
        <v>1.1811079139881102</v>
      </c>
      <c r="O18">
        <f>VLOOKUP(I18, '[1]일선 모험가(표준)'!$A$4:$V$114, MATCH("공격력", '[1]일선 모험가(표준)'!$4:$4, 0))</f>
        <v>79</v>
      </c>
      <c r="P18">
        <f>VLOOKUP(I18, '[1]일선 모험가(표준)'!$A$4:$V$114, MATCH("공격 속도(초당 공격 수)", '[1]일선 모험가(표준)'!$4:$4, 0))</f>
        <v>0.755</v>
      </c>
      <c r="Q18">
        <f>VLOOKUP(I18, '[1]일선 모험가(표준)'!$A$4:$V$114, MATCH("치명타 확률", '[1]일선 모험가(표준)'!$4:$4, 0))</f>
        <v>0.05</v>
      </c>
      <c r="R18">
        <f>VLOOKUP(I18,[1]모험가!$A$4:$V$114,MATCH("DPS", [1]모험가!$4:$4, 0),TRUE)</f>
        <v>98.765879999999996</v>
      </c>
    </row>
    <row r="19" spans="1:18" ht="42" customHeight="1" x14ac:dyDescent="0.45">
      <c r="A19" t="s">
        <v>208</v>
      </c>
      <c r="C19" s="3">
        <v>26</v>
      </c>
      <c r="E19" s="1">
        <v>0.4</v>
      </c>
      <c r="G19" s="30">
        <f>VLOOKUP(I19,'레벨에 따른 가격'!$A$2:$B$101, 2, TRUE)</f>
        <v>61200</v>
      </c>
      <c r="H19" t="s">
        <v>207</v>
      </c>
      <c r="I19" s="38">
        <v>45</v>
      </c>
      <c r="J19">
        <v>40</v>
      </c>
      <c r="L19" s="11" t="s">
        <v>227</v>
      </c>
      <c r="M19" s="13" t="s">
        <v>197</v>
      </c>
      <c r="N19" s="16">
        <f t="shared" si="0"/>
        <v>1.1799039303856758</v>
      </c>
      <c r="O19">
        <f>VLOOKUP(I19, '[1]일선 모험가(표준)'!$A$4:$V$114, MATCH("공격력", '[1]일선 모험가(표준)'!$4:$4, 0))</f>
        <v>79</v>
      </c>
      <c r="P19">
        <f>VLOOKUP(I19, '[1]일선 모험가(표준)'!$A$4:$V$114, MATCH("공격 속도(초당 공격 수)", '[1]일선 모험가(표준)'!$4:$4, 0))</f>
        <v>0.755</v>
      </c>
      <c r="Q19">
        <f>VLOOKUP(I19, '[1]일선 모험가(표준)'!$A$4:$V$114, MATCH("치명타 확률", '[1]일선 모험가(표준)'!$4:$4, 0))</f>
        <v>0.05</v>
      </c>
      <c r="R19">
        <f>VLOOKUP(I19,[1]모험가!$A$4:$V$114,MATCH("DPS", [1]모험가!$4:$4, 0),TRUE)</f>
        <v>98.765879999999996</v>
      </c>
    </row>
    <row r="20" spans="1:18" ht="42" customHeight="1" x14ac:dyDescent="0.45">
      <c r="A20" t="s">
        <v>211</v>
      </c>
      <c r="C20" s="3">
        <v>32</v>
      </c>
      <c r="D20" s="1">
        <v>0.15</v>
      </c>
      <c r="E20" s="1">
        <v>0.15</v>
      </c>
      <c r="F20" s="1">
        <v>0.3</v>
      </c>
      <c r="G20" s="30">
        <f>VLOOKUP(I20,'레벨에 따른 가격'!$A$2:$B$101, 2, TRUE)</f>
        <v>66200</v>
      </c>
      <c r="H20" t="s">
        <v>210</v>
      </c>
      <c r="I20" s="38">
        <v>50</v>
      </c>
      <c r="J20">
        <v>45</v>
      </c>
      <c r="L20" s="11" t="s">
        <v>228</v>
      </c>
      <c r="M20" s="13" t="s">
        <v>194</v>
      </c>
      <c r="N20" s="16">
        <f t="shared" si="0"/>
        <v>1.0997140088646635</v>
      </c>
      <c r="O20">
        <f>VLOOKUP(I20, '[1]일선 모험가(표준)'!$A$4:$V$114, MATCH("공격력", '[1]일선 모험가(표준)'!$4:$4, 0))</f>
        <v>85</v>
      </c>
      <c r="P20">
        <f>VLOOKUP(I20, '[1]일선 모험가(표준)'!$A$4:$V$114, MATCH("공격 속도(초당 공격 수)", '[1]일선 모험가(표준)'!$4:$4, 0))</f>
        <v>0.76500000000000001</v>
      </c>
      <c r="Q20">
        <f>VLOOKUP(I20, '[1]일선 모험가(표준)'!$A$4:$V$114, MATCH("치명타 확률", '[1]일선 모험가(표준)'!$4:$4, 0))</f>
        <v>0.05</v>
      </c>
      <c r="R20">
        <f>VLOOKUP(I20,[1]모험가!$A$4:$V$114,MATCH("DPS", [1]모험가!$4:$4, 0),TRUE)</f>
        <v>112.31729249999998</v>
      </c>
    </row>
    <row r="21" spans="1:18" ht="42" customHeight="1" x14ac:dyDescent="0.45">
      <c r="A21" t="s">
        <v>214</v>
      </c>
      <c r="C21" s="3">
        <v>26</v>
      </c>
      <c r="D21" s="1">
        <v>0.12</v>
      </c>
      <c r="E21" s="1">
        <v>0.15</v>
      </c>
      <c r="G21" s="30">
        <f>VLOOKUP(I21,'레벨에 따른 가격'!$A$2:$B$101, 2, TRUE)</f>
        <v>66200</v>
      </c>
      <c r="H21" t="s">
        <v>210</v>
      </c>
      <c r="I21" s="38">
        <v>50</v>
      </c>
      <c r="J21">
        <v>45</v>
      </c>
      <c r="K21" s="11" t="s">
        <v>417</v>
      </c>
      <c r="L21" s="11" t="s">
        <v>263</v>
      </c>
      <c r="M21" s="13" t="s">
        <v>129</v>
      </c>
      <c r="N21" s="16">
        <f t="shared" si="0"/>
        <v>1.0172354581998138</v>
      </c>
      <c r="O21">
        <f>VLOOKUP(I21, '[1]일선 모험가(표준)'!$A$4:$V$114, MATCH("공격력", '[1]일선 모험가(표준)'!$4:$4, 0))</f>
        <v>85</v>
      </c>
      <c r="P21">
        <f>VLOOKUP(I21, '[1]일선 모험가(표준)'!$A$4:$V$114, MATCH("공격 속도(초당 공격 수)", '[1]일선 모험가(표준)'!$4:$4, 0))</f>
        <v>0.76500000000000001</v>
      </c>
      <c r="Q21">
        <f>VLOOKUP(I21, '[1]일선 모험가(표준)'!$A$4:$V$114, MATCH("치명타 확률", '[1]일선 모험가(표준)'!$4:$4, 0))</f>
        <v>0.05</v>
      </c>
      <c r="R21">
        <f>VLOOKUP(I21,[1]모험가!$A$4:$V$114,MATCH("DPS", [1]모험가!$4:$4, 0),TRUE)</f>
        <v>112.31729249999998</v>
      </c>
    </row>
    <row r="22" spans="1:18" ht="42" customHeight="1" x14ac:dyDescent="0.45">
      <c r="A22" t="s">
        <v>242</v>
      </c>
      <c r="C22" s="3">
        <v>62</v>
      </c>
      <c r="D22" s="1">
        <v>0.05</v>
      </c>
      <c r="E22" s="1">
        <v>0.05</v>
      </c>
      <c r="G22" s="30">
        <f>VLOOKUP(I22,'레벨에 따른 가격'!$A$2:$B$101, 2, TRUE)</f>
        <v>71200</v>
      </c>
      <c r="H22" t="s">
        <v>212</v>
      </c>
      <c r="I22" s="38">
        <v>55</v>
      </c>
      <c r="J22">
        <v>50</v>
      </c>
      <c r="L22" s="11" t="s">
        <v>245</v>
      </c>
      <c r="M22" s="13" t="s">
        <v>205</v>
      </c>
      <c r="N22" s="16">
        <f t="shared" si="0"/>
        <v>1.088779620683229</v>
      </c>
      <c r="O22">
        <f>VLOOKUP(I22, '[1]일선 모험가(표준)'!$A$4:$V$114, MATCH("공격력", '[1]일선 모험가(표준)'!$4:$4, 0))</f>
        <v>92</v>
      </c>
      <c r="P22">
        <f>VLOOKUP(I22, '[1]일선 모험가(표준)'!$A$4:$V$114, MATCH("공격 속도(초당 공격 수)", '[1]일선 모험가(표준)'!$4:$4, 0))</f>
        <v>0.77500000000000002</v>
      </c>
      <c r="Q22">
        <f>VLOOKUP(I22, '[1]일선 모험가(표준)'!$A$4:$V$114, MATCH("치명타 확률", '[1]일선 모험가(표준)'!$4:$4, 0))</f>
        <v>0.05</v>
      </c>
      <c r="R22">
        <f>VLOOKUP(I22,[1]모험가!$A$4:$V$114,MATCH("DPS", [1]모험가!$4:$4, 0),TRUE)</f>
        <v>126.60895500000001</v>
      </c>
    </row>
    <row r="23" spans="1:18" ht="42" customHeight="1" x14ac:dyDescent="0.45">
      <c r="A23" t="s">
        <v>262</v>
      </c>
      <c r="C23" s="3">
        <v>46</v>
      </c>
      <c r="D23" s="1">
        <v>0.17</v>
      </c>
      <c r="E23" s="1">
        <v>0.19</v>
      </c>
      <c r="G23" s="30">
        <f>VLOOKUP(I23,'레벨에 따른 가격'!$A$2:$B$101, 2, TRUE)</f>
        <v>71200</v>
      </c>
      <c r="H23" t="s">
        <v>212</v>
      </c>
      <c r="I23" s="38">
        <v>55</v>
      </c>
      <c r="J23">
        <v>50</v>
      </c>
      <c r="L23" s="11" t="s">
        <v>229</v>
      </c>
      <c r="M23" s="13" t="s">
        <v>191</v>
      </c>
      <c r="N23" s="16">
        <f t="shared" si="0"/>
        <v>1.2263746272923584</v>
      </c>
      <c r="O23">
        <f>VLOOKUP(I23, '[1]일선 모험가(표준)'!$A$4:$V$114, MATCH("공격력", '[1]일선 모험가(표준)'!$4:$4, 0))</f>
        <v>92</v>
      </c>
      <c r="P23">
        <f>VLOOKUP(I23, '[1]일선 모험가(표준)'!$A$4:$V$114, MATCH("공격 속도(초당 공격 수)", '[1]일선 모험가(표준)'!$4:$4, 0))</f>
        <v>0.77500000000000002</v>
      </c>
      <c r="Q23">
        <f>VLOOKUP(I23, '[1]일선 모험가(표준)'!$A$4:$V$114, MATCH("치명타 확률", '[1]일선 모험가(표준)'!$4:$4, 0))</f>
        <v>0.05</v>
      </c>
      <c r="R23">
        <f>VLOOKUP(I23,[1]모험가!$A$4:$V$114,MATCH("DPS", [1]모험가!$4:$4, 0),TRUE)</f>
        <v>126.60895500000001</v>
      </c>
    </row>
    <row r="24" spans="1:18" ht="42" customHeight="1" x14ac:dyDescent="0.45">
      <c r="A24" t="s">
        <v>231</v>
      </c>
      <c r="C24" s="3">
        <v>40</v>
      </c>
      <c r="D24" s="1">
        <v>0.01</v>
      </c>
      <c r="E24" s="1">
        <v>0.45</v>
      </c>
      <c r="G24" s="30">
        <f>VLOOKUP(I24,'레벨에 따른 가격'!$A$2:$B$101, 2, TRUE)</f>
        <v>81200</v>
      </c>
      <c r="H24" t="s">
        <v>230</v>
      </c>
      <c r="I24" s="38">
        <v>60</v>
      </c>
      <c r="J24" s="17">
        <v>55</v>
      </c>
      <c r="L24" s="11" t="s">
        <v>232</v>
      </c>
      <c r="M24" s="13" t="s">
        <v>197</v>
      </c>
      <c r="N24" s="16">
        <f t="shared" si="0"/>
        <v>1.1839238145218378</v>
      </c>
      <c r="O24">
        <f>VLOOKUP(I24, '[1]일선 모험가(표준)'!$A$4:$V$114, MATCH("공격력", '[1]일선 모험가(표준)'!$4:$4, 0))</f>
        <v>99</v>
      </c>
      <c r="P24">
        <f>VLOOKUP(I24, '[1]일선 모험가(표준)'!$A$4:$V$114, MATCH("공격 속도(초당 공격 수)", '[1]일선 모험가(표준)'!$4:$4, 0))</f>
        <v>0.78500000000000003</v>
      </c>
      <c r="Q24">
        <f>VLOOKUP(I24, '[1]일선 모험가(표준)'!$A$4:$V$114, MATCH("치명타 확률", '[1]일선 모험가(표준)'!$4:$4, 0))</f>
        <v>0.05</v>
      </c>
      <c r="R24">
        <f>VLOOKUP(I24,[1]모험가!$A$4:$V$114,MATCH("DPS", [1]모험가!$4:$4, 0),TRUE)</f>
        <v>141.6558675</v>
      </c>
    </row>
    <row r="25" spans="1:18" ht="42" customHeight="1" x14ac:dyDescent="0.45">
      <c r="A25" t="s">
        <v>264</v>
      </c>
      <c r="C25" s="3">
        <v>46</v>
      </c>
      <c r="D25" s="1">
        <v>0.35</v>
      </c>
      <c r="E25" s="1">
        <v>0.05</v>
      </c>
      <c r="G25" s="30">
        <f>VLOOKUP(I25,'레벨에 따른 가격'!$A$2:$B$101, 2, TRUE)</f>
        <v>81200</v>
      </c>
      <c r="H25" t="s">
        <v>230</v>
      </c>
      <c r="I25" s="38">
        <v>60</v>
      </c>
      <c r="J25" s="17">
        <v>55</v>
      </c>
      <c r="L25" s="11" t="s">
        <v>267</v>
      </c>
      <c r="M25" s="13" t="s">
        <v>190</v>
      </c>
      <c r="N25" s="16">
        <f t="shared" si="0"/>
        <v>1.1811918062624551</v>
      </c>
      <c r="O25">
        <f>VLOOKUP(I25, '[1]일선 모험가(표준)'!$A$4:$V$114, MATCH("공격력", '[1]일선 모험가(표준)'!$4:$4, 0))</f>
        <v>99</v>
      </c>
      <c r="P25">
        <f>VLOOKUP(I25, '[1]일선 모험가(표준)'!$A$4:$V$114, MATCH("공격 속도(초당 공격 수)", '[1]일선 모험가(표준)'!$4:$4, 0))</f>
        <v>0.78500000000000003</v>
      </c>
      <c r="Q25">
        <f>VLOOKUP(I25, '[1]일선 모험가(표준)'!$A$4:$V$114, MATCH("치명타 확률", '[1]일선 모험가(표준)'!$4:$4, 0))</f>
        <v>0.05</v>
      </c>
      <c r="R25">
        <f>VLOOKUP(I25,[1]모험가!$A$4:$V$114,MATCH("DPS", [1]모험가!$4:$4, 0),TRUE)</f>
        <v>141.6558675</v>
      </c>
    </row>
    <row r="26" spans="1:18" ht="42" customHeight="1" x14ac:dyDescent="0.45">
      <c r="A26" t="s">
        <v>234</v>
      </c>
      <c r="C26" s="3">
        <v>50</v>
      </c>
      <c r="D26" s="1">
        <v>0.15</v>
      </c>
      <c r="E26" s="1">
        <v>0.15</v>
      </c>
      <c r="F26" s="1">
        <v>0.35</v>
      </c>
      <c r="G26" s="30">
        <f>VLOOKUP(I26,'레벨에 따른 가격'!$A$2:$B$101, 2, TRUE)</f>
        <v>91200</v>
      </c>
      <c r="H26" t="s">
        <v>233</v>
      </c>
      <c r="I26" s="38">
        <v>65</v>
      </c>
      <c r="J26" s="17">
        <v>60</v>
      </c>
      <c r="L26" s="11" t="s">
        <v>235</v>
      </c>
      <c r="M26" s="13" t="s">
        <v>194</v>
      </c>
      <c r="N26" s="16">
        <f t="shared" si="0"/>
        <v>1.079870629275375</v>
      </c>
      <c r="O26">
        <f>VLOOKUP(I26, '[1]일선 모험가(표준)'!$A$4:$V$114, MATCH("공격력", '[1]일선 모험가(표준)'!$4:$4, 0))</f>
        <v>105</v>
      </c>
      <c r="P26">
        <f>VLOOKUP(I26, '[1]일선 모험가(표준)'!$A$4:$V$114, MATCH("공격 속도(초당 공격 수)", '[1]일선 모험가(표준)'!$4:$4, 0))</f>
        <v>0.79500000000000004</v>
      </c>
      <c r="Q26">
        <f>VLOOKUP(I26, '[1]일선 모험가(표준)'!$A$4:$V$114, MATCH("치명타 확률", '[1]일선 모험가(표준)'!$4:$4, 0))</f>
        <v>0.05</v>
      </c>
      <c r="R26">
        <f>VLOOKUP(I26,[1]모험가!$A$4:$V$114,MATCH("DPS", [1]모험가!$4:$4, 0),TRUE)</f>
        <v>157.47302999999999</v>
      </c>
    </row>
    <row r="27" spans="1:18" ht="42" customHeight="1" x14ac:dyDescent="0.45">
      <c r="A27" t="s">
        <v>237</v>
      </c>
      <c r="C27" s="3">
        <v>50</v>
      </c>
      <c r="D27" s="1">
        <v>0.05</v>
      </c>
      <c r="E27" s="1">
        <v>0.25</v>
      </c>
      <c r="G27" s="30">
        <f>VLOOKUP(I27,'레벨에 따른 가격'!$A$2:$B$101, 2, TRUE)</f>
        <v>91200</v>
      </c>
      <c r="H27" t="s">
        <v>233</v>
      </c>
      <c r="I27" s="38">
        <v>65</v>
      </c>
      <c r="J27" s="17">
        <v>60</v>
      </c>
      <c r="K27" s="11" t="s">
        <v>400</v>
      </c>
      <c r="L27" s="11" t="s">
        <v>238</v>
      </c>
      <c r="M27" s="13" t="s">
        <v>129</v>
      </c>
      <c r="N27" s="16">
        <f t="shared" si="0"/>
        <v>1.0759580545316239</v>
      </c>
      <c r="O27">
        <f>VLOOKUP(I27, '[1]일선 모험가(표준)'!$A$4:$V$114, MATCH("공격력", '[1]일선 모험가(표준)'!$4:$4, 0))</f>
        <v>105</v>
      </c>
      <c r="P27">
        <f>VLOOKUP(I27, '[1]일선 모험가(표준)'!$A$4:$V$114, MATCH("공격 속도(초당 공격 수)", '[1]일선 모험가(표준)'!$4:$4, 0))</f>
        <v>0.79500000000000004</v>
      </c>
      <c r="Q27">
        <f>VLOOKUP(I27, '[1]일선 모험가(표준)'!$A$4:$V$114, MATCH("치명타 확률", '[1]일선 모험가(표준)'!$4:$4, 0))</f>
        <v>0.05</v>
      </c>
      <c r="R27">
        <f>VLOOKUP(I27,[1]모험가!$A$4:$V$114,MATCH("DPS", [1]모험가!$4:$4, 0),TRUE)</f>
        <v>157.47302999999999</v>
      </c>
    </row>
    <row r="28" spans="1:18" ht="42" customHeight="1" x14ac:dyDescent="0.45">
      <c r="A28" t="s">
        <v>213</v>
      </c>
      <c r="C28" s="3">
        <v>75</v>
      </c>
      <c r="D28" s="1">
        <v>0.08</v>
      </c>
      <c r="E28" s="1">
        <v>0.08</v>
      </c>
      <c r="G28" s="30">
        <f>VLOOKUP(I28,'레벨에 따른 가격'!$A$2:$B$101, 2, TRUE)</f>
        <v>96200</v>
      </c>
      <c r="H28" t="s">
        <v>239</v>
      </c>
      <c r="I28" s="38">
        <v>70</v>
      </c>
      <c r="J28" s="17">
        <v>65</v>
      </c>
      <c r="L28" s="11" t="s">
        <v>244</v>
      </c>
      <c r="M28" s="13" t="s">
        <v>241</v>
      </c>
      <c r="N28" s="16">
        <f t="shared" si="0"/>
        <v>1.0553637627547607</v>
      </c>
      <c r="O28">
        <f>VLOOKUP(I28, '[1]일선 모험가(표준)'!$A$4:$V$114, MATCH("공격력", '[1]일선 모험가(표준)'!$4:$4, 0))</f>
        <v>112</v>
      </c>
      <c r="P28">
        <f>VLOOKUP(I28, '[1]일선 모험가(표준)'!$A$4:$V$114, MATCH("공격 속도(초당 공격 수)", '[1]일선 모험가(표준)'!$4:$4, 0))</f>
        <v>0.80500000000000005</v>
      </c>
      <c r="Q28">
        <f>VLOOKUP(I28, '[1]일선 모험가(표준)'!$A$4:$V$114, MATCH("치명타 확률", '[1]일선 모험가(표준)'!$4:$4, 0))</f>
        <v>0.05</v>
      </c>
      <c r="R28">
        <f>VLOOKUP(I28,[1]모험가!$A$4:$V$114,MATCH("DPS", [1]모험가!$4:$4, 0),TRUE)</f>
        <v>174.07544250000001</v>
      </c>
    </row>
    <row r="29" spans="1:18" ht="42" customHeight="1" x14ac:dyDescent="0.45">
      <c r="A29" t="s">
        <v>246</v>
      </c>
      <c r="C29" s="3">
        <v>58</v>
      </c>
      <c r="D29" s="1">
        <v>0.25</v>
      </c>
      <c r="E29" s="1">
        <v>0.2</v>
      </c>
      <c r="G29" s="30">
        <f>VLOOKUP(I29,'레벨에 따른 가격'!$A$2:$B$101, 2, TRUE)</f>
        <v>96200</v>
      </c>
      <c r="H29" t="s">
        <v>239</v>
      </c>
      <c r="I29" s="38">
        <v>70</v>
      </c>
      <c r="J29" s="17">
        <v>65</v>
      </c>
      <c r="L29" s="11" t="s">
        <v>247</v>
      </c>
      <c r="M29" s="13" t="s">
        <v>191</v>
      </c>
      <c r="N29" s="16">
        <f t="shared" si="0"/>
        <v>1.2263992952366041</v>
      </c>
      <c r="O29">
        <f>VLOOKUP(I29, '[1]일선 모험가(표준)'!$A$4:$V$114, MATCH("공격력", '[1]일선 모험가(표준)'!$4:$4, 0))</f>
        <v>112</v>
      </c>
      <c r="P29">
        <f>VLOOKUP(I29, '[1]일선 모험가(표준)'!$A$4:$V$114, MATCH("공격 속도(초당 공격 수)", '[1]일선 모험가(표준)'!$4:$4, 0))</f>
        <v>0.80500000000000005</v>
      </c>
      <c r="Q29">
        <f>VLOOKUP(I29, '[1]일선 모험가(표준)'!$A$4:$V$114, MATCH("치명타 확률", '[1]일선 모험가(표준)'!$4:$4, 0))</f>
        <v>0.05</v>
      </c>
      <c r="R29">
        <f>VLOOKUP(I29,[1]모험가!$A$4:$V$114,MATCH("DPS", [1]모험가!$4:$4, 0),TRUE)</f>
        <v>174.07544250000001</v>
      </c>
    </row>
    <row r="30" spans="1:18" ht="42" customHeight="1" x14ac:dyDescent="0.45">
      <c r="A30" t="s">
        <v>250</v>
      </c>
      <c r="C30" s="3">
        <v>54</v>
      </c>
      <c r="D30" s="1">
        <v>0.02</v>
      </c>
      <c r="E30" s="1">
        <v>0.5</v>
      </c>
      <c r="G30" s="30">
        <f>VLOOKUP(I30,'레벨에 따른 가격'!$A$2:$B$101, 2, TRUE)</f>
        <v>101200</v>
      </c>
      <c r="H30" t="s">
        <v>248</v>
      </c>
      <c r="I30" s="38">
        <v>75</v>
      </c>
      <c r="J30" s="17">
        <v>70</v>
      </c>
      <c r="L30" s="11" t="s">
        <v>251</v>
      </c>
      <c r="M30" s="13" t="s">
        <v>249</v>
      </c>
      <c r="N30" s="16">
        <f t="shared" si="0"/>
        <v>1.1818425662819256</v>
      </c>
      <c r="O30">
        <f>VLOOKUP(I30, '[1]일선 모험가(표준)'!$A$4:$V$114, MATCH("공격력", '[1]일선 모험가(표준)'!$4:$4, 0))</f>
        <v>119</v>
      </c>
      <c r="P30">
        <f>VLOOKUP(I30, '[1]일선 모험가(표준)'!$A$4:$V$114, MATCH("공격 속도(초당 공격 수)", '[1]일선 모험가(표준)'!$4:$4, 0))</f>
        <v>0.81500000000000006</v>
      </c>
      <c r="Q30">
        <f>VLOOKUP(I30, '[1]일선 모험가(표준)'!$A$4:$V$114, MATCH("치명타 확률", '[1]일선 모험가(표준)'!$4:$4, 0))</f>
        <v>0.05</v>
      </c>
      <c r="R30">
        <f>VLOOKUP(I30,[1]모험가!$A$4:$V$114,MATCH("DPS", [1]모험가!$4:$4, 0),TRUE)</f>
        <v>191.478105</v>
      </c>
    </row>
    <row r="31" spans="1:18" ht="42" customHeight="1" x14ac:dyDescent="0.45">
      <c r="A31" t="s">
        <v>252</v>
      </c>
      <c r="C31" s="3">
        <v>56</v>
      </c>
      <c r="D31" s="1">
        <v>0.4</v>
      </c>
      <c r="E31" s="1">
        <v>0.1</v>
      </c>
      <c r="G31" s="30">
        <f>VLOOKUP(I31,'레벨에 따른 가격'!$A$2:$B$101, 2, TRUE)</f>
        <v>101200</v>
      </c>
      <c r="H31" t="s">
        <v>248</v>
      </c>
      <c r="I31" s="38">
        <v>75</v>
      </c>
      <c r="J31" s="17">
        <v>70</v>
      </c>
      <c r="L31" s="11" t="s">
        <v>254</v>
      </c>
      <c r="M31" s="13" t="s">
        <v>190</v>
      </c>
      <c r="N31" s="16">
        <f t="shared" si="0"/>
        <v>1.1880568538110405</v>
      </c>
      <c r="O31">
        <f>VLOOKUP(I31, '[1]일선 모험가(표준)'!$A$4:$V$114, MATCH("공격력", '[1]일선 모험가(표준)'!$4:$4, 0))</f>
        <v>119</v>
      </c>
      <c r="P31">
        <f>VLOOKUP(I31, '[1]일선 모험가(표준)'!$A$4:$V$114, MATCH("공격 속도(초당 공격 수)", '[1]일선 모험가(표준)'!$4:$4, 0))</f>
        <v>0.81500000000000006</v>
      </c>
      <c r="Q31">
        <f>VLOOKUP(I31, '[1]일선 모험가(표준)'!$A$4:$V$114, MATCH("치명타 확률", '[1]일선 모험가(표준)'!$4:$4, 0))</f>
        <v>0.05</v>
      </c>
      <c r="R31">
        <f>VLOOKUP(I31,[1]모험가!$A$4:$V$114,MATCH("DPS", [1]모험가!$4:$4, 0),TRUE)</f>
        <v>191.478105</v>
      </c>
    </row>
    <row r="32" spans="1:18" ht="42" customHeight="1" x14ac:dyDescent="0.45">
      <c r="A32" t="s">
        <v>258</v>
      </c>
      <c r="C32" s="3">
        <v>60</v>
      </c>
      <c r="D32" s="1">
        <v>0.2</v>
      </c>
      <c r="E32" s="1">
        <v>0.15</v>
      </c>
      <c r="F32" s="1">
        <v>0.4</v>
      </c>
      <c r="G32" s="30">
        <f>VLOOKUP(I32,'레벨에 따른 가격'!$A$2:$B$101, 2, TRUE)</f>
        <v>111200</v>
      </c>
      <c r="H32" t="s">
        <v>253</v>
      </c>
      <c r="I32" s="38">
        <v>80</v>
      </c>
      <c r="J32" s="17">
        <v>75</v>
      </c>
      <c r="L32" s="11" t="s">
        <v>259</v>
      </c>
      <c r="M32" s="13" t="s">
        <v>194</v>
      </c>
      <c r="N32" s="16">
        <f t="shared" si="0"/>
        <v>1.0462689759952162</v>
      </c>
      <c r="O32">
        <f>VLOOKUP(I32, '[1]일선 모험가(표준)'!$A$4:$V$114, MATCH("공격력", '[1]일선 모험가(표준)'!$4:$4, 0))</f>
        <v>125</v>
      </c>
      <c r="P32">
        <f>VLOOKUP(I32, '[1]일선 모험가(표준)'!$A$4:$V$114, MATCH("공격 속도(초당 공격 수)", '[1]일선 모험가(표준)'!$4:$4, 0))</f>
        <v>0.82500000000000007</v>
      </c>
      <c r="Q32">
        <f>VLOOKUP(I32, '[1]일선 모험가(표준)'!$A$4:$V$114, MATCH("치명타 확률", '[1]일선 모험가(표준)'!$4:$4, 0))</f>
        <v>0.05</v>
      </c>
      <c r="R32">
        <f>VLOOKUP(I32,[1]모험가!$A$4:$V$114,MATCH("DPS", [1]모험가!$4:$4, 0),TRUE)</f>
        <v>209.69601750000004</v>
      </c>
    </row>
    <row r="33" spans="1:18" ht="42" customHeight="1" x14ac:dyDescent="0.45">
      <c r="A33" t="s">
        <v>255</v>
      </c>
      <c r="C33" s="3">
        <v>62</v>
      </c>
      <c r="D33" s="1">
        <v>0.2</v>
      </c>
      <c r="E33" s="1">
        <v>0.2</v>
      </c>
      <c r="G33" s="30">
        <f>VLOOKUP(I33,'레벨에 따른 가격'!$A$2:$B$101, 2, TRUE)</f>
        <v>111200</v>
      </c>
      <c r="H33" t="s">
        <v>253</v>
      </c>
      <c r="I33" s="38">
        <v>80</v>
      </c>
      <c r="J33" s="17">
        <v>75</v>
      </c>
      <c r="K33" s="34" t="s">
        <v>257</v>
      </c>
      <c r="L33" s="11" t="s">
        <v>256</v>
      </c>
      <c r="M33" s="13" t="s">
        <v>129</v>
      </c>
      <c r="N33" s="16">
        <f t="shared" si="0"/>
        <v>1.1035617307324397</v>
      </c>
      <c r="O33">
        <f>VLOOKUP(I33, '[1]일선 모험가(표준)'!$A$4:$V$114, MATCH("공격력", '[1]일선 모험가(표준)'!$4:$4, 0))</f>
        <v>125</v>
      </c>
      <c r="P33">
        <f>VLOOKUP(I33, '[1]일선 모험가(표준)'!$A$4:$V$114, MATCH("공격 속도(초당 공격 수)", '[1]일선 모험가(표준)'!$4:$4, 0))</f>
        <v>0.82500000000000007</v>
      </c>
      <c r="Q33">
        <f>VLOOKUP(I33, '[1]일선 모험가(표준)'!$A$4:$V$114, MATCH("치명타 확률", '[1]일선 모험가(표준)'!$4:$4, 0))</f>
        <v>0.05</v>
      </c>
      <c r="R33">
        <f>VLOOKUP(I33,[1]모험가!$A$4:$V$114,MATCH("DPS", [1]모험가!$4:$4, 0),TRUE)</f>
        <v>209.69601750000004</v>
      </c>
    </row>
    <row r="34" spans="1:18" ht="42" customHeight="1" x14ac:dyDescent="0.45">
      <c r="A34" t="s">
        <v>265</v>
      </c>
      <c r="C34" s="3">
        <v>90</v>
      </c>
      <c r="D34" s="1">
        <v>0.15</v>
      </c>
      <c r="E34" s="1">
        <v>0.1</v>
      </c>
      <c r="G34" s="30">
        <f>VLOOKUP(I34,'레벨에 따른 가격'!$A$2:$B$101, 2, TRUE)</f>
        <v>121200</v>
      </c>
      <c r="H34" t="s">
        <v>260</v>
      </c>
      <c r="I34" s="38">
        <v>85</v>
      </c>
      <c r="J34" s="17">
        <v>80</v>
      </c>
      <c r="L34" s="11" t="s">
        <v>266</v>
      </c>
      <c r="M34" s="13" t="s">
        <v>241</v>
      </c>
      <c r="N34" s="16">
        <f t="shared" si="0"/>
        <v>1.0697032816310343</v>
      </c>
      <c r="O34">
        <f>VLOOKUP(I34, '[1]일선 모험가(표준)'!$A$4:$V$114, MATCH("공격력", '[1]일선 모험가(표준)'!$4:$4, 0))</f>
        <v>132</v>
      </c>
      <c r="P34">
        <f>VLOOKUP(I34, '[1]일선 모험가(표준)'!$A$4:$V$114, MATCH("공격 속도(초당 공격 수)", '[1]일선 모험가(표준)'!$4:$4, 0))</f>
        <v>0.83500000000000008</v>
      </c>
      <c r="Q34">
        <f>VLOOKUP(I34, '[1]일선 모험가(표준)'!$A$4:$V$114, MATCH("치명타 확률", '[1]일선 모험가(표준)'!$4:$4, 0))</f>
        <v>0.05</v>
      </c>
      <c r="R34">
        <f>VLOOKUP(I34,[1]모험가!$A$4:$V$114,MATCH("DPS", [1]모험가!$4:$4, 0),TRUE)</f>
        <v>228.74418</v>
      </c>
    </row>
    <row r="35" spans="1:18" ht="42" customHeight="1" x14ac:dyDescent="0.45">
      <c r="A35" t="s">
        <v>278</v>
      </c>
      <c r="C35" s="3">
        <v>74</v>
      </c>
      <c r="D35" s="1">
        <v>0.22</v>
      </c>
      <c r="E35" s="1">
        <v>0.25</v>
      </c>
      <c r="F35" s="1">
        <v>0.1</v>
      </c>
      <c r="G35" s="30">
        <f>VLOOKUP(I35,'레벨에 따른 가격'!$A$2:$B$101, 2, TRUE)</f>
        <v>121200</v>
      </c>
      <c r="H35" t="s">
        <v>260</v>
      </c>
      <c r="I35" s="38">
        <v>85</v>
      </c>
      <c r="J35" s="17">
        <v>80</v>
      </c>
      <c r="L35" s="11" t="s">
        <v>273</v>
      </c>
      <c r="M35" s="13" t="s">
        <v>191</v>
      </c>
      <c r="N35" s="16">
        <f t="shared" si="0"/>
        <v>1.1937609735032384</v>
      </c>
      <c r="O35">
        <f>VLOOKUP(I35, '[1]일선 모험가(표준)'!$A$4:$V$114, MATCH("공격력", '[1]일선 모험가(표준)'!$4:$4, 0))</f>
        <v>132</v>
      </c>
      <c r="P35">
        <f>VLOOKUP(I35, '[1]일선 모험가(표준)'!$A$4:$V$114, MATCH("공격 속도(초당 공격 수)", '[1]일선 모험가(표준)'!$4:$4, 0))</f>
        <v>0.83500000000000008</v>
      </c>
      <c r="Q35">
        <f>VLOOKUP(I35, '[1]일선 모험가(표준)'!$A$4:$V$114, MATCH("치명타 확률", '[1]일선 모험가(표준)'!$4:$4, 0))</f>
        <v>0.05</v>
      </c>
      <c r="R35">
        <f>VLOOKUP(I35,[1]모험가!$A$4:$V$114,MATCH("DPS", [1]모험가!$4:$4, 0),TRUE)</f>
        <v>228.74418</v>
      </c>
    </row>
    <row r="36" spans="1:18" ht="42" customHeight="1" x14ac:dyDescent="0.45">
      <c r="A36" t="s">
        <v>276</v>
      </c>
      <c r="C36" s="3">
        <v>81</v>
      </c>
      <c r="D36" s="1">
        <v>0.05</v>
      </c>
      <c r="E36" s="1">
        <v>0.5</v>
      </c>
      <c r="G36" s="30">
        <f>VLOOKUP(I36,'레벨에 따른 가격'!$A$2:$B$101, 2, TRUE)</f>
        <v>130000</v>
      </c>
      <c r="H36" t="s">
        <v>261</v>
      </c>
      <c r="I36" s="38">
        <v>90</v>
      </c>
      <c r="J36" s="17">
        <v>85</v>
      </c>
      <c r="K36" s="11" t="s">
        <v>408</v>
      </c>
      <c r="L36" s="11" t="s">
        <v>277</v>
      </c>
      <c r="M36" s="13" t="s">
        <v>249</v>
      </c>
      <c r="N36" s="16">
        <f t="shared" si="0"/>
        <v>1.2336630069324694</v>
      </c>
      <c r="O36">
        <f>VLOOKUP(I36, '[1]일선 모험가(표준)'!$A$4:$V$114, MATCH("공격력", '[1]일선 모험가(표준)'!$4:$4, 0))</f>
        <v>139</v>
      </c>
      <c r="P36">
        <f>VLOOKUP(I36, '[1]일선 모험가(표준)'!$A$4:$V$114, MATCH("공격 속도(초당 공격 수)", '[1]일선 모험가(표준)'!$4:$4, 0))</f>
        <v>0.84499999999999997</v>
      </c>
      <c r="Q36">
        <f>VLOOKUP(I36, '[1]일선 모험가(표준)'!$A$4:$V$114, MATCH("치명타 확률", '[1]일선 모험가(표준)'!$4:$4, 0))</f>
        <v>0.05</v>
      </c>
      <c r="R36">
        <f>VLOOKUP(I36,[1]모험가!$A$4:$V$114,MATCH("DPS", [1]모험가!$4:$4, 0),TRUE)</f>
        <v>248.63759250000004</v>
      </c>
    </row>
    <row r="37" spans="1:18" ht="42" customHeight="1" x14ac:dyDescent="0.45">
      <c r="A37" t="s">
        <v>270</v>
      </c>
      <c r="C37" s="3">
        <v>82</v>
      </c>
      <c r="D37" s="1">
        <v>0.45</v>
      </c>
      <c r="E37" s="1">
        <v>0.1</v>
      </c>
      <c r="G37" s="30">
        <f>VLOOKUP(I37,'레벨에 따른 가격'!$A$2:$B$101, 2, TRUE)</f>
        <v>130000</v>
      </c>
      <c r="H37" t="s">
        <v>261</v>
      </c>
      <c r="I37" s="38">
        <v>90</v>
      </c>
      <c r="J37" s="17">
        <v>85</v>
      </c>
      <c r="K37" s="37" t="s">
        <v>413</v>
      </c>
      <c r="L37" s="11" t="s">
        <v>272</v>
      </c>
      <c r="M37" s="13" t="s">
        <v>190</v>
      </c>
      <c r="N37" s="16">
        <f t="shared" si="0"/>
        <v>1.2392705660548897</v>
      </c>
      <c r="O37">
        <f>VLOOKUP(I37, '[1]일선 모험가(표준)'!$A$4:$V$114, MATCH("공격력", '[1]일선 모험가(표준)'!$4:$4, 0))</f>
        <v>139</v>
      </c>
      <c r="P37">
        <f>VLOOKUP(I37, '[1]일선 모험가(표준)'!$A$4:$V$114, MATCH("공격 속도(초당 공격 수)", '[1]일선 모험가(표준)'!$4:$4, 0))</f>
        <v>0.84499999999999997</v>
      </c>
      <c r="Q37">
        <f>VLOOKUP(I37, '[1]일선 모험가(표준)'!$A$4:$V$114, MATCH("치명타 확률", '[1]일선 모험가(표준)'!$4:$4, 0))</f>
        <v>0.05</v>
      </c>
      <c r="R37">
        <f>VLOOKUP(I37,[1]모험가!$A$4:$V$114,MATCH("DPS", [1]모험가!$4:$4, 0),TRUE)</f>
        <v>248.63759250000004</v>
      </c>
    </row>
    <row r="38" spans="1:18" ht="42" customHeight="1" x14ac:dyDescent="0.45">
      <c r="A38" t="s">
        <v>269</v>
      </c>
      <c r="C38" s="3">
        <v>75</v>
      </c>
      <c r="D38" s="1">
        <v>0.2</v>
      </c>
      <c r="E38" s="1">
        <v>0.2</v>
      </c>
      <c r="F38" s="1">
        <v>0.45</v>
      </c>
      <c r="G38" s="30">
        <f>VLOOKUP(I38,'레벨에 따른 가격'!$A$2:$B$101, 2, TRUE)</f>
        <v>130000</v>
      </c>
      <c r="H38" t="s">
        <v>261</v>
      </c>
      <c r="I38" s="38">
        <v>90</v>
      </c>
      <c r="J38" s="17">
        <v>85</v>
      </c>
      <c r="K38" s="11" t="s">
        <v>407</v>
      </c>
      <c r="L38" s="11" t="s">
        <v>271</v>
      </c>
      <c r="M38" s="13" t="s">
        <v>194</v>
      </c>
      <c r="N38" s="16">
        <f t="shared" si="0"/>
        <v>1.0909251383617704</v>
      </c>
      <c r="O38">
        <f>VLOOKUP(I38, '[1]일선 모험가(표준)'!$A$4:$V$114, MATCH("공격력", '[1]일선 모험가(표준)'!$4:$4, 0))</f>
        <v>139</v>
      </c>
      <c r="P38">
        <f>VLOOKUP(I38, '[1]일선 모험가(표준)'!$A$4:$V$114, MATCH("공격 속도(초당 공격 수)", '[1]일선 모험가(표준)'!$4:$4, 0))</f>
        <v>0.84499999999999997</v>
      </c>
      <c r="Q38">
        <f>VLOOKUP(I38, '[1]일선 모험가(표준)'!$A$4:$V$114, MATCH("치명타 확률", '[1]일선 모험가(표준)'!$4:$4, 0))</f>
        <v>0.05</v>
      </c>
      <c r="R38">
        <f>VLOOKUP(I38,[1]모험가!$A$4:$V$114,MATCH("DPS", [1]모험가!$4:$4, 0),TRUE)</f>
        <v>248.63759250000004</v>
      </c>
    </row>
    <row r="39" spans="1:18" ht="42" customHeight="1" x14ac:dyDescent="0.45">
      <c r="A39" t="s">
        <v>274</v>
      </c>
      <c r="C39" s="3">
        <v>75</v>
      </c>
      <c r="D39" s="1">
        <v>0.25</v>
      </c>
      <c r="E39" s="1">
        <v>0.25</v>
      </c>
      <c r="G39" s="30">
        <f>VLOOKUP(I39,'레벨에 따른 가격'!$A$2:$B$101, 2, TRUE)</f>
        <v>130000</v>
      </c>
      <c r="H39" t="s">
        <v>261</v>
      </c>
      <c r="I39" s="38">
        <v>90</v>
      </c>
      <c r="J39" s="17">
        <v>85</v>
      </c>
      <c r="K39" s="37" t="s">
        <v>448</v>
      </c>
      <c r="L39" s="11" t="s">
        <v>275</v>
      </c>
      <c r="M39" s="13" t="s">
        <v>129</v>
      </c>
      <c r="N39" s="16">
        <f t="shared" si="0"/>
        <v>1.1818355665585842</v>
      </c>
      <c r="O39">
        <f>VLOOKUP(I39, '[1]일선 모험가(표준)'!$A$4:$V$114, MATCH("공격력", '[1]일선 모험가(표준)'!$4:$4, 0))</f>
        <v>139</v>
      </c>
      <c r="P39">
        <f>VLOOKUP(I39, '[1]일선 모험가(표준)'!$A$4:$V$114, MATCH("공격 속도(초당 공격 수)", '[1]일선 모험가(표준)'!$4:$4, 0))</f>
        <v>0.84499999999999997</v>
      </c>
      <c r="Q39">
        <f>VLOOKUP(I39, '[1]일선 모험가(표준)'!$A$4:$V$114, MATCH("치명타 확률", '[1]일선 모험가(표준)'!$4:$4, 0))</f>
        <v>0.05</v>
      </c>
      <c r="R39">
        <f>VLOOKUP(I39,[1]모험가!$A$4:$V$114,MATCH("DPS", [1]모험가!$4:$4, 0),TRUE)</f>
        <v>248.63759250000004</v>
      </c>
    </row>
    <row r="40" spans="1:18" ht="42" customHeight="1" x14ac:dyDescent="0.45">
      <c r="A40" t="s">
        <v>279</v>
      </c>
      <c r="C40" s="3">
        <v>110</v>
      </c>
      <c r="D40" s="1">
        <v>0.1</v>
      </c>
      <c r="E40" s="1">
        <v>0.12</v>
      </c>
      <c r="G40" s="30">
        <f>VLOOKUP(I40,'레벨에 따른 가격'!$A$2:$B$101, 2, TRUE)</f>
        <v>130000</v>
      </c>
      <c r="H40" t="s">
        <v>261</v>
      </c>
      <c r="I40" s="38">
        <v>90</v>
      </c>
      <c r="J40" s="17">
        <v>85</v>
      </c>
      <c r="K40" s="11" t="s">
        <v>419</v>
      </c>
      <c r="L40" s="11" t="s">
        <v>280</v>
      </c>
      <c r="M40" s="13" t="s">
        <v>241</v>
      </c>
      <c r="N40" s="16">
        <f t="shared" si="0"/>
        <v>1.0899463644058571</v>
      </c>
      <c r="O40">
        <f>VLOOKUP(I40, '[1]일선 모험가(표준)'!$A$4:$V$114, MATCH("공격력", '[1]일선 모험가(표준)'!$4:$4, 0))</f>
        <v>139</v>
      </c>
      <c r="P40">
        <f>VLOOKUP(I40, '[1]일선 모험가(표준)'!$A$4:$V$114, MATCH("공격 속도(초당 공격 수)", '[1]일선 모험가(표준)'!$4:$4, 0))</f>
        <v>0.84499999999999997</v>
      </c>
      <c r="Q40">
        <f>VLOOKUP(I40, '[1]일선 모험가(표준)'!$A$4:$V$114, MATCH("치명타 확률", '[1]일선 모험가(표준)'!$4:$4, 0))</f>
        <v>0.05</v>
      </c>
      <c r="R40">
        <f>VLOOKUP(I40,[1]모험가!$A$4:$V$114,MATCH("DPS", [1]모험가!$4:$4, 0),TRUE)</f>
        <v>248.63759250000004</v>
      </c>
    </row>
    <row r="41" spans="1:18" ht="42" customHeight="1" x14ac:dyDescent="0.45">
      <c r="A41" t="s">
        <v>331</v>
      </c>
      <c r="C41" s="3">
        <v>86</v>
      </c>
      <c r="D41" s="1">
        <v>0.25</v>
      </c>
      <c r="E41" s="1">
        <v>0.25</v>
      </c>
      <c r="F41" s="1">
        <v>0.15</v>
      </c>
      <c r="G41" s="30">
        <f>VLOOKUP(I41,'레벨에 따른 가격'!$A$2:$B$101, 2, TRUE)</f>
        <v>130000</v>
      </c>
      <c r="H41" t="s">
        <v>261</v>
      </c>
      <c r="I41" s="38">
        <v>90</v>
      </c>
      <c r="J41" s="17">
        <v>85</v>
      </c>
      <c r="K41" s="11" t="s">
        <v>398</v>
      </c>
      <c r="L41" s="11" t="s">
        <v>268</v>
      </c>
      <c r="M41" s="13" t="s">
        <v>191</v>
      </c>
      <c r="N41" s="16">
        <f t="shared" si="0"/>
        <v>1.2425841237181379</v>
      </c>
      <c r="O41">
        <f>VLOOKUP(I41, '[1]일선 모험가(표준)'!$A$4:$V$114, MATCH("공격력", '[1]일선 모험가(표준)'!$4:$4, 0))</f>
        <v>139</v>
      </c>
      <c r="P41">
        <f>VLOOKUP(I41, '[1]일선 모험가(표준)'!$A$4:$V$114, MATCH("공격 속도(초당 공격 수)", '[1]일선 모험가(표준)'!$4:$4, 0))</f>
        <v>0.84499999999999997</v>
      </c>
      <c r="Q41">
        <f>VLOOKUP(I41, '[1]일선 모험가(표준)'!$A$4:$V$114, MATCH("치명타 확률", '[1]일선 모험가(표준)'!$4:$4, 0))</f>
        <v>0.05</v>
      </c>
      <c r="R41">
        <f>VLOOKUP(I41,[1]모험가!$A$4:$V$114,MATCH("DPS", [1]모험가!$4:$4, 0),TRUE)</f>
        <v>248.63759250000004</v>
      </c>
    </row>
    <row r="42" spans="1:18" ht="42" customHeight="1" x14ac:dyDescent="0.45">
      <c r="A42" t="s">
        <v>450</v>
      </c>
      <c r="G42" s="30">
        <f>SUM(G2:G41)</f>
        <v>2780800</v>
      </c>
      <c r="J42" s="17"/>
    </row>
    <row r="43" spans="1:18" ht="42" customHeight="1" x14ac:dyDescent="0.45"/>
    <row r="44" spans="1:18" ht="42" customHeight="1" x14ac:dyDescent="0.45"/>
    <row r="45" spans="1:18" ht="42" customHeight="1" x14ac:dyDescent="0.4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6"/>
  <sheetViews>
    <sheetView workbookViewId="0">
      <selection activeCell="G7" sqref="G7"/>
    </sheetView>
  </sheetViews>
  <sheetFormatPr defaultRowHeight="17" x14ac:dyDescent="0.45"/>
  <cols>
    <col min="1" max="1" width="20.6640625" customWidth="1"/>
    <col min="2" max="2" width="6.6640625" customWidth="1"/>
    <col min="3" max="3" width="12.5" style="17" bestFit="1" customWidth="1"/>
    <col min="4" max="4" width="8.83203125" style="17"/>
    <col min="5" max="5" width="11.75" style="30" customWidth="1"/>
    <col min="6" max="6" width="8.6640625" customWidth="1"/>
    <col min="7" max="7" width="15.58203125" style="38" customWidth="1"/>
    <col min="8" max="8" width="8.6640625" customWidth="1"/>
    <col min="9" max="9" width="25.6640625" style="13" customWidth="1"/>
    <col min="10" max="10" width="30.6640625" style="13" customWidth="1"/>
    <col min="11" max="11" width="20.6640625" style="13" customWidth="1"/>
    <col min="12" max="12" width="10.6640625" customWidth="1"/>
    <col min="13" max="13" width="12.6640625" hidden="1" customWidth="1"/>
    <col min="14" max="14" width="17.83203125" hidden="1" customWidth="1"/>
    <col min="15" max="18" width="0" hidden="1" customWidth="1"/>
    <col min="19" max="19" width="0" style="42" hidden="1" customWidth="1"/>
  </cols>
  <sheetData>
    <row r="1" spans="1:21" ht="17.5" thickBot="1" x14ac:dyDescent="0.5">
      <c r="A1" s="5" t="s">
        <v>18</v>
      </c>
      <c r="B1" s="5" t="s">
        <v>39</v>
      </c>
      <c r="C1" s="43" t="s">
        <v>20</v>
      </c>
      <c r="D1" s="43" t="s">
        <v>21</v>
      </c>
      <c r="E1" s="10" t="s">
        <v>14</v>
      </c>
      <c r="F1" s="5" t="s">
        <v>13</v>
      </c>
      <c r="G1" s="39" t="s">
        <v>456</v>
      </c>
      <c r="H1" s="5" t="s">
        <v>298</v>
      </c>
      <c r="I1" s="14" t="s">
        <v>12</v>
      </c>
      <c r="J1" s="14" t="s">
        <v>11</v>
      </c>
      <c r="K1" s="14" t="s">
        <v>10</v>
      </c>
      <c r="L1" s="14" t="s">
        <v>133</v>
      </c>
      <c r="M1" s="14" t="s">
        <v>466</v>
      </c>
      <c r="N1" s="41" t="s">
        <v>467</v>
      </c>
      <c r="O1" s="41" t="s">
        <v>468</v>
      </c>
      <c r="P1" s="41" t="s">
        <v>469</v>
      </c>
      <c r="Q1" s="41" t="s">
        <v>470</v>
      </c>
      <c r="R1" s="41" t="s">
        <v>471</v>
      </c>
    </row>
    <row r="2" spans="1:21" ht="34.5" thickTop="1" x14ac:dyDescent="0.45">
      <c r="A2" t="s">
        <v>32</v>
      </c>
      <c r="C2" s="17">
        <v>10</v>
      </c>
      <c r="D2" s="17">
        <v>1</v>
      </c>
      <c r="E2" s="30">
        <f>VLOOKUP(G2,'레벨에 따른 가격'!$A$2:$B$101, 2, TRUE)</f>
        <v>1200</v>
      </c>
      <c r="F2" t="s">
        <v>8</v>
      </c>
      <c r="G2" s="38">
        <v>5</v>
      </c>
      <c r="H2">
        <v>1</v>
      </c>
      <c r="I2" s="29"/>
      <c r="J2" s="11" t="s">
        <v>26</v>
      </c>
      <c r="K2" s="29" t="s">
        <v>27</v>
      </c>
      <c r="L2" s="16">
        <f t="shared" ref="L2:L40" si="0">(일선모험가_HP+방어구_HP)*(1+(일선모험가_방어력+방어구_방어력)/100)/일반모험가_실제체력</f>
        <v>1.2052030218019067</v>
      </c>
      <c r="M2">
        <f>VLOOKUP(G2, '[1]일선 모험가(표준)'!$A$4:$V$114, MATCH("HP", '[1]일선 모험가(표준)'!$4:$4, 0))</f>
        <v>205</v>
      </c>
      <c r="N2">
        <f>VLOOKUP(G2, '[1]일선 모험가(표준)'!$A$4:$V$114, MATCH("방어력", '[1]일선 모험가(표준)'!$4:$4, 0))</f>
        <v>21</v>
      </c>
      <c r="O2">
        <f>VLOOKUP(G2,[1]모험가!$A$4:$V$114,MATCH("실제 체력", [1]모험가!$4:$4, 0),TRUE)</f>
        <v>217.63968</v>
      </c>
      <c r="P2">
        <f>VLOOKUP(G2,[1]모험가!$A$4:$V$114,MATCH("HP", [1]모험가!$4:$4, 0),TRUE)</f>
        <v>190</v>
      </c>
      <c r="Q2">
        <f>VLOOKUP(G2,[1]모험가!$A$4:$V$114,MATCH("방어력", [1]모험가!$4:$4, 0),TRUE)</f>
        <v>14</v>
      </c>
      <c r="R2">
        <f>VLOOKUP(G2,[1]모험가!$A$4:$V$114,MATCH("회피율", [1]모험가!$4:$4, 0),TRUE)</f>
        <v>4.7999999999999996E-3</v>
      </c>
      <c r="S2" s="42">
        <v>1.1868240203257054</v>
      </c>
      <c r="U2" t="s">
        <v>472</v>
      </c>
    </row>
    <row r="3" spans="1:21" ht="51" x14ac:dyDescent="0.45">
      <c r="A3" t="s">
        <v>108</v>
      </c>
      <c r="C3" s="38">
        <f>ROUND((1.07*일반모험가_HP*(1+일반모험가_회피율)-일선모험가_HP), 0)+4</f>
        <v>58</v>
      </c>
      <c r="D3" s="17">
        <f>ROUND(((100+일반모험가_방어력)-(100+일선모험가_방어력)), 0)+4</f>
        <v>0</v>
      </c>
      <c r="E3" s="30">
        <f>VLOOKUP(G3,'레벨에 따른 가격'!$A$2:$B$101, 2, TRUE)</f>
        <v>6200</v>
      </c>
      <c r="F3" t="s">
        <v>4</v>
      </c>
      <c r="G3" s="38">
        <v>10</v>
      </c>
      <c r="H3">
        <v>5</v>
      </c>
      <c r="I3" s="29"/>
      <c r="J3" s="11" t="s">
        <v>109</v>
      </c>
      <c r="K3" s="11" t="s">
        <v>128</v>
      </c>
      <c r="L3" s="16">
        <f t="shared" si="0"/>
        <v>1.1213005595781156</v>
      </c>
      <c r="M3">
        <f>VLOOKUP(G3, '[1]일선 모험가(표준)'!$A$4:$V$114, MATCH("HP", '[1]일선 모험가(표준)'!$4:$4, 0))</f>
        <v>260</v>
      </c>
      <c r="N3">
        <f>VLOOKUP(G3, '[1]일선 모험가(표준)'!$A$4:$V$114, MATCH("방어력", '[1]일선 모험가(표준)'!$4:$4, 0))</f>
        <v>23</v>
      </c>
      <c r="O3">
        <f>VLOOKUP(G3,[1]모험가!$A$4:$V$114,MATCH("실제 체력", [1]모험가!$4:$4, 0),TRUE)</f>
        <v>348.82707999999991</v>
      </c>
      <c r="P3">
        <f>VLOOKUP(G3,[1]모험가!$A$4:$V$114,MATCH("HP", [1]모험가!$4:$4, 0),TRUE)</f>
        <v>290</v>
      </c>
      <c r="Q3">
        <f>VLOOKUP(G3,[1]모험가!$A$4:$V$114,MATCH("방어력", [1]모험가!$4:$4, 0),TRUE)</f>
        <v>19</v>
      </c>
      <c r="R3">
        <f>VLOOKUP(G3,[1]모험가!$A$4:$V$114,MATCH("회피율", [1]모험가!$4:$4, 0),TRUE)</f>
        <v>1.0799999999999999E-2</v>
      </c>
      <c r="S3" s="42">
        <v>1.1040278180237613</v>
      </c>
      <c r="U3" t="s">
        <v>475</v>
      </c>
    </row>
    <row r="4" spans="1:21" ht="25" customHeight="1" x14ac:dyDescent="0.45">
      <c r="A4" t="s">
        <v>65</v>
      </c>
      <c r="C4" s="38">
        <f>ROUND((0.8*일반모험가_HP*(1+일반모험가_회피율)-일선모험가_HP), 0)+25</f>
        <v>0</v>
      </c>
      <c r="D4" s="17">
        <f>ROUND((1.4*(100+일반모험가_방어력)-(100+일선모험가_방어력)), 0)-17</f>
        <v>27</v>
      </c>
      <c r="E4" s="30">
        <f>VLOOKUP(G4,'레벨에 따른 가격'!$A$2:$B$101, 2, TRUE)</f>
        <v>6200</v>
      </c>
      <c r="F4" t="s">
        <v>4</v>
      </c>
      <c r="G4" s="38">
        <v>10</v>
      </c>
      <c r="H4">
        <v>5</v>
      </c>
      <c r="I4" s="29"/>
      <c r="J4" s="29" t="s">
        <v>66</v>
      </c>
      <c r="K4" s="29" t="s">
        <v>86</v>
      </c>
      <c r="L4" s="16">
        <f t="shared" si="0"/>
        <v>1.1180324646813546</v>
      </c>
      <c r="M4">
        <f>VLOOKUP(G4, '[1]일선 모험가(표준)'!$A$4:$V$114, MATCH("HP", '[1]일선 모험가(표준)'!$4:$4, 0))</f>
        <v>260</v>
      </c>
      <c r="N4">
        <f>VLOOKUP(G4, '[1]일선 모험가(표준)'!$A$4:$V$114, MATCH("방어력", '[1]일선 모험가(표준)'!$4:$4, 0))</f>
        <v>23</v>
      </c>
      <c r="O4">
        <f>VLOOKUP(G4,[1]모험가!$A$4:$V$114,MATCH("실제 체력", [1]모험가!$4:$4, 0),TRUE)</f>
        <v>348.82707999999991</v>
      </c>
      <c r="P4">
        <f>VLOOKUP(G4,[1]모험가!$A$4:$V$114,MATCH("HP", [1]모험가!$4:$4, 0),TRUE)</f>
        <v>290</v>
      </c>
      <c r="Q4">
        <f>VLOOKUP(G4,[1]모험가!$A$4:$V$114,MATCH("방어력", [1]모험가!$4:$4, 0),TRUE)</f>
        <v>19</v>
      </c>
      <c r="R4">
        <f>VLOOKUP(G4,[1]모험가!$A$4:$V$114,MATCH("회피율", [1]모험가!$4:$4, 0),TRUE)</f>
        <v>1.0799999999999999E-2</v>
      </c>
      <c r="S4" s="42">
        <v>1.1066357577513766</v>
      </c>
      <c r="U4" t="s">
        <v>473</v>
      </c>
    </row>
    <row r="5" spans="1:21" ht="40" customHeight="1" x14ac:dyDescent="0.45">
      <c r="A5" t="s">
        <v>64</v>
      </c>
      <c r="C5" s="38">
        <f>ROUND((1.4*일반모험가_HP*(1+일반모험가_회피율)-일선모험가_HP), 0)-110</f>
        <v>130</v>
      </c>
      <c r="D5" s="17">
        <f>ROUND((0.8*(100+일반모험가_방어력)-(100+일선모험가_방어력)), 0)+25</f>
        <v>0</v>
      </c>
      <c r="E5" s="30">
        <f>VLOOKUP(G5,'레벨에 따른 가격'!$A$2:$B$101, 2, TRUE)</f>
        <v>11200</v>
      </c>
      <c r="F5" t="s">
        <v>59</v>
      </c>
      <c r="G5" s="38">
        <v>15</v>
      </c>
      <c r="H5">
        <v>10</v>
      </c>
      <c r="J5" s="11" t="s">
        <v>135</v>
      </c>
      <c r="K5" s="13" t="s">
        <v>134</v>
      </c>
      <c r="L5" s="16">
        <f t="shared" si="0"/>
        <v>1.1221731324012991</v>
      </c>
      <c r="M5">
        <f>VLOOKUP(G5, '[1]일선 모험가(표준)'!$A$4:$V$114, MATCH("HP", '[1]일선 모험가(표준)'!$4:$4, 0))</f>
        <v>315</v>
      </c>
      <c r="N5">
        <f>VLOOKUP(G5, '[1]일선 모험가(표준)'!$A$4:$V$114, MATCH("방어력", '[1]일선 모험가(표준)'!$4:$4, 0))</f>
        <v>24</v>
      </c>
      <c r="O5">
        <f>VLOOKUP(G5,[1]모험가!$A$4:$V$114,MATCH("실제 체력", [1]모험가!$4:$4, 0),TRUE)</f>
        <v>491.72447999999997</v>
      </c>
      <c r="P5">
        <f>VLOOKUP(G5,[1]모험가!$A$4:$V$114,MATCH("HP", [1]모험가!$4:$4, 0),TRUE)</f>
        <v>390</v>
      </c>
      <c r="Q5">
        <f>VLOOKUP(G5,[1]모험가!$A$4:$V$114,MATCH("방어력", [1]모험가!$4:$4, 0),TRUE)</f>
        <v>24</v>
      </c>
      <c r="R5">
        <f>VLOOKUP(G5,[1]모험가!$A$4:$V$114,MATCH("회피율", [1]모험가!$4:$4, 0),TRUE)</f>
        <v>1.6799999999999999E-2</v>
      </c>
      <c r="S5" s="42">
        <v>1.069995864350703</v>
      </c>
      <c r="U5" t="s">
        <v>474</v>
      </c>
    </row>
    <row r="6" spans="1:21" ht="40" customHeight="1" x14ac:dyDescent="0.45">
      <c r="A6" t="s">
        <v>67</v>
      </c>
      <c r="C6" s="38">
        <f>ROUND((0.86*일반모험가_HP*(1+일반모험가_회피율)-일선모험가_HP), 0)</f>
        <v>26</v>
      </c>
      <c r="D6" s="17">
        <f>ROUND((1.4*(100+일반모험가_방어력)-(100+일선모험가_방어력)), 0)</f>
        <v>50</v>
      </c>
      <c r="E6" s="30">
        <f>VLOOKUP(G6,'레벨에 따른 가격'!$A$2:$B$101, 2, TRUE)</f>
        <v>11200</v>
      </c>
      <c r="F6" t="s">
        <v>59</v>
      </c>
      <c r="G6" s="38">
        <v>15</v>
      </c>
      <c r="H6">
        <v>10</v>
      </c>
      <c r="I6" s="13" t="s">
        <v>420</v>
      </c>
      <c r="J6" s="11" t="s">
        <v>68</v>
      </c>
      <c r="K6" s="29" t="s">
        <v>130</v>
      </c>
      <c r="L6" s="16">
        <f t="shared" si="0"/>
        <v>1.2066513345034195</v>
      </c>
      <c r="M6">
        <f>VLOOKUP(G6, '[1]일선 모험가(표준)'!$A$4:$V$114, MATCH("HP", '[1]일선 모험가(표준)'!$4:$4, 0))</f>
        <v>315</v>
      </c>
      <c r="N6">
        <f>VLOOKUP(G6, '[1]일선 모험가(표준)'!$A$4:$V$114, MATCH("방어력", '[1]일선 모험가(표준)'!$4:$4, 0))</f>
        <v>24</v>
      </c>
      <c r="O6">
        <f>VLOOKUP(G6,[1]모험가!$A$4:$V$114,MATCH("실제 체력", [1]모험가!$4:$4, 0),TRUE)</f>
        <v>491.72447999999997</v>
      </c>
      <c r="P6">
        <f>VLOOKUP(G6,[1]모험가!$A$4:$V$114,MATCH("HP", [1]모험가!$4:$4, 0),TRUE)</f>
        <v>390</v>
      </c>
      <c r="Q6">
        <f>VLOOKUP(G6,[1]모험가!$A$4:$V$114,MATCH("방어력", [1]모험가!$4:$4, 0),TRUE)</f>
        <v>24</v>
      </c>
      <c r="R6">
        <f>VLOOKUP(G6,[1]모험가!$A$4:$V$114,MATCH("회피율", [1]모험가!$4:$4, 0),TRUE)</f>
        <v>1.6799999999999999E-2</v>
      </c>
      <c r="S6" s="42">
        <v>1.2059553349875931</v>
      </c>
      <c r="U6" t="s">
        <v>474</v>
      </c>
    </row>
    <row r="7" spans="1:21" ht="40" customHeight="1" x14ac:dyDescent="0.45">
      <c r="A7" t="s">
        <v>79</v>
      </c>
      <c r="C7" s="38">
        <f>ROUND((1.05*일반모험가_HP*(1+일반모험가_회피율)-일선모험가_HP), 0)</f>
        <v>156</v>
      </c>
      <c r="D7" s="17">
        <f>ROUND((1*(100+일반모험가_방어력)-(100+일선모험가_방어력)), 0)</f>
        <v>3</v>
      </c>
      <c r="E7" s="30">
        <f>VLOOKUP(G7,'레벨에 따른 가격'!$A$2:$B$101, 2, TRUE)</f>
        <v>21200</v>
      </c>
      <c r="F7" t="s">
        <v>25</v>
      </c>
      <c r="G7" s="38">
        <v>20</v>
      </c>
      <c r="H7">
        <v>15</v>
      </c>
      <c r="I7" s="13" t="s">
        <v>421</v>
      </c>
      <c r="J7" s="11" t="s">
        <v>77</v>
      </c>
      <c r="K7" s="29" t="s">
        <v>78</v>
      </c>
      <c r="L7" s="16">
        <f t="shared" si="0"/>
        <v>1.0495398785247378</v>
      </c>
      <c r="M7">
        <f>VLOOKUP(G7, '[1]일선 모험가(표준)'!$A$4:$V$114, MATCH("HP", '[1]일선 모험가(표준)'!$4:$4, 0))</f>
        <v>370</v>
      </c>
      <c r="N7">
        <f>VLOOKUP(G7, '[1]일선 모험가(표준)'!$A$4:$V$114, MATCH("방어력", '[1]일선 모험가(표준)'!$4:$4, 0))</f>
        <v>26</v>
      </c>
      <c r="O7">
        <f>VLOOKUP(G7,[1]모험가!$A$4:$V$114,MATCH("실제 체력", [1]모험가!$4:$4, 0),TRUE)</f>
        <v>646.51188000000002</v>
      </c>
      <c r="P7">
        <f>VLOOKUP(G7,[1]모험가!$A$4:$V$114,MATCH("HP", [1]모험가!$4:$4, 0),TRUE)</f>
        <v>490</v>
      </c>
      <c r="Q7">
        <f>VLOOKUP(G7,[1]모험가!$A$4:$V$114,MATCH("방어력", [1]모험가!$4:$4, 0),TRUE)</f>
        <v>29</v>
      </c>
      <c r="R7">
        <f>VLOOKUP(G7,[1]모험가!$A$4:$V$114,MATCH("회피율", [1]모험가!$4:$4, 0),TRUE)</f>
        <v>2.2799999999999997E-2</v>
      </c>
      <c r="S7" s="42">
        <v>0.95016611295681064</v>
      </c>
    </row>
    <row r="8" spans="1:21" ht="40" customHeight="1" x14ac:dyDescent="0.45">
      <c r="A8" t="s">
        <v>80</v>
      </c>
      <c r="C8" s="38">
        <f>ROUND((1.22*일반모험가_HP*(1+일반모험가_회피율)-일선모험가_HP), 0)-46</f>
        <v>195</v>
      </c>
      <c r="D8" s="17">
        <f>ROUND((0.9*(100+일반모험가_방어력)-(100+일선모험가_방어력)), 0)+10</f>
        <v>0</v>
      </c>
      <c r="E8" s="30">
        <f>VLOOKUP(G8,'레벨에 따른 가격'!$A$2:$B$101, 2, TRUE)</f>
        <v>21200</v>
      </c>
      <c r="F8" t="s">
        <v>25</v>
      </c>
      <c r="G8" s="38">
        <v>20</v>
      </c>
      <c r="H8">
        <v>15</v>
      </c>
      <c r="J8" s="11" t="s">
        <v>81</v>
      </c>
      <c r="K8" s="29" t="s">
        <v>82</v>
      </c>
      <c r="L8" s="16">
        <f t="shared" si="0"/>
        <v>1.101139858404458</v>
      </c>
      <c r="M8">
        <f>VLOOKUP(G8, '[1]일선 모험가(표준)'!$A$4:$V$114, MATCH("HP", '[1]일선 모험가(표준)'!$4:$4, 0))</f>
        <v>370</v>
      </c>
      <c r="N8">
        <f>VLOOKUP(G8, '[1]일선 모험가(표준)'!$A$4:$V$114, MATCH("방어력", '[1]일선 모험가(표준)'!$4:$4, 0))</f>
        <v>26</v>
      </c>
      <c r="O8">
        <f>VLOOKUP(G8,[1]모험가!$A$4:$V$114,MATCH("실제 체력", [1]모험가!$4:$4, 0),TRUE)</f>
        <v>646.51188000000002</v>
      </c>
      <c r="P8">
        <f>VLOOKUP(G8,[1]모험가!$A$4:$V$114,MATCH("HP", [1]모험가!$4:$4, 0),TRUE)</f>
        <v>490</v>
      </c>
      <c r="Q8">
        <f>VLOOKUP(G8,[1]모험가!$A$4:$V$114,MATCH("방어력", [1]모험가!$4:$4, 0),TRUE)</f>
        <v>29</v>
      </c>
      <c r="R8">
        <f>VLOOKUP(G8,[1]모험가!$A$4:$V$114,MATCH("회피율", [1]모험가!$4:$4, 0),TRUE)</f>
        <v>2.2799999999999997E-2</v>
      </c>
      <c r="S8" s="42">
        <v>1.0756209460528396</v>
      </c>
    </row>
    <row r="9" spans="1:21" ht="40" customHeight="1" x14ac:dyDescent="0.45">
      <c r="A9" t="s">
        <v>83</v>
      </c>
      <c r="C9" s="38">
        <f>ROUND((1.072*일반모험가_HP*(1+일반모험가_회피율)-일선모험가_HP), 0)</f>
        <v>226</v>
      </c>
      <c r="D9" s="17">
        <f>ROUND((1.072*(100+일반모험가_방어력)-(100+일선모험가_방어력)), 0)</f>
        <v>17</v>
      </c>
      <c r="E9" s="30">
        <f>VLOOKUP(G9,'레벨에 따른 가격'!$A$2:$B$101, 2, TRUE)</f>
        <v>31200</v>
      </c>
      <c r="F9" t="s">
        <v>89</v>
      </c>
      <c r="G9" s="38">
        <v>25</v>
      </c>
      <c r="H9">
        <v>20</v>
      </c>
      <c r="J9" s="11" t="s">
        <v>84</v>
      </c>
      <c r="K9" s="13" t="s">
        <v>85</v>
      </c>
      <c r="L9" s="16">
        <f t="shared" si="0"/>
        <v>1.1525392254794771</v>
      </c>
      <c r="M9">
        <f>VLOOKUP(G9, '[1]일선 모험가(표준)'!$A$4:$V$114, MATCH("HP", '[1]일선 모험가(표준)'!$4:$4, 0))</f>
        <v>425</v>
      </c>
      <c r="N9">
        <f>VLOOKUP(G9, '[1]일선 모험가(표준)'!$A$4:$V$114, MATCH("방어력", '[1]일선 모험가(표준)'!$4:$4, 0))</f>
        <v>27</v>
      </c>
      <c r="O9">
        <f>VLOOKUP(G9,[1]모험가!$A$4:$V$114,MATCH("실제 체력", [1]모험가!$4:$4, 0),TRUE)</f>
        <v>813.36928</v>
      </c>
      <c r="P9">
        <f>VLOOKUP(G9,[1]모험가!$A$4:$V$114,MATCH("HP", [1]모험가!$4:$4, 0),TRUE)</f>
        <v>590</v>
      </c>
      <c r="Q9">
        <f>VLOOKUP(G9,[1]모험가!$A$4:$V$114,MATCH("방어력", [1]모험가!$4:$4, 0),TRUE)</f>
        <v>34</v>
      </c>
      <c r="R9">
        <f>VLOOKUP(G9,[1]모험가!$A$4:$V$114,MATCH("회피율", [1]모험가!$4:$4, 0),TRUE)</f>
        <v>2.8799999999999999E-2</v>
      </c>
      <c r="S9" s="42">
        <v>1.1077662534783708</v>
      </c>
    </row>
    <row r="10" spans="1:21" ht="40" customHeight="1" x14ac:dyDescent="0.45">
      <c r="A10" t="s">
        <v>95</v>
      </c>
      <c r="C10" s="38">
        <f>ROUND((0.8*일반모험가_HP*(1+일반모험가_회피율)-일선모험가_HP), 0)</f>
        <v>61</v>
      </c>
      <c r="D10" s="17">
        <f>ROUND((1.4*(100+일반모험가_방어력)-(100+일선모험가_방어력)), 0)</f>
        <v>61</v>
      </c>
      <c r="E10" s="30">
        <f>VLOOKUP(G10,'레벨에 따른 가격'!$A$2:$B$101, 2, TRUE)</f>
        <v>31200</v>
      </c>
      <c r="F10" t="s">
        <v>89</v>
      </c>
      <c r="G10" s="38">
        <v>25</v>
      </c>
      <c r="H10">
        <v>20</v>
      </c>
      <c r="J10" s="11" t="s">
        <v>96</v>
      </c>
      <c r="K10" s="13" t="s">
        <v>86</v>
      </c>
      <c r="L10" s="16">
        <f t="shared" si="0"/>
        <v>1.1233274017922092</v>
      </c>
      <c r="M10">
        <f>VLOOKUP(G10, '[1]일선 모험가(표준)'!$A$4:$V$114, MATCH("HP", '[1]일선 모험가(표준)'!$4:$4, 0))</f>
        <v>425</v>
      </c>
      <c r="N10">
        <f>VLOOKUP(G10, '[1]일선 모험가(표준)'!$A$4:$V$114, MATCH("방어력", '[1]일선 모험가(표준)'!$4:$4, 0))</f>
        <v>27</v>
      </c>
      <c r="O10">
        <f>VLOOKUP(G10,[1]모험가!$A$4:$V$114,MATCH("실제 체력", [1]모험가!$4:$4, 0),TRUE)</f>
        <v>813.36928</v>
      </c>
      <c r="P10">
        <f>VLOOKUP(G10,[1]모험가!$A$4:$V$114,MATCH("HP", [1]모험가!$4:$4, 0),TRUE)</f>
        <v>590</v>
      </c>
      <c r="Q10">
        <f>VLOOKUP(G10,[1]모험가!$A$4:$V$114,MATCH("방어력", [1]모험가!$4:$4, 0),TRUE)</f>
        <v>34</v>
      </c>
      <c r="R10">
        <f>VLOOKUP(G10,[1]모험가!$A$4:$V$114,MATCH("회피율", [1]모험가!$4:$4, 0),TRUE)</f>
        <v>2.8799999999999999E-2</v>
      </c>
      <c r="S10" s="42">
        <v>1.0757652415886667</v>
      </c>
    </row>
    <row r="11" spans="1:21" ht="42" customHeight="1" x14ac:dyDescent="0.45">
      <c r="A11" t="s">
        <v>87</v>
      </c>
      <c r="C11" s="38">
        <f>ROUND((1.24*일반모험가_HP*(1+일반모험가_회피율)-일선모험가_HP), 0)-20</f>
        <v>385</v>
      </c>
      <c r="D11" s="17">
        <f>ROUND((0.9*(100+일반모험가_방어력)-(100+일선모험가_방어력)), 0)+4</f>
        <v>0</v>
      </c>
      <c r="E11" s="30">
        <f>VLOOKUP(G11,'레벨에 따른 가격'!$A$2:$B$101, 2, TRUE)</f>
        <v>36200</v>
      </c>
      <c r="F11" t="s">
        <v>88</v>
      </c>
      <c r="G11" s="38">
        <v>30</v>
      </c>
      <c r="H11">
        <v>25</v>
      </c>
      <c r="J11" s="11" t="s">
        <v>90</v>
      </c>
      <c r="K11" s="13" t="s">
        <v>128</v>
      </c>
      <c r="L11" s="16">
        <f t="shared" si="0"/>
        <v>1.124308532871523</v>
      </c>
      <c r="M11">
        <f>VLOOKUP(G11, '[1]일선 모험가(표준)'!$A$4:$V$114, MATCH("HP", '[1]일선 모험가(표준)'!$4:$4, 0))</f>
        <v>480</v>
      </c>
      <c r="N11">
        <f>VLOOKUP(G11, '[1]일선 모험가(표준)'!$A$4:$V$114, MATCH("방어력", '[1]일선 모험가(표준)'!$4:$4, 0))</f>
        <v>29</v>
      </c>
      <c r="O11">
        <f>VLOOKUP(G11,[1]모험가!$A$4:$V$114,MATCH("실제 체력", [1]모험가!$4:$4, 0),TRUE)</f>
        <v>992.4766800000001</v>
      </c>
      <c r="P11">
        <f>VLOOKUP(G11,[1]모험가!$A$4:$V$114,MATCH("HP", [1]모험가!$4:$4, 0),TRUE)</f>
        <v>690</v>
      </c>
      <c r="Q11">
        <f>VLOOKUP(G11,[1]모험가!$A$4:$V$114,MATCH("방어력", [1]모험가!$4:$4, 0),TRUE)</f>
        <v>39</v>
      </c>
      <c r="R11">
        <f>VLOOKUP(G11,[1]모험가!$A$4:$V$114,MATCH("회피율", [1]모험가!$4:$4, 0),TRUE)</f>
        <v>3.4799999999999998E-2</v>
      </c>
      <c r="S11" s="42">
        <v>1.0724637681159421</v>
      </c>
    </row>
    <row r="12" spans="1:21" ht="42" customHeight="1" x14ac:dyDescent="0.45">
      <c r="A12" t="s">
        <v>97</v>
      </c>
      <c r="C12" s="38">
        <f>ROUND((0.86*일반모험가_HP*(1+일반모험가_회피율)-일선모험가_HP), 0)</f>
        <v>134</v>
      </c>
      <c r="D12" s="17">
        <f>ROUND((1.4*(100+일반모험가_방어력)-(100+일선모험가_방어력)), 0)</f>
        <v>66</v>
      </c>
      <c r="E12" s="30">
        <f>VLOOKUP(G12,'레벨에 따른 가격'!$A$2:$B$101, 2, TRUE)</f>
        <v>36200</v>
      </c>
      <c r="F12" t="s">
        <v>88</v>
      </c>
      <c r="G12" s="38">
        <v>30</v>
      </c>
      <c r="H12">
        <v>25</v>
      </c>
      <c r="I12" s="29" t="s">
        <v>423</v>
      </c>
      <c r="J12" s="29" t="s">
        <v>98</v>
      </c>
      <c r="K12" s="29" t="s">
        <v>130</v>
      </c>
      <c r="L12" s="16">
        <f t="shared" si="0"/>
        <v>1.2063759523296809</v>
      </c>
      <c r="M12">
        <f>VLOOKUP(G12, '[1]일선 모험가(표준)'!$A$4:$V$114, MATCH("HP", '[1]일선 모험가(표준)'!$4:$4, 0))</f>
        <v>480</v>
      </c>
      <c r="N12">
        <f>VLOOKUP(G12, '[1]일선 모험가(표준)'!$A$4:$V$114, MATCH("방어력", '[1]일선 모험가(표준)'!$4:$4, 0))</f>
        <v>29</v>
      </c>
      <c r="O12">
        <f>VLOOKUP(G12,[1]모험가!$A$4:$V$114,MATCH("실제 체력", [1]모험가!$4:$4, 0),TRUE)</f>
        <v>992.4766800000001</v>
      </c>
      <c r="P12">
        <f>VLOOKUP(G12,[1]모험가!$A$4:$V$114,MATCH("HP", [1]모험가!$4:$4, 0),TRUE)</f>
        <v>690</v>
      </c>
      <c r="Q12">
        <f>VLOOKUP(G12,[1]모험가!$A$4:$V$114,MATCH("방어력", [1]모험가!$4:$4, 0),TRUE)</f>
        <v>39</v>
      </c>
      <c r="R12">
        <f>VLOOKUP(G12,[1]모험가!$A$4:$V$114,MATCH("회피율", [1]모험가!$4:$4, 0),TRUE)</f>
        <v>3.4799999999999998E-2</v>
      </c>
      <c r="S12" s="42">
        <v>1.206443540819518</v>
      </c>
    </row>
    <row r="13" spans="1:21" ht="42" customHeight="1" x14ac:dyDescent="0.45">
      <c r="A13" s="33" t="s">
        <v>100</v>
      </c>
      <c r="B13" s="33"/>
      <c r="C13" s="45">
        <f>ROUND((1.05*일반모험가_HP*(1+일반모험가_회피율)-일선모험가_HP), 0)</f>
        <v>328</v>
      </c>
      <c r="D13" s="46">
        <f>ROUND((1*(100+일반모험가_방어력)-(100+일선모험가_방어력)), 0)</f>
        <v>14</v>
      </c>
      <c r="E13" s="47">
        <f>VLOOKUP(G13,'레벨에 따른 가격'!$A$2:$B$101, 2, TRUE)</f>
        <v>41200</v>
      </c>
      <c r="F13" s="33" t="s">
        <v>99</v>
      </c>
      <c r="G13" s="45">
        <v>35</v>
      </c>
      <c r="H13" s="33">
        <v>30</v>
      </c>
      <c r="I13" s="32" t="s">
        <v>422</v>
      </c>
      <c r="J13" s="32" t="s">
        <v>106</v>
      </c>
      <c r="K13" s="32" t="s">
        <v>104</v>
      </c>
      <c r="L13" s="48">
        <f t="shared" si="0"/>
        <v>1.0495821130775742</v>
      </c>
      <c r="M13" s="33">
        <f>VLOOKUP(G13, '[1]일선 모험가(표준)'!$A$4:$V$114, MATCH("HP", '[1]일선 모험가(표준)'!$4:$4, 0))</f>
        <v>535</v>
      </c>
      <c r="N13">
        <f>VLOOKUP(G13, '[1]일선 모험가(표준)'!$A$4:$V$114, MATCH("방어력", '[1]일선 모험가(표준)'!$4:$4, 0))</f>
        <v>30</v>
      </c>
      <c r="O13">
        <f>VLOOKUP(G13,[1]모험가!$A$4:$V$114,MATCH("실제 체력", [1]모험가!$4:$4, 0),TRUE)</f>
        <v>1184.0140799999999</v>
      </c>
      <c r="P13">
        <f>VLOOKUP(G13,[1]모험가!$A$4:$V$114,MATCH("HP", [1]모험가!$4:$4, 0),TRUE)</f>
        <v>790</v>
      </c>
      <c r="Q13">
        <f>VLOOKUP(G13,[1]모험가!$A$4:$V$114,MATCH("방어력", [1]모험가!$4:$4, 0),TRUE)</f>
        <v>44</v>
      </c>
      <c r="R13">
        <f>VLOOKUP(G13,[1]모험가!$A$4:$V$114,MATCH("회피율", [1]모험가!$4:$4, 0),TRUE)</f>
        <v>4.0799999999999996E-2</v>
      </c>
      <c r="S13" s="42">
        <v>0.94971870604782016</v>
      </c>
    </row>
    <row r="14" spans="1:21" ht="42" customHeight="1" x14ac:dyDescent="0.45">
      <c r="A14" t="s">
        <v>101</v>
      </c>
      <c r="C14" s="38">
        <f>ROUND((1.24*일반모험가_HP*(1+일반모험가_회피율)-일선모험가_HP), 0)</f>
        <v>485</v>
      </c>
      <c r="D14" s="17">
        <f>ROUND((0.9*(100+일반모험가_방어력)-(100+일선모험가_방어력)), 0)</f>
        <v>0</v>
      </c>
      <c r="E14" s="30">
        <f>VLOOKUP(G14,'레벨에 따른 가격'!$A$2:$B$101, 2, TRUE)</f>
        <v>41200</v>
      </c>
      <c r="F14" t="s">
        <v>99</v>
      </c>
      <c r="G14" s="38">
        <v>35</v>
      </c>
      <c r="H14">
        <v>30</v>
      </c>
      <c r="I14" s="29"/>
      <c r="J14" s="11" t="s">
        <v>103</v>
      </c>
      <c r="K14" s="13" t="s">
        <v>128</v>
      </c>
      <c r="L14" s="16">
        <f t="shared" si="0"/>
        <v>1.1199191144753955</v>
      </c>
      <c r="M14">
        <f>VLOOKUP(G14, '[1]일선 모험가(표준)'!$A$4:$V$114, MATCH("HP", '[1]일선 모험가(표준)'!$4:$4, 0))</f>
        <v>535</v>
      </c>
      <c r="N14">
        <f>VLOOKUP(G14, '[1]일선 모험가(표준)'!$A$4:$V$114, MATCH("방어력", '[1]일선 모험가(표준)'!$4:$4, 0))</f>
        <v>30</v>
      </c>
      <c r="O14">
        <f>VLOOKUP(G14,[1]모험가!$A$4:$V$114,MATCH("실제 체력", [1]모험가!$4:$4, 0),TRUE)</f>
        <v>1184.0140799999999</v>
      </c>
      <c r="P14">
        <f>VLOOKUP(G14,[1]모험가!$A$4:$V$114,MATCH("HP", [1]모험가!$4:$4, 0),TRUE)</f>
        <v>790</v>
      </c>
      <c r="Q14">
        <f>VLOOKUP(G14,[1]모험가!$A$4:$V$114,MATCH("방어력", [1]모험가!$4:$4, 0),TRUE)</f>
        <v>44</v>
      </c>
      <c r="R14">
        <f>VLOOKUP(G14,[1]모험가!$A$4:$V$114,MATCH("회피율", [1]모험가!$4:$4, 0),TRUE)</f>
        <v>4.0799999999999996E-2</v>
      </c>
      <c r="S14" s="42">
        <v>1.0734880450070325</v>
      </c>
    </row>
    <row r="15" spans="1:21" ht="42" customHeight="1" x14ac:dyDescent="0.45">
      <c r="A15" t="s">
        <v>121</v>
      </c>
      <c r="C15" s="38">
        <f>ROUND((1.072*일반모험가_HP*(1+일반모험가_회피율)-일선모험가_HP), 0)</f>
        <v>409</v>
      </c>
      <c r="D15" s="17">
        <f>ROUND((1.072*(100+일반모험가_방어력)-(100+일선모험가_방어력)), 0)</f>
        <v>28</v>
      </c>
      <c r="E15" s="30">
        <f>VLOOKUP(G15,'레벨에 따른 가격'!$A$2:$B$101, 2, TRUE)</f>
        <v>51200</v>
      </c>
      <c r="F15" t="s">
        <v>102</v>
      </c>
      <c r="G15" s="38">
        <v>40</v>
      </c>
      <c r="H15">
        <v>35</v>
      </c>
      <c r="J15" s="11" t="s">
        <v>124</v>
      </c>
      <c r="K15" s="13" t="s">
        <v>85</v>
      </c>
      <c r="L15" s="16">
        <f t="shared" si="0"/>
        <v>1.1514510545271723</v>
      </c>
      <c r="M15">
        <f>VLOOKUP(G15, '[1]일선 모험가(표준)'!$A$4:$V$114, MATCH("HP", '[1]일선 모험가(표준)'!$4:$4, 0))</f>
        <v>590</v>
      </c>
      <c r="N15">
        <f>VLOOKUP(G15, '[1]일선 모험가(표준)'!$A$4:$V$114, MATCH("방어력", '[1]일선 모험가(표준)'!$4:$4, 0))</f>
        <v>32</v>
      </c>
      <c r="O15">
        <f>VLOOKUP(G15,[1]모험가!$A$4:$V$114,MATCH("실제 체력", [1]모험가!$4:$4, 0),TRUE)</f>
        <v>1388.1614799999998</v>
      </c>
      <c r="P15">
        <f>VLOOKUP(G15,[1]모험가!$A$4:$V$114,MATCH("HP", [1]모험가!$4:$4, 0),TRUE)</f>
        <v>890</v>
      </c>
      <c r="Q15">
        <f>VLOOKUP(G15,[1]모험가!$A$4:$V$114,MATCH("방어력", [1]모험가!$4:$4, 0),TRUE)</f>
        <v>49</v>
      </c>
      <c r="R15">
        <f>VLOOKUP(G15,[1]모험가!$A$4:$V$114,MATCH("회피율", [1]모험가!$4:$4, 0),TRUE)</f>
        <v>4.6799999999999994E-2</v>
      </c>
      <c r="S15" s="42">
        <v>1.10481864112812</v>
      </c>
    </row>
    <row r="16" spans="1:21" ht="42" customHeight="1" x14ac:dyDescent="0.45">
      <c r="A16" t="s">
        <v>105</v>
      </c>
      <c r="C16" s="38">
        <f>ROUND((0.8*일반모험가_HP*(1+일반모험가_회피율)-일선모험가_HP), 0)</f>
        <v>155</v>
      </c>
      <c r="D16" s="17">
        <f>ROUND((1.4*(100+일반모험가_방어력)-(100+일선모험가_방어력)), 0)</f>
        <v>77</v>
      </c>
      <c r="E16" s="30">
        <f>VLOOKUP(G16,'레벨에 따른 가격'!$A$2:$B$101, 2, TRUE)</f>
        <v>51200</v>
      </c>
      <c r="F16" t="s">
        <v>102</v>
      </c>
      <c r="G16" s="38">
        <v>40</v>
      </c>
      <c r="H16">
        <v>35</v>
      </c>
      <c r="J16" s="11" t="s">
        <v>107</v>
      </c>
      <c r="K16" s="13" t="s">
        <v>86</v>
      </c>
      <c r="L16" s="16">
        <f t="shared" si="0"/>
        <v>1.1216634537359444</v>
      </c>
      <c r="M16">
        <f>VLOOKUP(G16, '[1]일선 모험가(표준)'!$A$4:$V$114, MATCH("HP", '[1]일선 모험가(표준)'!$4:$4, 0))</f>
        <v>590</v>
      </c>
      <c r="N16">
        <f>VLOOKUP(G16, '[1]일선 모험가(표준)'!$A$4:$V$114, MATCH("방어력", '[1]일선 모험가(표준)'!$4:$4, 0))</f>
        <v>32</v>
      </c>
      <c r="O16">
        <f>VLOOKUP(G16,[1]모험가!$A$4:$V$114,MATCH("실제 체력", [1]모험가!$4:$4, 0),TRUE)</f>
        <v>1388.1614799999998</v>
      </c>
      <c r="P16">
        <f>VLOOKUP(G16,[1]모험가!$A$4:$V$114,MATCH("HP", [1]모험가!$4:$4, 0),TRUE)</f>
        <v>890</v>
      </c>
      <c r="Q16">
        <f>VLOOKUP(G16,[1]모험가!$A$4:$V$114,MATCH("방어력", [1]모험가!$4:$4, 0),TRUE)</f>
        <v>49</v>
      </c>
      <c r="R16">
        <f>VLOOKUP(G16,[1]모험가!$A$4:$V$114,MATCH("회피율", [1]모험가!$4:$4, 0),TRUE)</f>
        <v>4.6799999999999994E-2</v>
      </c>
      <c r="S16" s="42">
        <v>1.0731091169595053</v>
      </c>
    </row>
    <row r="17" spans="1:19" ht="42" customHeight="1" x14ac:dyDescent="0.45">
      <c r="A17" t="s">
        <v>110</v>
      </c>
      <c r="C17" s="38">
        <f>ROUND((1.05*일반모험가_HP*(1+일반모험가_회피율)-일선모험가_HP), 0)</f>
        <v>449</v>
      </c>
      <c r="D17" s="17">
        <f>ROUND((1*(100+일반모험가_방어력)-(100+일선모험가_방어력)), 0)</f>
        <v>21</v>
      </c>
      <c r="E17" s="30">
        <f>VLOOKUP(G17,'레벨에 따른 가격'!$A$2:$B$101, 2, TRUE)</f>
        <v>61200</v>
      </c>
      <c r="F17" t="s">
        <v>111</v>
      </c>
      <c r="G17" s="38">
        <v>45</v>
      </c>
      <c r="H17">
        <v>40</v>
      </c>
      <c r="I17" s="34" t="s">
        <v>118</v>
      </c>
      <c r="J17" s="11" t="s">
        <v>112</v>
      </c>
      <c r="K17" s="13" t="s">
        <v>129</v>
      </c>
      <c r="L17" s="16">
        <f t="shared" si="0"/>
        <v>1.049630038991741</v>
      </c>
      <c r="M17">
        <f>VLOOKUP(G17, '[1]일선 모험가(표준)'!$A$4:$V$114, MATCH("HP", '[1]일선 모험가(표준)'!$4:$4, 0))</f>
        <v>645</v>
      </c>
      <c r="N17">
        <f>VLOOKUP(G17, '[1]일선 모험가(표준)'!$A$4:$V$114, MATCH("방어력", '[1]일선 모험가(표준)'!$4:$4, 0))</f>
        <v>33</v>
      </c>
      <c r="O17">
        <f>VLOOKUP(G17,[1]모험가!$A$4:$V$114,MATCH("실제 체력", [1]모험가!$4:$4, 0),TRUE)</f>
        <v>1605.09888</v>
      </c>
      <c r="P17">
        <f>VLOOKUP(G17,[1]모험가!$A$4:$V$114,MATCH("HP", [1]모험가!$4:$4, 0),TRUE)</f>
        <v>990</v>
      </c>
      <c r="Q17">
        <f>VLOOKUP(G17,[1]모험가!$A$4:$V$114,MATCH("방어력", [1]모험가!$4:$4, 0),TRUE)</f>
        <v>54</v>
      </c>
      <c r="R17">
        <f>VLOOKUP(G17,[1]모험가!$A$4:$V$114,MATCH("회피율", [1]모험가!$4:$4, 0),TRUE)</f>
        <v>5.2799999999999993E-2</v>
      </c>
      <c r="S17" s="42">
        <v>0.94739603830512908</v>
      </c>
    </row>
    <row r="18" spans="1:19" ht="42" customHeight="1" x14ac:dyDescent="0.45">
      <c r="A18" t="s">
        <v>113</v>
      </c>
      <c r="C18" s="38">
        <f>ROUND((0.86*일반모험가_HP*(1+일반모험가_회피율)-일선모험가_HP), 0)</f>
        <v>251</v>
      </c>
      <c r="D18" s="17">
        <f>ROUND((1.4*(100+일반모험가_방어력)-(100+일선모험가_방어력)), 0)</f>
        <v>83</v>
      </c>
      <c r="E18" s="30">
        <f>VLOOKUP(G18,'레벨에 따른 가격'!$A$2:$B$101, 2, TRUE)</f>
        <v>61200</v>
      </c>
      <c r="F18" t="s">
        <v>111</v>
      </c>
      <c r="G18" s="38">
        <v>45</v>
      </c>
      <c r="H18">
        <v>40</v>
      </c>
      <c r="I18" s="13" t="s">
        <v>420</v>
      </c>
      <c r="J18" s="11" t="s">
        <v>114</v>
      </c>
      <c r="K18" s="13" t="s">
        <v>130</v>
      </c>
      <c r="L18" s="16">
        <f t="shared" si="0"/>
        <v>1.2057574920244167</v>
      </c>
      <c r="M18">
        <f>VLOOKUP(G18, '[1]일선 모험가(표준)'!$A$4:$V$114, MATCH("HP", '[1]일선 모험가(표준)'!$4:$4, 0))</f>
        <v>645</v>
      </c>
      <c r="N18">
        <f>VLOOKUP(G18, '[1]일선 모험가(표준)'!$A$4:$V$114, MATCH("방어력", '[1]일선 모험가(표준)'!$4:$4, 0))</f>
        <v>33</v>
      </c>
      <c r="O18">
        <f>VLOOKUP(G18,[1]모험가!$A$4:$V$114,MATCH("실제 체력", [1]모험가!$4:$4, 0),TRUE)</f>
        <v>1605.09888</v>
      </c>
      <c r="P18">
        <f>VLOOKUP(G18,[1]모험가!$A$4:$V$114,MATCH("HP", [1]모험가!$4:$4, 0),TRUE)</f>
        <v>990</v>
      </c>
      <c r="Q18">
        <f>VLOOKUP(G18,[1]모험가!$A$4:$V$114,MATCH("방어력", [1]모험가!$4:$4, 0),TRUE)</f>
        <v>54</v>
      </c>
      <c r="R18">
        <f>VLOOKUP(G18,[1]모험가!$A$4:$V$114,MATCH("회피율", [1]모험가!$4:$4, 0),TRUE)</f>
        <v>5.2799999999999993E-2</v>
      </c>
      <c r="S18" s="42">
        <v>1.2015938606847696</v>
      </c>
    </row>
    <row r="19" spans="1:19" ht="42" customHeight="1" x14ac:dyDescent="0.45">
      <c r="A19" t="s">
        <v>116</v>
      </c>
      <c r="C19" s="38">
        <f>ROUND((1.05*일반모험가_HP*(1+일반모험가_회피율)-일선모험가_HP), 0)</f>
        <v>512</v>
      </c>
      <c r="D19" s="17">
        <f>ROUND((1*(100+일반모험가_방어력)-(100+일선모험가_방어력)), 0)</f>
        <v>24</v>
      </c>
      <c r="E19" s="30">
        <f>VLOOKUP(G19,'레벨에 따른 가격'!$A$2:$B$101, 2, TRUE)</f>
        <v>66200</v>
      </c>
      <c r="F19" t="s">
        <v>115</v>
      </c>
      <c r="G19" s="38">
        <v>50</v>
      </c>
      <c r="H19">
        <v>45</v>
      </c>
      <c r="I19" s="13" t="s">
        <v>425</v>
      </c>
      <c r="J19" s="11" t="s">
        <v>117</v>
      </c>
      <c r="K19" s="29" t="s">
        <v>104</v>
      </c>
      <c r="L19" s="16">
        <f t="shared" si="0"/>
        <v>1.050176242448609</v>
      </c>
      <c r="M19">
        <f>VLOOKUP(G19, '[1]일선 모험가(표준)'!$A$4:$V$114, MATCH("HP", '[1]일선 모험가(표준)'!$4:$4, 0))</f>
        <v>700</v>
      </c>
      <c r="N19">
        <f>VLOOKUP(G19, '[1]일선 모험가(표준)'!$A$4:$V$114, MATCH("방어력", '[1]일선 모험가(표준)'!$4:$4, 0))</f>
        <v>35</v>
      </c>
      <c r="O19">
        <f>VLOOKUP(G19,[1]모험가!$A$4:$V$114,MATCH("실제 체력", [1]모험가!$4:$4, 0),TRUE)</f>
        <v>1835.0062799999998</v>
      </c>
      <c r="P19">
        <f>VLOOKUP(G19,[1]모험가!$A$4:$V$114,MATCH("HP", [1]모험가!$4:$4, 0),TRUE)</f>
        <v>1090</v>
      </c>
      <c r="Q19">
        <f>VLOOKUP(G19,[1]모험가!$A$4:$V$114,MATCH("방어력", [1]모험가!$4:$4, 0),TRUE)</f>
        <v>59</v>
      </c>
      <c r="R19">
        <f>VLOOKUP(G19,[1]모험가!$A$4:$V$114,MATCH("회피율", [1]모험가!$4:$4, 0),TRUE)</f>
        <v>5.8799999999999998E-2</v>
      </c>
      <c r="S19" s="42">
        <v>0.94954128440366969</v>
      </c>
    </row>
    <row r="20" spans="1:19" ht="42" customHeight="1" x14ac:dyDescent="0.45">
      <c r="A20" t="s">
        <v>119</v>
      </c>
      <c r="C20" s="38">
        <f>ROUND((1.4*일반모험가_HP*(1+일반모험가_회피율)-일선모험가_HP), 0)-91</f>
        <v>825</v>
      </c>
      <c r="D20" s="17">
        <f>ROUND((0.8*(100+일반모험가_방어력)-(100+일선모험가_방어력)), 0)+8</f>
        <v>0</v>
      </c>
      <c r="E20" s="30">
        <f>VLOOKUP(G20,'레벨에 따른 가격'!$A$2:$B$101, 2, TRUE)</f>
        <v>66200</v>
      </c>
      <c r="F20" t="s">
        <v>115</v>
      </c>
      <c r="G20" s="38">
        <v>50</v>
      </c>
      <c r="H20">
        <v>45</v>
      </c>
      <c r="J20" s="11" t="s">
        <v>120</v>
      </c>
      <c r="K20" s="13" t="s">
        <v>131</v>
      </c>
      <c r="L20" s="16">
        <f t="shared" si="0"/>
        <v>1.1219307652723673</v>
      </c>
      <c r="M20">
        <f>VLOOKUP(G20, '[1]일선 모험가(표준)'!$A$4:$V$114, MATCH("HP", '[1]일선 모험가(표준)'!$4:$4, 0))</f>
        <v>700</v>
      </c>
      <c r="N20">
        <f>VLOOKUP(G20, '[1]일선 모험가(표준)'!$A$4:$V$114, MATCH("방어력", '[1]일선 모험가(표준)'!$4:$4, 0))</f>
        <v>35</v>
      </c>
      <c r="O20">
        <f>VLOOKUP(G20,[1]모험가!$A$4:$V$114,MATCH("실제 체력", [1]모험가!$4:$4, 0),TRUE)</f>
        <v>1835.0062799999998</v>
      </c>
      <c r="P20">
        <f>VLOOKUP(G20,[1]모험가!$A$4:$V$114,MATCH("HP", [1]모험가!$4:$4, 0),TRUE)</f>
        <v>1090</v>
      </c>
      <c r="Q20">
        <f>VLOOKUP(G20,[1]모험가!$A$4:$V$114,MATCH("방어력", [1]모험가!$4:$4, 0),TRUE)</f>
        <v>59</v>
      </c>
      <c r="R20">
        <f>VLOOKUP(G20,[1]모험가!$A$4:$V$114,MATCH("회피율", [1]모험가!$4:$4, 0),TRUE)</f>
        <v>5.8799999999999998E-2</v>
      </c>
      <c r="S20" s="42">
        <v>1.0814436558767526</v>
      </c>
    </row>
    <row r="21" spans="1:19" ht="42" customHeight="1" x14ac:dyDescent="0.45">
      <c r="A21" t="s">
        <v>123</v>
      </c>
      <c r="C21" s="38">
        <f>ROUND((1.072*일반모험가_HP*(1+일반모험가_회피율)-일선모험가_HP), 0)</f>
        <v>603</v>
      </c>
      <c r="D21" s="17">
        <f>ROUND((1.072*(100+일반모험가_방어력)-(100+일선모험가_방어력)), 0)</f>
        <v>40</v>
      </c>
      <c r="E21" s="30">
        <f>VLOOKUP(G21,'레벨에 따른 가격'!$A$2:$B$101, 2, TRUE)</f>
        <v>71200</v>
      </c>
      <c r="F21" t="s">
        <v>126</v>
      </c>
      <c r="G21" s="38">
        <v>55</v>
      </c>
      <c r="H21">
        <v>50</v>
      </c>
      <c r="J21" s="11" t="s">
        <v>125</v>
      </c>
      <c r="K21" s="13" t="s">
        <v>85</v>
      </c>
      <c r="L21" s="16">
        <f t="shared" si="0"/>
        <v>1.1501476220401483</v>
      </c>
      <c r="M21">
        <f>VLOOKUP(G21, '[1]일선 모험가(표준)'!$A$4:$V$114, MATCH("HP", '[1]일선 모험가(표준)'!$4:$4, 0))</f>
        <v>755</v>
      </c>
      <c r="N21">
        <f>VLOOKUP(G21, '[1]일선 모험가(표준)'!$A$4:$V$114, MATCH("방어력", '[1]일선 모험가(표준)'!$4:$4, 0))</f>
        <v>36</v>
      </c>
      <c r="O21">
        <f>VLOOKUP(G21,[1]모험가!$A$4:$V$114,MATCH("실제 체력", [1]모험가!$4:$4, 0),TRUE)</f>
        <v>2078.0636800000002</v>
      </c>
      <c r="P21">
        <f>VLOOKUP(G21,[1]모험가!$A$4:$V$114,MATCH("HP", [1]모험가!$4:$4, 0),TRUE)</f>
        <v>1190</v>
      </c>
      <c r="Q21">
        <f>VLOOKUP(G21,[1]모험가!$A$4:$V$114,MATCH("방어력", [1]모험가!$4:$4, 0),TRUE)</f>
        <v>64</v>
      </c>
      <c r="R21">
        <f>VLOOKUP(G21,[1]모험가!$A$4:$V$114,MATCH("회피율", [1]모험가!$4:$4, 0),TRUE)</f>
        <v>6.4799999999999983E-2</v>
      </c>
      <c r="S21" s="42">
        <v>1.1060668169706906</v>
      </c>
    </row>
    <row r="22" spans="1:19" ht="42" customHeight="1" x14ac:dyDescent="0.45">
      <c r="A22" t="s">
        <v>132</v>
      </c>
      <c r="C22" s="38">
        <f>ROUND((0.8*일반모험가_HP*(1+일반모험가_회피율)-일선모험가_HP), 0)</f>
        <v>259</v>
      </c>
      <c r="D22" s="17">
        <f>ROUND((1.4*(100+일반모험가_방어력)-(100+일선모험가_방어력)), 0)</f>
        <v>94</v>
      </c>
      <c r="E22" s="30">
        <f>VLOOKUP(G22,'레벨에 따른 가격'!$A$2:$B$101, 2, TRUE)</f>
        <v>71200</v>
      </c>
      <c r="F22" t="s">
        <v>126</v>
      </c>
      <c r="G22" s="38">
        <v>55</v>
      </c>
      <c r="H22">
        <v>50</v>
      </c>
      <c r="J22" s="11" t="s">
        <v>122</v>
      </c>
      <c r="K22" s="13" t="s">
        <v>127</v>
      </c>
      <c r="L22" s="16">
        <f t="shared" si="0"/>
        <v>1.1222947701005965</v>
      </c>
      <c r="M22">
        <f>VLOOKUP(G22, '[1]일선 모험가(표준)'!$A$4:$V$114, MATCH("HP", '[1]일선 모험가(표준)'!$4:$4, 0))</f>
        <v>755</v>
      </c>
      <c r="N22">
        <f>VLOOKUP(G22, '[1]일선 모험가(표준)'!$A$4:$V$114, MATCH("방어력", '[1]일선 모험가(표준)'!$4:$4, 0))</f>
        <v>36</v>
      </c>
      <c r="O22">
        <f>VLOOKUP(G22,[1]모험가!$A$4:$V$114,MATCH("실제 체력", [1]모험가!$4:$4, 0),TRUE)</f>
        <v>2078.0636800000002</v>
      </c>
      <c r="P22">
        <f>VLOOKUP(G22,[1]모험가!$A$4:$V$114,MATCH("HP", [1]모험가!$4:$4, 0),TRUE)</f>
        <v>1190</v>
      </c>
      <c r="Q22">
        <f>VLOOKUP(G22,[1]모험가!$A$4:$V$114,MATCH("방어력", [1]모험가!$4:$4, 0),TRUE)</f>
        <v>64</v>
      </c>
      <c r="R22">
        <f>VLOOKUP(G22,[1]모험가!$A$4:$V$114,MATCH("회피율", [1]모험가!$4:$4, 0),TRUE)</f>
        <v>6.4799999999999983E-2</v>
      </c>
      <c r="S22" s="42">
        <v>1.071274851403976</v>
      </c>
    </row>
    <row r="23" spans="1:19" ht="42" customHeight="1" x14ac:dyDescent="0.45">
      <c r="A23" t="s">
        <v>153</v>
      </c>
      <c r="C23" s="38">
        <f>ROUND((0.86*일반모험가_HP*(1+일반모험가_회피율)-일선모험가_HP), 0)</f>
        <v>378</v>
      </c>
      <c r="D23" s="17">
        <f>ROUND((1.4*(100+일반모험가_방어력)-(100+일선모험가_방어력)), 0)</f>
        <v>99</v>
      </c>
      <c r="E23" s="30">
        <f>VLOOKUP(G23,'레벨에 따른 가격'!$A$2:$B$101, 2, TRUE)</f>
        <v>81200</v>
      </c>
      <c r="F23" t="s">
        <v>136</v>
      </c>
      <c r="G23" s="38">
        <v>60</v>
      </c>
      <c r="H23">
        <v>55</v>
      </c>
      <c r="I23" s="13" t="s">
        <v>420</v>
      </c>
      <c r="J23" s="11" t="s">
        <v>154</v>
      </c>
      <c r="K23" s="29" t="s">
        <v>130</v>
      </c>
      <c r="L23" s="16">
        <f t="shared" si="0"/>
        <v>1.2060908125776617</v>
      </c>
      <c r="M23">
        <f>VLOOKUP(G23, '[1]일선 모험가(표준)'!$A$4:$V$114, MATCH("HP", '[1]일선 모험가(표준)'!$4:$4, 0))</f>
        <v>810</v>
      </c>
      <c r="N23">
        <f>VLOOKUP(G23, '[1]일선 모험가(표준)'!$A$4:$V$114, MATCH("방어력", '[1]일선 모험가(표준)'!$4:$4, 0))</f>
        <v>38</v>
      </c>
      <c r="O23">
        <f>VLOOKUP(G23,[1]모험가!$A$4:$V$114,MATCH("실제 체력", [1]모험가!$4:$4, 0),TRUE)</f>
        <v>2334.4510799999998</v>
      </c>
      <c r="P23">
        <f>VLOOKUP(G23,[1]모험가!$A$4:$V$114,MATCH("HP", [1]모험가!$4:$4, 0),TRUE)</f>
        <v>1290</v>
      </c>
      <c r="Q23">
        <f>VLOOKUP(G23,[1]모험가!$A$4:$V$114,MATCH("방어력", [1]모험가!$4:$4, 0),TRUE)</f>
        <v>69</v>
      </c>
      <c r="R23">
        <f>VLOOKUP(G23,[1]모험가!$A$4:$V$114,MATCH("회피율", [1]모험가!$4:$4, 0),TRUE)</f>
        <v>7.0799999999999988E-2</v>
      </c>
      <c r="S23" s="42">
        <v>1.2102197146919866</v>
      </c>
    </row>
    <row r="24" spans="1:19" ht="42" customHeight="1" x14ac:dyDescent="0.45">
      <c r="A24" t="s">
        <v>137</v>
      </c>
      <c r="C24" s="38">
        <f>ROUND((1.05*일반모험가_HP*(1+일반모험가_회피율)-일선모험가_HP), 0)</f>
        <v>640</v>
      </c>
      <c r="D24" s="17">
        <f>ROUND((1*(100+일반모험가_방어력)-(100+일선모험가_방어력)), 0)</f>
        <v>31</v>
      </c>
      <c r="E24" s="30">
        <f>VLOOKUP(G24,'레벨에 따른 가격'!$A$2:$B$101, 2, TRUE)</f>
        <v>81200</v>
      </c>
      <c r="F24" t="s">
        <v>136</v>
      </c>
      <c r="G24" s="38">
        <v>60</v>
      </c>
      <c r="H24">
        <v>55</v>
      </c>
      <c r="I24" s="13" t="s">
        <v>424</v>
      </c>
      <c r="J24" s="11" t="s">
        <v>138</v>
      </c>
      <c r="K24" s="29" t="s">
        <v>104</v>
      </c>
      <c r="L24" s="16">
        <f t="shared" si="0"/>
        <v>1.0497114379454036</v>
      </c>
      <c r="M24">
        <f>VLOOKUP(G24, '[1]일선 모험가(표준)'!$A$4:$V$114, MATCH("HP", '[1]일선 모험가(표준)'!$4:$4, 0))</f>
        <v>810</v>
      </c>
      <c r="N24">
        <f>VLOOKUP(G24, '[1]일선 모험가(표준)'!$A$4:$V$114, MATCH("방어력", '[1]일선 모험가(표준)'!$4:$4, 0))</f>
        <v>38</v>
      </c>
      <c r="O24">
        <f>VLOOKUP(G24,[1]모험가!$A$4:$V$114,MATCH("실제 체력", [1]모험가!$4:$4, 0),TRUE)</f>
        <v>2334.4510799999998</v>
      </c>
      <c r="P24">
        <f>VLOOKUP(G24,[1]모험가!$A$4:$V$114,MATCH("HP", [1]모험가!$4:$4, 0),TRUE)</f>
        <v>1290</v>
      </c>
      <c r="Q24">
        <f>VLOOKUP(G24,[1]모험가!$A$4:$V$114,MATCH("방어력", [1]모험가!$4:$4, 0),TRUE)</f>
        <v>69</v>
      </c>
      <c r="R24">
        <f>VLOOKUP(G24,[1]모험가!$A$4:$V$114,MATCH("회피율", [1]모험가!$4:$4, 0),TRUE)</f>
        <v>7.0799999999999988E-2</v>
      </c>
      <c r="S24" s="42">
        <v>0.95463510848126232</v>
      </c>
    </row>
    <row r="25" spans="1:19" ht="42" customHeight="1" x14ac:dyDescent="0.45">
      <c r="A25" t="s">
        <v>173</v>
      </c>
      <c r="C25" s="38">
        <f>ROUND((1.05*일반모험가_HP*(1+일반모험가_회피율)-일선모험가_HP), 0)</f>
        <v>707</v>
      </c>
      <c r="D25" s="17">
        <f>ROUND((1*(100+일반모험가_방어력)-(100+일선모험가_방어력)), 0)</f>
        <v>35</v>
      </c>
      <c r="E25" s="30">
        <f>VLOOKUP(G25,'레벨에 따른 가격'!$A$2:$B$101, 2, TRUE)</f>
        <v>91200</v>
      </c>
      <c r="F25" t="s">
        <v>139</v>
      </c>
      <c r="G25" s="38">
        <v>65</v>
      </c>
      <c r="H25">
        <v>60</v>
      </c>
      <c r="I25" s="29" t="s">
        <v>404</v>
      </c>
      <c r="J25" s="11" t="s">
        <v>145</v>
      </c>
      <c r="K25" s="44" t="s">
        <v>140</v>
      </c>
      <c r="L25" s="16">
        <f t="shared" si="0"/>
        <v>1.0502741937208038</v>
      </c>
      <c r="M25">
        <f>VLOOKUP(G25, '[1]일선 모험가(표준)'!$A$4:$V$114, MATCH("HP", '[1]일선 모험가(표준)'!$4:$4, 0))</f>
        <v>865</v>
      </c>
      <c r="N25">
        <f>VLOOKUP(G25, '[1]일선 모험가(표준)'!$A$4:$V$114, MATCH("방어력", '[1]일선 모험가(표준)'!$4:$4, 0))</f>
        <v>39</v>
      </c>
      <c r="O25">
        <f>VLOOKUP(G25,[1]모험가!$A$4:$V$114,MATCH("실제 체력", [1]모험가!$4:$4, 0),TRUE)</f>
        <v>2604.3484799999997</v>
      </c>
      <c r="P25">
        <f>VLOOKUP(G25,[1]모험가!$A$4:$V$114,MATCH("HP", [1]모험가!$4:$4, 0),TRUE)</f>
        <v>1390</v>
      </c>
      <c r="Q25">
        <f>VLOOKUP(G25,[1]모험가!$A$4:$V$114,MATCH("방어력", [1]모험가!$4:$4, 0),TRUE)</f>
        <v>74</v>
      </c>
      <c r="R25">
        <f>VLOOKUP(G25,[1]모험가!$A$4:$V$114,MATCH("회피율", [1]모험가!$4:$4, 0),TRUE)</f>
        <v>7.6799999999999993E-2</v>
      </c>
      <c r="S25" s="42">
        <v>0.95026048127015617</v>
      </c>
    </row>
    <row r="26" spans="1:19" ht="42" customHeight="1" x14ac:dyDescent="0.45">
      <c r="A26" t="s">
        <v>141</v>
      </c>
      <c r="C26" s="38">
        <f>ROUND((1.4*일반모험가_HP*(1+일반모험가_회피율)-일선모험가_HP), 0)</f>
        <v>1230</v>
      </c>
      <c r="D26" s="17">
        <f>ROUND((0.8*(100+일반모험가_방어력)-(100+일선모험가_방어력)), 0)</f>
        <v>0</v>
      </c>
      <c r="E26" s="30">
        <f>VLOOKUP(G26,'레벨에 따른 가격'!$A$2:$B$101, 2, TRUE)</f>
        <v>91200</v>
      </c>
      <c r="F26" t="s">
        <v>139</v>
      </c>
      <c r="G26" s="38">
        <v>65</v>
      </c>
      <c r="H26">
        <v>60</v>
      </c>
      <c r="J26" s="11" t="s">
        <v>146</v>
      </c>
      <c r="K26" s="13" t="s">
        <v>128</v>
      </c>
      <c r="L26" s="16">
        <f t="shared" si="0"/>
        <v>1.1181491349421873</v>
      </c>
      <c r="M26">
        <f>VLOOKUP(G26, '[1]일선 모험가(표준)'!$A$4:$V$114, MATCH("HP", '[1]일선 모험가(표준)'!$4:$4, 0))</f>
        <v>865</v>
      </c>
      <c r="N26">
        <f>VLOOKUP(G26, '[1]일선 모험가(표준)'!$A$4:$V$114, MATCH("방어력", '[1]일선 모험가(표준)'!$4:$4, 0))</f>
        <v>39</v>
      </c>
      <c r="O26">
        <f>VLOOKUP(G26,[1]모험가!$A$4:$V$114,MATCH("실제 체력", [1]모험가!$4:$4, 0),TRUE)</f>
        <v>2604.3484799999997</v>
      </c>
      <c r="P26">
        <f>VLOOKUP(G26,[1]모험가!$A$4:$V$114,MATCH("HP", [1]모험가!$4:$4, 0),TRUE)</f>
        <v>1390</v>
      </c>
      <c r="Q26">
        <f>VLOOKUP(G26,[1]모험가!$A$4:$V$114,MATCH("방어력", [1]모험가!$4:$4, 0),TRUE)</f>
        <v>74</v>
      </c>
      <c r="R26">
        <f>VLOOKUP(G26,[1]모험가!$A$4:$V$114,MATCH("회피율", [1]모험가!$4:$4, 0),TRUE)</f>
        <v>7.6799999999999993E-2</v>
      </c>
      <c r="S26" s="42">
        <v>1.0713635987761516</v>
      </c>
    </row>
    <row r="27" spans="1:19" ht="42" customHeight="1" x14ac:dyDescent="0.45">
      <c r="A27" t="s">
        <v>144</v>
      </c>
      <c r="C27" s="38">
        <f>ROUND((1.072*일반모험가_HP*(1+일반모험가_회피율)-일선모험가_HP), 0)</f>
        <v>810</v>
      </c>
      <c r="D27" s="17">
        <f>ROUND((1.072*(100+일반모험가_방어력)-(100+일선모험가_방어력)), 0)</f>
        <v>51</v>
      </c>
      <c r="E27" s="30">
        <f>VLOOKUP(G27,'레벨에 따른 가격'!$A$2:$B$101, 2, TRUE)</f>
        <v>96200</v>
      </c>
      <c r="F27" t="s">
        <v>142</v>
      </c>
      <c r="G27" s="38">
        <v>70</v>
      </c>
      <c r="H27">
        <v>65</v>
      </c>
      <c r="J27" s="11" t="s">
        <v>147</v>
      </c>
      <c r="K27" s="13" t="s">
        <v>143</v>
      </c>
      <c r="L27" s="16">
        <f t="shared" si="0"/>
        <v>1.1501640403456603</v>
      </c>
      <c r="M27">
        <f>VLOOKUP(G27, '[1]일선 모험가(표준)'!$A$4:$V$114, MATCH("HP", '[1]일선 모험가(표준)'!$4:$4, 0))</f>
        <v>920</v>
      </c>
      <c r="N27">
        <f>VLOOKUP(G27, '[1]일선 모험가(표준)'!$A$4:$V$114, MATCH("방어력", '[1]일선 모험가(표준)'!$4:$4, 0))</f>
        <v>41</v>
      </c>
      <c r="O27">
        <f>VLOOKUP(G27,[1]모험가!$A$4:$V$114,MATCH("실제 체력", [1]모험가!$4:$4, 0),TRUE)</f>
        <v>2887.93588</v>
      </c>
      <c r="P27">
        <f>VLOOKUP(G27,[1]모험가!$A$4:$V$114,MATCH("HP", [1]모험가!$4:$4, 0),TRUE)</f>
        <v>1490</v>
      </c>
      <c r="Q27">
        <f>VLOOKUP(G27,[1]모험가!$A$4:$V$114,MATCH("방어력", [1]모험가!$4:$4, 0),TRUE)</f>
        <v>79</v>
      </c>
      <c r="R27">
        <f>VLOOKUP(G27,[1]모험가!$A$4:$V$114,MATCH("회피율", [1]모험가!$4:$4, 0),TRUE)</f>
        <v>8.2799999999999985E-2</v>
      </c>
      <c r="S27" s="42">
        <v>1.1053578793446066</v>
      </c>
    </row>
    <row r="28" spans="1:19" ht="42" customHeight="1" x14ac:dyDescent="0.45">
      <c r="A28" t="s">
        <v>149</v>
      </c>
      <c r="C28" s="38">
        <f>ROUND((0.8*일반모험가_HP*(1+일반모험가_회피율)-일선모험가_HP), 0)</f>
        <v>371</v>
      </c>
      <c r="D28" s="17">
        <f>ROUND((1.4*(100+일반모험가_방어력)-(100+일선모험가_방어력)), 0)</f>
        <v>110</v>
      </c>
      <c r="E28" s="30">
        <f>VLOOKUP(G28,'레벨에 따른 가격'!$A$2:$B$101, 2, TRUE)</f>
        <v>96200</v>
      </c>
      <c r="F28" t="s">
        <v>142</v>
      </c>
      <c r="G28" s="38">
        <v>70</v>
      </c>
      <c r="H28">
        <v>65</v>
      </c>
      <c r="J28" s="29" t="s">
        <v>150</v>
      </c>
      <c r="K28" s="13" t="s">
        <v>86</v>
      </c>
      <c r="L28" s="16">
        <f t="shared" si="0"/>
        <v>1.1220505352771197</v>
      </c>
      <c r="M28">
        <f>VLOOKUP(G28, '[1]일선 모험가(표준)'!$A$4:$V$114, MATCH("HP", '[1]일선 모험가(표준)'!$4:$4, 0))</f>
        <v>920</v>
      </c>
      <c r="N28">
        <f>VLOOKUP(G28, '[1]일선 모험가(표준)'!$A$4:$V$114, MATCH("방어력", '[1]일선 모험가(표준)'!$4:$4, 0))</f>
        <v>41</v>
      </c>
      <c r="O28">
        <f>VLOOKUP(G28,[1]모험가!$A$4:$V$114,MATCH("실제 체력", [1]모험가!$4:$4, 0),TRUE)</f>
        <v>2887.93588</v>
      </c>
      <c r="P28">
        <f>VLOOKUP(G28,[1]모험가!$A$4:$V$114,MATCH("HP", [1]모험가!$4:$4, 0),TRUE)</f>
        <v>1490</v>
      </c>
      <c r="Q28">
        <f>VLOOKUP(G28,[1]모험가!$A$4:$V$114,MATCH("방어력", [1]모험가!$4:$4, 0),TRUE)</f>
        <v>79</v>
      </c>
      <c r="R28">
        <f>VLOOKUP(G28,[1]모험가!$A$4:$V$114,MATCH("회피율", [1]모험가!$4:$4, 0),TRUE)</f>
        <v>8.2799999999999985E-2</v>
      </c>
      <c r="S28" s="42">
        <v>1.070825990776499</v>
      </c>
    </row>
    <row r="29" spans="1:19" ht="42" customHeight="1" x14ac:dyDescent="0.45">
      <c r="A29" t="s">
        <v>151</v>
      </c>
      <c r="C29" s="38">
        <f>ROUND((0.86*일반모험가_HP*(1+일반모험가_회피율)-일선모험가_HP), 0)</f>
        <v>514</v>
      </c>
      <c r="D29" s="17">
        <f>ROUND((1.4*(100+일반모험가_방어력)-(100+일선모험가_방어력)), 0)</f>
        <v>116</v>
      </c>
      <c r="E29" s="30">
        <f>VLOOKUP(G29,'레벨에 따른 가격'!$A$2:$B$101, 2, TRUE)</f>
        <v>101200</v>
      </c>
      <c r="F29" t="s">
        <v>148</v>
      </c>
      <c r="G29" s="38">
        <v>75</v>
      </c>
      <c r="H29">
        <v>70</v>
      </c>
      <c r="I29" s="13" t="s">
        <v>426</v>
      </c>
      <c r="J29" s="11" t="s">
        <v>156</v>
      </c>
      <c r="K29" s="29" t="s">
        <v>130</v>
      </c>
      <c r="L29" s="16">
        <f t="shared" si="0"/>
        <v>1.206011208763522</v>
      </c>
      <c r="M29">
        <f>VLOOKUP(G29, '[1]일선 모험가(표준)'!$A$4:$V$114, MATCH("HP", '[1]일선 모험가(표준)'!$4:$4, 0))</f>
        <v>975</v>
      </c>
      <c r="N29">
        <f>VLOOKUP(G29, '[1]일선 모험가(표준)'!$A$4:$V$114, MATCH("방어력", '[1]일선 모험가(표준)'!$4:$4, 0))</f>
        <v>42</v>
      </c>
      <c r="O29">
        <f>VLOOKUP(G29,[1]모험가!$A$4:$V$114,MATCH("실제 체력", [1]모험가!$4:$4, 0),TRUE)</f>
        <v>3185.3932799999998</v>
      </c>
      <c r="P29">
        <f>VLOOKUP(G29,[1]모험가!$A$4:$V$114,MATCH("HP", [1]모험가!$4:$4, 0),TRUE)</f>
        <v>1590</v>
      </c>
      <c r="Q29">
        <f>VLOOKUP(G29,[1]모험가!$A$4:$V$114,MATCH("방어력", [1]모험가!$4:$4, 0),TRUE)</f>
        <v>84</v>
      </c>
      <c r="R29">
        <f>VLOOKUP(G29,[1]모험가!$A$4:$V$114,MATCH("회피율", [1]모험가!$4:$4, 0),TRUE)</f>
        <v>8.879999999999999E-2</v>
      </c>
      <c r="S29" s="42">
        <v>1.2210144927536233</v>
      </c>
    </row>
    <row r="30" spans="1:19" ht="42" customHeight="1" x14ac:dyDescent="0.45">
      <c r="A30" t="s">
        <v>152</v>
      </c>
      <c r="C30" s="38">
        <f>ROUND((1.05*일반모험가_HP*(1+일반모험가_회피율)-일선모험가_HP), 0)</f>
        <v>843</v>
      </c>
      <c r="D30" s="17">
        <f>ROUND((1*(100+일반모험가_방어력)-(100+일선모험가_방어력)), 0)</f>
        <v>42</v>
      </c>
      <c r="E30" s="30">
        <f>VLOOKUP(G30,'레벨에 따른 가격'!$A$2:$B$101, 2, TRUE)</f>
        <v>101200</v>
      </c>
      <c r="F30" t="s">
        <v>148</v>
      </c>
      <c r="G30" s="38">
        <v>75</v>
      </c>
      <c r="H30">
        <v>70</v>
      </c>
      <c r="I30" s="29" t="s">
        <v>427</v>
      </c>
      <c r="J30" s="11" t="s">
        <v>155</v>
      </c>
      <c r="K30" s="29" t="s">
        <v>104</v>
      </c>
      <c r="L30" s="16">
        <f t="shared" si="0"/>
        <v>1.0501434849514093</v>
      </c>
      <c r="M30">
        <f>VLOOKUP(G30, '[1]일선 모험가(표준)'!$A$4:$V$114, MATCH("HP", '[1]일선 모험가(표준)'!$4:$4, 0))</f>
        <v>975</v>
      </c>
      <c r="N30">
        <f>VLOOKUP(G30, '[1]일선 모험가(표준)'!$A$4:$V$114, MATCH("방어력", '[1]일선 모험가(표준)'!$4:$4, 0))</f>
        <v>42</v>
      </c>
      <c r="O30">
        <f>VLOOKUP(G30,[1]모험가!$A$4:$V$114,MATCH("실제 체력", [1]모험가!$4:$4, 0),TRUE)</f>
        <v>3185.3932799999998</v>
      </c>
      <c r="P30">
        <f>VLOOKUP(G30,[1]모험가!$A$4:$V$114,MATCH("HP", [1]모험가!$4:$4, 0),TRUE)</f>
        <v>1590</v>
      </c>
      <c r="Q30">
        <f>VLOOKUP(G30,[1]모험가!$A$4:$V$114,MATCH("방어력", [1]모험가!$4:$4, 0),TRUE)</f>
        <v>84</v>
      </c>
      <c r="R30">
        <f>VLOOKUP(G30,[1]모험가!$A$4:$V$114,MATCH("회피율", [1]모험가!$4:$4, 0),TRUE)</f>
        <v>8.879999999999999E-2</v>
      </c>
      <c r="S30" s="42">
        <v>0.97065559201531315</v>
      </c>
    </row>
    <row r="31" spans="1:19" ht="42" customHeight="1" x14ac:dyDescent="0.45">
      <c r="A31" t="s">
        <v>186</v>
      </c>
      <c r="C31" s="38">
        <f>ROUND((1.05*일반모험가_HP*(1+일반모험가_회피율)-일선모험가_HP), 0)</f>
        <v>913</v>
      </c>
      <c r="D31" s="17">
        <f>ROUND((1*(100+일반모험가_방어력)-(100+일선모험가_방어력)), 0)</f>
        <v>45</v>
      </c>
      <c r="E31" s="30">
        <f>VLOOKUP(G31,'레벨에 따른 가격'!$A$2:$B$101, 2, TRUE)</f>
        <v>111200</v>
      </c>
      <c r="F31" t="s">
        <v>157</v>
      </c>
      <c r="G31" s="38">
        <v>80</v>
      </c>
      <c r="H31">
        <v>75</v>
      </c>
      <c r="I31" s="29" t="s">
        <v>428</v>
      </c>
      <c r="J31" s="11" t="s">
        <v>187</v>
      </c>
      <c r="K31" s="13" t="s">
        <v>159</v>
      </c>
      <c r="L31" s="16">
        <f t="shared" si="0"/>
        <v>1.0501499287649201</v>
      </c>
      <c r="M31">
        <f>VLOOKUP(G31, '[1]일선 모험가(표준)'!$A$4:$V$114, MATCH("HP", '[1]일선 모험가(표준)'!$4:$4, 0))</f>
        <v>1030</v>
      </c>
      <c r="N31">
        <f>VLOOKUP(G31, '[1]일선 모험가(표준)'!$A$4:$V$114, MATCH("방어력", '[1]일선 모험가(표준)'!$4:$4, 0))</f>
        <v>44</v>
      </c>
      <c r="O31">
        <f>VLOOKUP(G31,[1]모험가!$A$4:$V$114,MATCH("실제 체력", [1]모험가!$4:$4, 0),TRUE)</f>
        <v>3496.9006800000002</v>
      </c>
      <c r="P31">
        <f>VLOOKUP(G31,[1]모험가!$A$4:$V$114,MATCH("HP", [1]모험가!$4:$4, 0),TRUE)</f>
        <v>1690</v>
      </c>
      <c r="Q31">
        <f>VLOOKUP(G31,[1]모험가!$A$4:$V$114,MATCH("방어력", [1]모험가!$4:$4, 0),TRUE)</f>
        <v>89</v>
      </c>
      <c r="R31">
        <f>VLOOKUP(G31,[1]모험가!$A$4:$V$114,MATCH("회피율", [1]모험가!$4:$4, 0),TRUE)</f>
        <v>9.4799999999999982E-2</v>
      </c>
      <c r="S31" s="42">
        <v>0.9667042359350051</v>
      </c>
    </row>
    <row r="32" spans="1:19" ht="42" customHeight="1" x14ac:dyDescent="0.45">
      <c r="A32" t="s">
        <v>177</v>
      </c>
      <c r="C32" s="38">
        <f>ROUND((1.4*일반모험가_HP*(1+일반모험가_회피율)-일선모험가_HP), 0)+5</f>
        <v>1565</v>
      </c>
      <c r="D32" s="17">
        <f>ROUND((0.8*(100+일반모험가_방어력)-(100+일선모험가_방어력)), 0)</f>
        <v>7</v>
      </c>
      <c r="E32" s="30">
        <f>VLOOKUP(G32,'레벨에 따른 가격'!$A$2:$B$101, 2, TRUE)</f>
        <v>111200</v>
      </c>
      <c r="F32" t="s">
        <v>157</v>
      </c>
      <c r="G32" s="38">
        <v>80</v>
      </c>
      <c r="H32">
        <v>75</v>
      </c>
      <c r="J32" s="11" t="s">
        <v>178</v>
      </c>
      <c r="K32" s="13" t="s">
        <v>158</v>
      </c>
      <c r="L32" s="16">
        <f t="shared" si="0"/>
        <v>1.1205494117722554</v>
      </c>
      <c r="M32">
        <f>VLOOKUP(G32, '[1]일선 모험가(표준)'!$A$4:$V$114, MATCH("HP", '[1]일선 모험가(표준)'!$4:$4, 0))</f>
        <v>1030</v>
      </c>
      <c r="N32">
        <f>VLOOKUP(G32, '[1]일선 모험가(표준)'!$A$4:$V$114, MATCH("방어력", '[1]일선 모험가(표준)'!$4:$4, 0))</f>
        <v>44</v>
      </c>
      <c r="O32">
        <f>VLOOKUP(G32,[1]모험가!$A$4:$V$114,MATCH("실제 체력", [1]모험가!$4:$4, 0),TRUE)</f>
        <v>3496.9006800000002</v>
      </c>
      <c r="P32">
        <f>VLOOKUP(G32,[1]모험가!$A$4:$V$114,MATCH("HP", [1]모험가!$4:$4, 0),TRUE)</f>
        <v>1690</v>
      </c>
      <c r="Q32">
        <f>VLOOKUP(G32,[1]모험가!$A$4:$V$114,MATCH("방어력", [1]모험가!$4:$4, 0),TRUE)</f>
        <v>89</v>
      </c>
      <c r="R32">
        <f>VLOOKUP(G32,[1]모험가!$A$4:$V$114,MATCH("회피율", [1]모험가!$4:$4, 0),TRUE)</f>
        <v>9.4799999999999982E-2</v>
      </c>
      <c r="S32" s="42">
        <v>1.0786136939983093</v>
      </c>
    </row>
    <row r="33" spans="1:19" ht="42" customHeight="1" x14ac:dyDescent="0.45">
      <c r="A33" t="s">
        <v>174</v>
      </c>
      <c r="C33" s="38">
        <f>ROUND((1.072*일반모험가_HP*(1+일반모험가_회피율)-일선모험가_HP), 0)</f>
        <v>1027</v>
      </c>
      <c r="D33" s="17">
        <f>ROUND((1.072*(100+일반모험가_방어력)-(100+일선모험가_방어력)), 0)</f>
        <v>63</v>
      </c>
      <c r="E33" s="30">
        <f>VLOOKUP(G33,'레벨에 따른 가격'!$A$2:$B$101, 2, TRUE)</f>
        <v>121200</v>
      </c>
      <c r="F33" t="s">
        <v>161</v>
      </c>
      <c r="G33" s="38">
        <v>85</v>
      </c>
      <c r="H33">
        <v>80</v>
      </c>
      <c r="J33" s="11" t="s">
        <v>175</v>
      </c>
      <c r="K33" s="13" t="s">
        <v>160</v>
      </c>
      <c r="L33" s="16">
        <f t="shared" si="0"/>
        <v>1.1491958977188865</v>
      </c>
      <c r="M33">
        <f>VLOOKUP(G33, '[1]일선 모험가(표준)'!$A$4:$V$114, MATCH("HP", '[1]일선 모험가(표준)'!$4:$4, 0))</f>
        <v>1085</v>
      </c>
      <c r="N33">
        <f>VLOOKUP(G33, '[1]일선 모험가(표준)'!$A$4:$V$114, MATCH("방어력", '[1]일선 모험가(표준)'!$4:$4, 0))</f>
        <v>45</v>
      </c>
      <c r="O33">
        <f>VLOOKUP(G33,[1]모험가!$A$4:$V$114,MATCH("실제 체력", [1]모험가!$4:$4, 0),TRUE)</f>
        <v>3822.6380799999997</v>
      </c>
      <c r="P33">
        <f>VLOOKUP(G33,[1]모험가!$A$4:$V$114,MATCH("HP", [1]모험가!$4:$4, 0),TRUE)</f>
        <v>1790</v>
      </c>
      <c r="Q33">
        <f>VLOOKUP(G33,[1]모험가!$A$4:$V$114,MATCH("방어력", [1]모험가!$4:$4, 0),TRUE)</f>
        <v>94</v>
      </c>
      <c r="R33">
        <f>VLOOKUP(G33,[1]모험가!$A$4:$V$114,MATCH("회피율", [1]모험가!$4:$4, 0),TRUE)</f>
        <v>0.10079999999999999</v>
      </c>
      <c r="S33" s="42">
        <v>1.1110407187697979</v>
      </c>
    </row>
    <row r="34" spans="1:19" ht="42" customHeight="1" x14ac:dyDescent="0.45">
      <c r="A34" t="s">
        <v>176</v>
      </c>
      <c r="C34" s="38">
        <f>ROUND((0.8*일반모험가_HP*(1+일반모험가_회피율)-일선모험가_HP), 0)</f>
        <v>491</v>
      </c>
      <c r="D34" s="17">
        <f>ROUND((1.4*(100+일반모험가_방어력)-(100+일선모험가_방어력)), 0)</f>
        <v>127</v>
      </c>
      <c r="E34" s="30">
        <f>VLOOKUP(G34,'레벨에 따른 가격'!$A$2:$B$101, 2, TRUE)</f>
        <v>121200</v>
      </c>
      <c r="F34" t="s">
        <v>161</v>
      </c>
      <c r="G34" s="38">
        <v>85</v>
      </c>
      <c r="H34">
        <v>80</v>
      </c>
      <c r="J34" s="11" t="s">
        <v>185</v>
      </c>
      <c r="K34" s="13" t="s">
        <v>127</v>
      </c>
      <c r="L34" s="16">
        <f t="shared" si="0"/>
        <v>1.1214035726866405</v>
      </c>
      <c r="M34">
        <f>VLOOKUP(G34, '[1]일선 모험가(표준)'!$A$4:$V$114, MATCH("HP", '[1]일선 모험가(표준)'!$4:$4, 0))</f>
        <v>1085</v>
      </c>
      <c r="N34">
        <f>VLOOKUP(G34, '[1]일선 모험가(표준)'!$A$4:$V$114, MATCH("방어력", '[1]일선 모험가(표준)'!$4:$4, 0))</f>
        <v>45</v>
      </c>
      <c r="O34">
        <f>VLOOKUP(G34,[1]모험가!$A$4:$V$114,MATCH("실제 체력", [1]모험가!$4:$4, 0),TRUE)</f>
        <v>3822.6380799999997</v>
      </c>
      <c r="P34">
        <f>VLOOKUP(G34,[1]모험가!$A$4:$V$114,MATCH("HP", [1]모험가!$4:$4, 0),TRUE)</f>
        <v>1790</v>
      </c>
      <c r="Q34">
        <f>VLOOKUP(G34,[1]모험가!$A$4:$V$114,MATCH("방어력", [1]모험가!$4:$4, 0),TRUE)</f>
        <v>94</v>
      </c>
      <c r="R34">
        <f>VLOOKUP(G34,[1]모험가!$A$4:$V$114,MATCH("회피율", [1]모험가!$4:$4, 0),TRUE)</f>
        <v>0.10079999999999999</v>
      </c>
      <c r="S34" s="42">
        <v>1.0811495709266832</v>
      </c>
    </row>
    <row r="35" spans="1:19" ht="42" customHeight="1" x14ac:dyDescent="0.45">
      <c r="A35" t="s">
        <v>179</v>
      </c>
      <c r="C35" s="38">
        <f>ROUND((0.86*일반모험가_HP*(1+일반모험가_회피율)-일선모험가_HP), 0)</f>
        <v>659</v>
      </c>
      <c r="D35" s="17">
        <f>ROUND((1.4*(100+일반모험가_방어력)-(100+일선모험가_방어력)), 0)</f>
        <v>132</v>
      </c>
      <c r="E35" s="30">
        <f>VLOOKUP(G35,'레벨에 따른 가격'!$A$2:$B$101, 2, TRUE)</f>
        <v>130000</v>
      </c>
      <c r="F35" t="s">
        <v>162</v>
      </c>
      <c r="G35" s="38">
        <v>90</v>
      </c>
      <c r="H35">
        <v>85</v>
      </c>
      <c r="I35" s="29" t="s">
        <v>429</v>
      </c>
      <c r="J35" s="11" t="s">
        <v>180</v>
      </c>
      <c r="K35" s="29" t="s">
        <v>130</v>
      </c>
      <c r="L35" s="16">
        <f t="shared" si="0"/>
        <v>1.2057335224490118</v>
      </c>
      <c r="M35">
        <f>VLOOKUP(G35, '[1]일선 모험가(표준)'!$A$4:$V$114, MATCH("HP", '[1]일선 모험가(표준)'!$4:$4, 0))</f>
        <v>1140</v>
      </c>
      <c r="N35">
        <f>VLOOKUP(G35, '[1]일선 모험가(표준)'!$A$4:$V$114, MATCH("방어력", '[1]일선 모험가(표준)'!$4:$4, 0))</f>
        <v>47</v>
      </c>
      <c r="O35">
        <f>VLOOKUP(G35,[1]모험가!$A$4:$V$114,MATCH("실제 체력", [1]모험가!$4:$4, 0),TRUE)</f>
        <v>4162.7854799999996</v>
      </c>
      <c r="P35">
        <f>VLOOKUP(G35,[1]모험가!$A$4:$V$114,MATCH("HP", [1]모험가!$4:$4, 0),TRUE)</f>
        <v>1890</v>
      </c>
      <c r="Q35">
        <f>VLOOKUP(G35,[1]모험가!$A$4:$V$114,MATCH("방어력", [1]모험가!$4:$4, 0),TRUE)</f>
        <v>99</v>
      </c>
      <c r="R35">
        <f>VLOOKUP(G35,[1]모험가!$A$4:$V$114,MATCH("회피율", [1]모험가!$4:$4, 0),TRUE)</f>
        <v>0.10679999999999998</v>
      </c>
      <c r="S35" s="42">
        <v>1.2063257463789536</v>
      </c>
    </row>
    <row r="36" spans="1:19" ht="42" customHeight="1" x14ac:dyDescent="0.45">
      <c r="A36" t="s">
        <v>171</v>
      </c>
      <c r="C36" s="38">
        <f>ROUND((1.05*일반모험가_HP*(1+일반모험가_회피율)-일선모험가_HP), 0)</f>
        <v>1056</v>
      </c>
      <c r="D36" s="17">
        <f>ROUND((1*(100+일반모험가_방어력)-(100+일선모험가_방어력)), 0)</f>
        <v>52</v>
      </c>
      <c r="E36" s="30">
        <f>VLOOKUP(G36,'레벨에 따른 가격'!$A$2:$B$101, 2, TRUE)</f>
        <v>130000</v>
      </c>
      <c r="F36" t="s">
        <v>162</v>
      </c>
      <c r="G36" s="38">
        <v>90</v>
      </c>
      <c r="H36">
        <v>85</v>
      </c>
      <c r="I36" s="29" t="s">
        <v>449</v>
      </c>
      <c r="J36" s="11" t="s">
        <v>172</v>
      </c>
      <c r="K36" s="29" t="s">
        <v>167</v>
      </c>
      <c r="L36" s="16">
        <f t="shared" si="0"/>
        <v>1.049787461063211</v>
      </c>
      <c r="M36">
        <f>VLOOKUP(G36, '[1]일선 모험가(표준)'!$A$4:$V$114, MATCH("HP", '[1]일선 모험가(표준)'!$4:$4, 0))</f>
        <v>1140</v>
      </c>
      <c r="N36">
        <f>VLOOKUP(G36, '[1]일선 모험가(표준)'!$A$4:$V$114, MATCH("방어력", '[1]일선 모험가(표준)'!$4:$4, 0))</f>
        <v>47</v>
      </c>
      <c r="O36">
        <f>VLOOKUP(G36,[1]모험가!$A$4:$V$114,MATCH("실제 체력", [1]모험가!$4:$4, 0),TRUE)</f>
        <v>4162.7854799999996</v>
      </c>
      <c r="P36">
        <f>VLOOKUP(G36,[1]모험가!$A$4:$V$114,MATCH("HP", [1]모험가!$4:$4, 0),TRUE)</f>
        <v>1890</v>
      </c>
      <c r="Q36">
        <f>VLOOKUP(G36,[1]모험가!$A$4:$V$114,MATCH("방어력", [1]모험가!$4:$4, 0),TRUE)</f>
        <v>99</v>
      </c>
      <c r="R36">
        <f>VLOOKUP(G36,[1]모험가!$A$4:$V$114,MATCH("회피율", [1]모험가!$4:$4, 0),TRUE)</f>
        <v>0.10679999999999998</v>
      </c>
      <c r="S36" s="42">
        <v>0.95038920090649326</v>
      </c>
    </row>
    <row r="37" spans="1:19" ht="42" customHeight="1" x14ac:dyDescent="0.45">
      <c r="A37" t="s">
        <v>170</v>
      </c>
      <c r="C37" s="38">
        <f>ROUND((1.05*일반모험가_HP*(1+일반모험가_회피율)-일선모험가_HP), 0)</f>
        <v>1056</v>
      </c>
      <c r="D37" s="17">
        <f>ROUND((1*(100+일반모험가_방어력)-(100+일선모험가_방어력)), 0)</f>
        <v>52</v>
      </c>
      <c r="E37" s="30">
        <f>VLOOKUP(G37,'레벨에 따른 가격'!$A$2:$B$101, 2, TRUE)</f>
        <v>130000</v>
      </c>
      <c r="F37" t="s">
        <v>162</v>
      </c>
      <c r="G37" s="38">
        <v>90</v>
      </c>
      <c r="H37">
        <v>85</v>
      </c>
      <c r="I37" s="29" t="s">
        <v>412</v>
      </c>
      <c r="J37" s="11" t="s">
        <v>181</v>
      </c>
      <c r="K37" s="29" t="s">
        <v>166</v>
      </c>
      <c r="L37" s="16">
        <f t="shared" si="0"/>
        <v>1.049787461063211</v>
      </c>
      <c r="M37">
        <f>VLOOKUP(G37, '[1]일선 모험가(표준)'!$A$4:$V$114, MATCH("HP", '[1]일선 모험가(표준)'!$4:$4, 0))</f>
        <v>1140</v>
      </c>
      <c r="N37">
        <f>VLOOKUP(G37, '[1]일선 모험가(표준)'!$A$4:$V$114, MATCH("방어력", '[1]일선 모험가(표준)'!$4:$4, 0))</f>
        <v>47</v>
      </c>
      <c r="O37">
        <f>VLOOKUP(G37,[1]모험가!$A$4:$V$114,MATCH("실제 체력", [1]모험가!$4:$4, 0),TRUE)</f>
        <v>4162.7854799999996</v>
      </c>
      <c r="P37">
        <f>VLOOKUP(G37,[1]모험가!$A$4:$V$114,MATCH("HP", [1]모험가!$4:$4, 0),TRUE)</f>
        <v>1890</v>
      </c>
      <c r="Q37">
        <f>VLOOKUP(G37,[1]모험가!$A$4:$V$114,MATCH("방어력", [1]모험가!$4:$4, 0),TRUE)</f>
        <v>99</v>
      </c>
      <c r="R37">
        <f>VLOOKUP(G37,[1]모험가!$A$4:$V$114,MATCH("회피율", [1]모험가!$4:$4, 0),TRUE)</f>
        <v>0.10679999999999998</v>
      </c>
      <c r="S37" s="42">
        <v>0.95063553059414718</v>
      </c>
    </row>
    <row r="38" spans="1:19" ht="42" customHeight="1" x14ac:dyDescent="0.45">
      <c r="A38" t="s">
        <v>169</v>
      </c>
      <c r="C38" s="38">
        <f>ROUND((1.4*일반모험가_HP*(1+일반모험가_회피율)-일선모험가_HP), 0)+1</f>
        <v>1790</v>
      </c>
      <c r="D38" s="17">
        <f>ROUND((0.8*(100+일반모험가_방어력)-(100+일선모험가_방어력)), 0)</f>
        <v>12</v>
      </c>
      <c r="E38" s="30">
        <f>VLOOKUP(G38,'레벨에 따른 가격'!$A$2:$B$101, 2, TRUE)</f>
        <v>130000</v>
      </c>
      <c r="F38" t="s">
        <v>162</v>
      </c>
      <c r="G38" s="38">
        <v>90</v>
      </c>
      <c r="H38">
        <v>85</v>
      </c>
      <c r="I38" s="11" t="s">
        <v>406</v>
      </c>
      <c r="J38" s="11" t="s">
        <v>188</v>
      </c>
      <c r="K38" s="29" t="s">
        <v>164</v>
      </c>
      <c r="L38" s="16">
        <f t="shared" si="0"/>
        <v>1.1191304530061925</v>
      </c>
      <c r="M38">
        <f>VLOOKUP(G38, '[1]일선 모험가(표준)'!$A$4:$V$114, MATCH("HP", '[1]일선 모험가(표준)'!$4:$4, 0))</f>
        <v>1140</v>
      </c>
      <c r="N38">
        <f>VLOOKUP(G38, '[1]일선 모험가(표준)'!$A$4:$V$114, MATCH("방어력", '[1]일선 모험가(표준)'!$4:$4, 0))</f>
        <v>47</v>
      </c>
      <c r="O38">
        <f>VLOOKUP(G38,[1]모험가!$A$4:$V$114,MATCH("실제 체력", [1]모험가!$4:$4, 0),TRUE)</f>
        <v>4162.7854799999996</v>
      </c>
      <c r="P38">
        <f>VLOOKUP(G38,[1]모험가!$A$4:$V$114,MATCH("HP", [1]모험가!$4:$4, 0),TRUE)</f>
        <v>1890</v>
      </c>
      <c r="Q38">
        <f>VLOOKUP(G38,[1]모험가!$A$4:$V$114,MATCH("방어력", [1]모험가!$4:$4, 0),TRUE)</f>
        <v>99</v>
      </c>
      <c r="R38">
        <f>VLOOKUP(G38,[1]모험가!$A$4:$V$114,MATCH("회피율", [1]모험가!$4:$4, 0),TRUE)</f>
        <v>0.10679999999999998</v>
      </c>
      <c r="S38" s="42">
        <v>1.0709798994974875</v>
      </c>
    </row>
    <row r="39" spans="1:19" ht="42" customHeight="1" x14ac:dyDescent="0.45">
      <c r="A39" t="s">
        <v>168</v>
      </c>
      <c r="C39" s="38">
        <f>ROUND((1.072*일반모험가_HP*(1+일반모험가_회피율)-일선모험가_HP), 0)</f>
        <v>1102</v>
      </c>
      <c r="D39" s="17">
        <f>ROUND((1.072*(100+일반모험가_방어력)-(100+일선모험가_방어력)), 0)</f>
        <v>66</v>
      </c>
      <c r="E39" s="30">
        <f>VLOOKUP(G39,'레벨에 따른 가격'!$A$2:$B$101, 2, TRUE)</f>
        <v>130000</v>
      </c>
      <c r="F39" t="s">
        <v>162</v>
      </c>
      <c r="G39" s="38">
        <v>90</v>
      </c>
      <c r="H39">
        <v>85</v>
      </c>
      <c r="I39" s="29" t="s">
        <v>410</v>
      </c>
      <c r="J39" s="29" t="s">
        <v>182</v>
      </c>
      <c r="K39" s="29" t="s">
        <v>165</v>
      </c>
      <c r="L39" s="16">
        <f t="shared" si="0"/>
        <v>1.1471789797825471</v>
      </c>
      <c r="M39">
        <f>VLOOKUP(G39, '[1]일선 모험가(표준)'!$A$4:$V$114, MATCH("HP", '[1]일선 모험가(표준)'!$4:$4, 0))</f>
        <v>1140</v>
      </c>
      <c r="N39">
        <f>VLOOKUP(G39, '[1]일선 모험가(표준)'!$A$4:$V$114, MATCH("방어력", '[1]일선 모험가(표준)'!$4:$4, 0))</f>
        <v>47</v>
      </c>
      <c r="O39">
        <f>VLOOKUP(G39,[1]모험가!$A$4:$V$114,MATCH("실제 체력", [1]모험가!$4:$4, 0),TRUE)</f>
        <v>4162.7854799999996</v>
      </c>
      <c r="P39">
        <f>VLOOKUP(G39,[1]모험가!$A$4:$V$114,MATCH("HP", [1]모험가!$4:$4, 0),TRUE)</f>
        <v>1890</v>
      </c>
      <c r="Q39">
        <f>VLOOKUP(G39,[1]모험가!$A$4:$V$114,MATCH("방어력", [1]모험가!$4:$4, 0),TRUE)</f>
        <v>99</v>
      </c>
      <c r="R39">
        <f>VLOOKUP(G39,[1]모험가!$A$4:$V$114,MATCH("회피율", [1]모험가!$4:$4, 0),TRUE)</f>
        <v>0.10679999999999998</v>
      </c>
      <c r="S39" s="42">
        <v>1.1018819588136761</v>
      </c>
    </row>
    <row r="40" spans="1:19" ht="42" customHeight="1" x14ac:dyDescent="0.45">
      <c r="A40" t="s">
        <v>183</v>
      </c>
      <c r="C40" s="38">
        <f>ROUND((0.8*일반모험가_HP*(1+일반모험가_회피율)-일선모험가_HP), 0)</f>
        <v>533</v>
      </c>
      <c r="D40" s="17">
        <f>ROUND((1.4*(100+일반모험가_방어력)-(100+일선모험가_방어력)), 0)</f>
        <v>132</v>
      </c>
      <c r="E40" s="30">
        <f>VLOOKUP(G40,'레벨에 따른 가격'!$A$2:$B$101, 2, TRUE)</f>
        <v>130000</v>
      </c>
      <c r="F40" t="s">
        <v>162</v>
      </c>
      <c r="G40" s="38">
        <v>90</v>
      </c>
      <c r="H40">
        <v>85</v>
      </c>
      <c r="I40" s="29" t="s">
        <v>418</v>
      </c>
      <c r="J40" s="29" t="s">
        <v>184</v>
      </c>
      <c r="K40" s="13" t="s">
        <v>127</v>
      </c>
      <c r="L40" s="16">
        <f t="shared" si="0"/>
        <v>1.1212852601763184</v>
      </c>
      <c r="M40">
        <f>VLOOKUP(G40, '[1]일선 모험가(표준)'!$A$4:$V$114, MATCH("HP", '[1]일선 모험가(표준)'!$4:$4, 0))</f>
        <v>1140</v>
      </c>
      <c r="N40">
        <f>VLOOKUP(G40, '[1]일선 모험가(표준)'!$A$4:$V$114, MATCH("방어력", '[1]일선 모험가(표준)'!$4:$4, 0))</f>
        <v>47</v>
      </c>
      <c r="O40">
        <f>VLOOKUP(G40,[1]모험가!$A$4:$V$114,MATCH("실제 체력", [1]모험가!$4:$4, 0),TRUE)</f>
        <v>4162.7854799999996</v>
      </c>
      <c r="P40">
        <f>VLOOKUP(G40,[1]모험가!$A$4:$V$114,MATCH("HP", [1]모험가!$4:$4, 0),TRUE)</f>
        <v>1890</v>
      </c>
      <c r="Q40">
        <f>VLOOKUP(G40,[1]모험가!$A$4:$V$114,MATCH("방어력", [1]모험가!$4:$4, 0),TRUE)</f>
        <v>99</v>
      </c>
      <c r="R40">
        <f>VLOOKUP(G40,[1]모험가!$A$4:$V$114,MATCH("회피율", [1]모험가!$4:$4, 0),TRUE)</f>
        <v>0.10679999999999998</v>
      </c>
      <c r="S40" s="42">
        <v>1.0713370775445856</v>
      </c>
    </row>
    <row r="41" spans="1:19" ht="42" customHeight="1" x14ac:dyDescent="0.45">
      <c r="A41" t="s">
        <v>450</v>
      </c>
      <c r="E41" s="30">
        <f>SUM(E2:E40)</f>
        <v>2779600</v>
      </c>
    </row>
    <row r="42" spans="1:19" ht="42" customHeight="1" x14ac:dyDescent="0.45"/>
    <row r="43" spans="1:19" ht="42" customHeight="1" x14ac:dyDescent="0.45"/>
    <row r="44" spans="1:19" ht="42" customHeight="1" x14ac:dyDescent="0.45"/>
    <row r="45" spans="1:19" ht="42" customHeight="1" x14ac:dyDescent="0.45"/>
    <row r="46" spans="1:19" ht="42" customHeight="1" x14ac:dyDescent="0.4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tabSelected="1" workbookViewId="0">
      <selection activeCell="O7" sqref="O7"/>
    </sheetView>
  </sheetViews>
  <sheetFormatPr defaultRowHeight="17" x14ac:dyDescent="0.45"/>
  <cols>
    <col min="1" max="1" width="20.6640625" customWidth="1"/>
    <col min="2" max="2" width="6.6640625" customWidth="1"/>
    <col min="3" max="3" width="30.6640625" style="11" customWidth="1"/>
    <col min="4" max="4" width="11.25" style="30" customWidth="1"/>
    <col min="5" max="5" width="8.6640625" customWidth="1"/>
    <col min="6" max="6" width="15.58203125" customWidth="1"/>
    <col min="7" max="7" width="8.6640625" customWidth="1"/>
    <col min="8" max="8" width="30.6640625" style="11" customWidth="1"/>
    <col min="9" max="9" width="20.6640625" style="11" customWidth="1"/>
  </cols>
  <sheetData>
    <row r="1" spans="1:11" ht="17.5" thickBot="1" x14ac:dyDescent="0.5">
      <c r="A1" s="5" t="s">
        <v>18</v>
      </c>
      <c r="B1" s="5" t="s">
        <v>39</v>
      </c>
      <c r="C1" s="12" t="s">
        <v>12</v>
      </c>
      <c r="D1" s="10" t="s">
        <v>14</v>
      </c>
      <c r="E1" s="5" t="s">
        <v>13</v>
      </c>
      <c r="F1" s="39" t="s">
        <v>456</v>
      </c>
      <c r="G1" s="5" t="s">
        <v>298</v>
      </c>
      <c r="H1" s="12" t="s">
        <v>11</v>
      </c>
      <c r="I1" s="12" t="s">
        <v>10</v>
      </c>
    </row>
    <row r="2" spans="1:11" ht="68.5" thickTop="1" x14ac:dyDescent="0.45">
      <c r="A2" t="s">
        <v>30</v>
      </c>
      <c r="C2" s="29" t="s">
        <v>405</v>
      </c>
      <c r="D2" s="30">
        <f>ROUNDUP(VLOOKUP(F2,'레벨에 따른 가격'!$A$2:$B$101, 2, TRUE)*1.2, -2)</f>
        <v>7500</v>
      </c>
      <c r="E2" t="s">
        <v>28</v>
      </c>
      <c r="F2">
        <v>10</v>
      </c>
      <c r="G2">
        <v>1</v>
      </c>
      <c r="H2" s="29" t="s">
        <v>49</v>
      </c>
      <c r="I2" s="29" t="s">
        <v>29</v>
      </c>
    </row>
    <row r="3" spans="1:11" ht="51" x14ac:dyDescent="0.45">
      <c r="A3" t="s">
        <v>33</v>
      </c>
      <c r="C3" s="18" t="s">
        <v>430</v>
      </c>
      <c r="D3" s="30">
        <f>ROUNDUP(VLOOKUP(F3,'레벨에 따른 가격'!$A$2:$B$101, 2, TRUE)*1.2, -2)</f>
        <v>13500</v>
      </c>
      <c r="E3" t="s">
        <v>34</v>
      </c>
      <c r="F3">
        <v>15</v>
      </c>
      <c r="G3">
        <v>1</v>
      </c>
      <c r="H3" s="11" t="s">
        <v>50</v>
      </c>
      <c r="I3" s="29" t="s">
        <v>48</v>
      </c>
      <c r="K3" s="30" t="s">
        <v>461</v>
      </c>
    </row>
    <row r="4" spans="1:11" ht="25" customHeight="1" x14ac:dyDescent="0.45">
      <c r="A4" t="s">
        <v>35</v>
      </c>
      <c r="C4" s="19" t="s">
        <v>403</v>
      </c>
      <c r="D4" s="30">
        <f>ROUNDUP(VLOOKUP(F4,'레벨에 따른 가격'!$A$2:$B$101, 2, TRUE)*1.2, -2)</f>
        <v>13500</v>
      </c>
      <c r="E4" t="s">
        <v>34</v>
      </c>
      <c r="F4">
        <v>15</v>
      </c>
      <c r="G4">
        <v>1</v>
      </c>
      <c r="H4" s="11" t="s">
        <v>63</v>
      </c>
      <c r="I4" s="29" t="s">
        <v>307</v>
      </c>
    </row>
    <row r="5" spans="1:11" ht="40" customHeight="1" x14ac:dyDescent="0.45">
      <c r="A5" t="s">
        <v>41</v>
      </c>
      <c r="C5" s="36" t="s">
        <v>338</v>
      </c>
      <c r="D5" s="30">
        <f>ROUNDUP(VLOOKUP(F5,'레벨에 따른 가격'!$A$2:$B$101, 2, TRUE)*1.2, -2)</f>
        <v>97500</v>
      </c>
      <c r="E5" t="s">
        <v>42</v>
      </c>
      <c r="F5">
        <v>60</v>
      </c>
      <c r="G5">
        <v>20</v>
      </c>
      <c r="H5" s="11" t="s">
        <v>302</v>
      </c>
      <c r="I5" s="11" t="s">
        <v>51</v>
      </c>
    </row>
    <row r="6" spans="1:11" ht="40" customHeight="1" x14ac:dyDescent="0.45">
      <c r="A6" t="s">
        <v>43</v>
      </c>
      <c r="C6" s="11" t="s">
        <v>396</v>
      </c>
      <c r="D6" s="30">
        <f>ROUNDUP(VLOOKUP(F6,'레벨에 따른 가격'!$A$2:$B$101, 2, TRUE)*1.2, -2)</f>
        <v>43500</v>
      </c>
      <c r="E6" t="s">
        <v>44</v>
      </c>
      <c r="F6">
        <v>30</v>
      </c>
      <c r="G6">
        <v>1</v>
      </c>
      <c r="H6" s="11" t="s">
        <v>368</v>
      </c>
      <c r="I6" s="32" t="s">
        <v>45</v>
      </c>
    </row>
    <row r="7" spans="1:11" ht="40" customHeight="1" x14ac:dyDescent="0.45">
      <c r="A7" t="s">
        <v>287</v>
      </c>
      <c r="C7" s="29" t="s">
        <v>431</v>
      </c>
      <c r="D7" s="30">
        <f>ROUNDUP(VLOOKUP(F7,'레벨에 따른 가격'!$A$2:$B$101, 2, TRUE)*1.2, -2)</f>
        <v>37500</v>
      </c>
      <c r="E7" t="s">
        <v>54</v>
      </c>
      <c r="F7">
        <v>25</v>
      </c>
      <c r="G7">
        <v>10</v>
      </c>
      <c r="H7" s="29" t="s">
        <v>369</v>
      </c>
      <c r="I7" s="29" t="s">
        <v>58</v>
      </c>
    </row>
    <row r="8" spans="1:11" ht="40" customHeight="1" x14ac:dyDescent="0.45">
      <c r="A8" t="s">
        <v>55</v>
      </c>
      <c r="C8" s="11" t="s">
        <v>434</v>
      </c>
      <c r="D8" s="30">
        <f>ROUNDUP(VLOOKUP(F8,'레벨에 따른 가격'!$A$2:$B$101, 2, TRUE)*1.2, -2)</f>
        <v>121500</v>
      </c>
      <c r="E8" t="s">
        <v>56</v>
      </c>
      <c r="F8">
        <v>75</v>
      </c>
      <c r="G8">
        <v>50</v>
      </c>
      <c r="H8" s="11" t="s">
        <v>370</v>
      </c>
      <c r="I8" s="29" t="s">
        <v>57</v>
      </c>
    </row>
    <row r="9" spans="1:11" ht="40" customHeight="1" x14ac:dyDescent="0.45">
      <c r="A9" t="s">
        <v>60</v>
      </c>
      <c r="C9" s="11" t="s">
        <v>432</v>
      </c>
      <c r="D9" s="30">
        <f>ROUNDUP(VLOOKUP(F9,'레벨에 따른 가격'!$A$2:$B$101, 2, TRUE)*1.2, -2)</f>
        <v>73500</v>
      </c>
      <c r="E9" t="s">
        <v>62</v>
      </c>
      <c r="F9">
        <v>45</v>
      </c>
      <c r="G9">
        <v>35</v>
      </c>
      <c r="H9" s="11" t="s">
        <v>371</v>
      </c>
      <c r="I9" s="11" t="s">
        <v>61</v>
      </c>
    </row>
    <row r="10" spans="1:11" ht="40" customHeight="1" x14ac:dyDescent="0.45">
      <c r="A10" t="s">
        <v>69</v>
      </c>
      <c r="C10" s="29" t="s">
        <v>401</v>
      </c>
      <c r="D10" s="30">
        <f>ROUNDUP(VLOOKUP(F10,'레벨에 따른 가격'!$A$2:$B$101, 2, TRUE)*1.2, -2)</f>
        <v>49500</v>
      </c>
      <c r="E10" t="s">
        <v>70</v>
      </c>
      <c r="F10">
        <v>35</v>
      </c>
      <c r="G10">
        <v>10</v>
      </c>
      <c r="H10" s="29" t="s">
        <v>372</v>
      </c>
      <c r="I10" s="29" t="s">
        <v>71</v>
      </c>
    </row>
    <row r="11" spans="1:11" ht="40" customHeight="1" x14ac:dyDescent="0.45">
      <c r="A11" t="s">
        <v>335</v>
      </c>
      <c r="C11" s="36" t="s">
        <v>362</v>
      </c>
      <c r="D11" s="30">
        <f>ROUNDUP(VLOOKUP(F11,'레벨에 따른 가격'!$A$2:$B$101, 2, TRUE)*1.2, -2)</f>
        <v>79500</v>
      </c>
      <c r="E11" t="s">
        <v>300</v>
      </c>
      <c r="F11">
        <v>50</v>
      </c>
      <c r="G11">
        <v>1</v>
      </c>
      <c r="H11" s="11" t="s">
        <v>373</v>
      </c>
      <c r="I11" s="11" t="s">
        <v>72</v>
      </c>
    </row>
    <row r="12" spans="1:11" ht="40" customHeight="1" x14ac:dyDescent="0.45">
      <c r="A12" t="s">
        <v>73</v>
      </c>
      <c r="C12" s="20" t="s">
        <v>402</v>
      </c>
      <c r="D12" s="30">
        <f>ROUNDUP(VLOOKUP(F12,'레벨에 따른 가격'!$A$2:$B$101, 2, TRUE)*1.2, -2)</f>
        <v>115500</v>
      </c>
      <c r="E12" t="s">
        <v>388</v>
      </c>
      <c r="F12">
        <v>70</v>
      </c>
      <c r="G12">
        <v>45</v>
      </c>
      <c r="H12" s="11" t="s">
        <v>374</v>
      </c>
      <c r="I12" s="11" t="s">
        <v>307</v>
      </c>
    </row>
    <row r="13" spans="1:11" ht="40" customHeight="1" x14ac:dyDescent="0.45">
      <c r="A13" t="s">
        <v>74</v>
      </c>
      <c r="C13" s="21" t="s">
        <v>397</v>
      </c>
      <c r="D13" s="30">
        <f>ROUNDUP(VLOOKUP(F13,'레벨에 따른 가격'!$A$2:$B$101, 2, TRUE)*1.2, -2)</f>
        <v>121500</v>
      </c>
      <c r="E13" t="s">
        <v>75</v>
      </c>
      <c r="F13">
        <v>75</v>
      </c>
      <c r="G13">
        <v>50</v>
      </c>
      <c r="H13" s="11" t="s">
        <v>375</v>
      </c>
      <c r="I13" s="29" t="s">
        <v>76</v>
      </c>
    </row>
    <row r="14" spans="1:11" ht="42" customHeight="1" x14ac:dyDescent="0.45">
      <c r="A14" t="s">
        <v>163</v>
      </c>
      <c r="C14" s="22" t="s">
        <v>411</v>
      </c>
      <c r="D14" s="30">
        <f>ROUNDUP(VLOOKUP(F14,'레벨에 따른 가격'!$A$2:$B$101, 2, TRUE)*1.2, -2)</f>
        <v>109500</v>
      </c>
      <c r="E14" t="s">
        <v>324</v>
      </c>
      <c r="F14">
        <v>65</v>
      </c>
      <c r="G14">
        <v>30</v>
      </c>
      <c r="H14" s="11" t="s">
        <v>384</v>
      </c>
      <c r="I14" s="11" t="s">
        <v>281</v>
      </c>
    </row>
    <row r="15" spans="1:11" ht="42" customHeight="1" x14ac:dyDescent="0.45">
      <c r="A15" s="33" t="s">
        <v>284</v>
      </c>
      <c r="B15" s="33"/>
      <c r="C15" s="32" t="s">
        <v>433</v>
      </c>
      <c r="D15" s="30">
        <f>ROUNDUP(VLOOKUP(F15,'레벨에 따른 가격'!$A$2:$B$101, 2, TRUE)*1.2, -2)</f>
        <v>25500</v>
      </c>
      <c r="E15" s="33" t="s">
        <v>311</v>
      </c>
      <c r="F15" s="33">
        <v>20</v>
      </c>
      <c r="G15" s="33">
        <v>10</v>
      </c>
      <c r="H15" s="32" t="s">
        <v>376</v>
      </c>
      <c r="I15" s="32" t="s">
        <v>290</v>
      </c>
    </row>
    <row r="16" spans="1:11" ht="42" customHeight="1" x14ac:dyDescent="0.45">
      <c r="A16" t="s">
        <v>282</v>
      </c>
      <c r="C16" s="23" t="s">
        <v>435</v>
      </c>
      <c r="D16" s="30">
        <f>ROUNDUP(VLOOKUP(F16,'레벨에 따른 가격'!$A$2:$B$101, 2, TRUE)*1.2, -2)</f>
        <v>79500</v>
      </c>
      <c r="E16" t="s">
        <v>300</v>
      </c>
      <c r="F16" s="40">
        <v>50</v>
      </c>
      <c r="G16">
        <v>1</v>
      </c>
      <c r="H16" s="11" t="s">
        <v>378</v>
      </c>
      <c r="I16" s="11" t="s">
        <v>283</v>
      </c>
    </row>
    <row r="17" spans="1:9" ht="42" customHeight="1" x14ac:dyDescent="0.45">
      <c r="A17" t="s">
        <v>285</v>
      </c>
      <c r="C17" s="24" t="s">
        <v>409</v>
      </c>
      <c r="D17" s="30">
        <f>ROUNDUP(VLOOKUP(F17,'레벨에 따른 가격'!$A$2:$B$101, 2, TRUE)*1.2, -2)</f>
        <v>79500</v>
      </c>
      <c r="E17" t="s">
        <v>325</v>
      </c>
      <c r="F17" s="40">
        <v>50</v>
      </c>
      <c r="G17">
        <v>40</v>
      </c>
      <c r="H17" s="11" t="s">
        <v>377</v>
      </c>
      <c r="I17" s="11" t="s">
        <v>286</v>
      </c>
    </row>
    <row r="18" spans="1:9" ht="42" customHeight="1" x14ac:dyDescent="0.45">
      <c r="A18" t="s">
        <v>288</v>
      </c>
      <c r="C18" s="25" t="s">
        <v>436</v>
      </c>
      <c r="D18" s="30">
        <f>ROUNDUP(VLOOKUP(F18,'레벨에 따른 가격'!$A$2:$B$101, 2, TRUE)*1.2, -2)</f>
        <v>73500</v>
      </c>
      <c r="E18" t="s">
        <v>314</v>
      </c>
      <c r="F18" s="40">
        <v>45</v>
      </c>
      <c r="G18">
        <v>30</v>
      </c>
      <c r="H18" s="11" t="s">
        <v>379</v>
      </c>
      <c r="I18" s="11" t="s">
        <v>58</v>
      </c>
    </row>
    <row r="19" spans="1:9" ht="42" customHeight="1" x14ac:dyDescent="0.45">
      <c r="A19" t="s">
        <v>289</v>
      </c>
      <c r="C19" s="26" t="s">
        <v>437</v>
      </c>
      <c r="D19" s="30">
        <f>ROUNDUP(VLOOKUP(F19,'레벨에 따른 가격'!$A$2:$B$101, 2, TRUE)*1.2, -2)</f>
        <v>73500</v>
      </c>
      <c r="E19" t="s">
        <v>314</v>
      </c>
      <c r="F19" s="40">
        <v>45</v>
      </c>
      <c r="G19">
        <v>30</v>
      </c>
      <c r="H19" s="11" t="s">
        <v>380</v>
      </c>
      <c r="I19" s="11" t="s">
        <v>290</v>
      </c>
    </row>
    <row r="20" spans="1:9" ht="42" customHeight="1" x14ac:dyDescent="0.45">
      <c r="A20" t="s">
        <v>291</v>
      </c>
      <c r="C20" s="27" t="s">
        <v>414</v>
      </c>
      <c r="D20" s="30">
        <f>ROUNDUP(VLOOKUP(F20,'레벨에 따른 가격'!$A$2:$B$101, 2, TRUE)*1.2, -2)</f>
        <v>43500</v>
      </c>
      <c r="E20" t="s">
        <v>327</v>
      </c>
      <c r="F20" s="40">
        <v>30</v>
      </c>
      <c r="G20">
        <v>20</v>
      </c>
      <c r="H20" s="11" t="s">
        <v>318</v>
      </c>
      <c r="I20" s="11" t="s">
        <v>305</v>
      </c>
    </row>
    <row r="21" spans="1:9" ht="42" customHeight="1" x14ac:dyDescent="0.45">
      <c r="A21" t="s">
        <v>292</v>
      </c>
      <c r="C21" s="28" t="s">
        <v>415</v>
      </c>
      <c r="D21" s="30">
        <f>ROUNDUP(VLOOKUP(F21,'레벨에 따른 가격'!$A$2:$B$101, 2, TRUE)*1.2, -2)</f>
        <v>85500</v>
      </c>
      <c r="E21" t="s">
        <v>328</v>
      </c>
      <c r="F21" s="40">
        <v>55</v>
      </c>
      <c r="G21">
        <v>40</v>
      </c>
      <c r="H21" s="11" t="s">
        <v>317</v>
      </c>
      <c r="I21" s="11" t="s">
        <v>305</v>
      </c>
    </row>
    <row r="22" spans="1:9" ht="42" customHeight="1" x14ac:dyDescent="0.45">
      <c r="A22" t="s">
        <v>293</v>
      </c>
      <c r="C22" s="29" t="s">
        <v>438</v>
      </c>
      <c r="D22" s="30">
        <f>ROUNDUP(VLOOKUP(F22,'레벨에 따른 가격'!$A$2:$B$101, 2, TRUE)*1.2, -2)</f>
        <v>109500</v>
      </c>
      <c r="E22" t="s">
        <v>324</v>
      </c>
      <c r="F22" s="40">
        <v>65</v>
      </c>
      <c r="G22">
        <v>30</v>
      </c>
      <c r="H22" s="11" t="s">
        <v>381</v>
      </c>
      <c r="I22" s="11" t="s">
        <v>306</v>
      </c>
    </row>
    <row r="23" spans="1:9" ht="42" customHeight="1" x14ac:dyDescent="0.45">
      <c r="A23" t="s">
        <v>294</v>
      </c>
      <c r="C23" s="35" t="s">
        <v>336</v>
      </c>
      <c r="D23" s="30">
        <f>ROUNDUP(VLOOKUP(F23,'레벨에 따른 가격'!$A$2:$B$101, 2, TRUE)*1.2, -2)</f>
        <v>61500</v>
      </c>
      <c r="E23" t="s">
        <v>326</v>
      </c>
      <c r="F23" s="40">
        <v>40</v>
      </c>
      <c r="G23">
        <v>30</v>
      </c>
      <c r="H23" s="11" t="s">
        <v>295</v>
      </c>
      <c r="I23" s="11" t="s">
        <v>307</v>
      </c>
    </row>
    <row r="24" spans="1:9" ht="42" customHeight="1" x14ac:dyDescent="0.45">
      <c r="A24" t="s">
        <v>296</v>
      </c>
      <c r="C24" s="11" t="s">
        <v>395</v>
      </c>
      <c r="D24" s="30">
        <f>ROUNDUP(VLOOKUP(F24,'레벨에 따른 가격'!$A$2:$B$101, 2, TRUE)*1.2, -2)</f>
        <v>73500</v>
      </c>
      <c r="E24" t="s">
        <v>329</v>
      </c>
      <c r="F24" s="40">
        <v>45</v>
      </c>
      <c r="G24">
        <v>35</v>
      </c>
      <c r="H24" s="11" t="s">
        <v>297</v>
      </c>
      <c r="I24" s="11" t="s">
        <v>307</v>
      </c>
    </row>
    <row r="25" spans="1:9" ht="42" customHeight="1" x14ac:dyDescent="0.45">
      <c r="A25" t="s">
        <v>301</v>
      </c>
      <c r="C25" s="35" t="s">
        <v>337</v>
      </c>
      <c r="D25" s="30">
        <f>ROUNDUP(VLOOKUP(F25,'레벨에 따른 가격'!$A$2:$B$101, 2, TRUE)*1.2, -2)</f>
        <v>115500</v>
      </c>
      <c r="E25" t="s">
        <v>299</v>
      </c>
      <c r="F25" s="40">
        <v>70</v>
      </c>
      <c r="G25">
        <v>40</v>
      </c>
      <c r="H25" s="11" t="s">
        <v>303</v>
      </c>
      <c r="I25" s="11" t="s">
        <v>308</v>
      </c>
    </row>
    <row r="26" spans="1:9" ht="42" customHeight="1" x14ac:dyDescent="0.45">
      <c r="A26" t="s">
        <v>304</v>
      </c>
      <c r="C26" s="34" t="s">
        <v>334</v>
      </c>
      <c r="D26" s="30">
        <f>ROUNDUP(VLOOKUP(F26,'레벨에 따른 가격'!$A$2:$B$101, 2, TRUE)*1.2, -2)</f>
        <v>79500</v>
      </c>
      <c r="E26" t="s">
        <v>300</v>
      </c>
      <c r="F26" s="40">
        <v>50</v>
      </c>
      <c r="G26">
        <v>1</v>
      </c>
      <c r="H26" s="11" t="s">
        <v>310</v>
      </c>
      <c r="I26" s="11" t="s">
        <v>309</v>
      </c>
    </row>
    <row r="27" spans="1:9" ht="42" customHeight="1" x14ac:dyDescent="0.45">
      <c r="A27" t="s">
        <v>319</v>
      </c>
      <c r="C27" s="11" t="s">
        <v>439</v>
      </c>
      <c r="D27" s="30">
        <f>ROUNDUP(VLOOKUP(F27,'레벨에 따른 가격'!$A$2:$B$101, 2, TRUE)*1.2, -2)</f>
        <v>25500</v>
      </c>
      <c r="E27" t="s">
        <v>311</v>
      </c>
      <c r="F27" s="40">
        <v>20</v>
      </c>
      <c r="G27">
        <v>10</v>
      </c>
      <c r="H27" s="11" t="s">
        <v>321</v>
      </c>
      <c r="I27" s="11" t="s">
        <v>312</v>
      </c>
    </row>
    <row r="28" spans="1:9" ht="42" customHeight="1" x14ac:dyDescent="0.45">
      <c r="A28" t="s">
        <v>313</v>
      </c>
      <c r="C28" s="11" t="s">
        <v>441</v>
      </c>
      <c r="D28" s="30">
        <f>ROUNDUP(VLOOKUP(F28,'레벨에 따른 가격'!$A$2:$B$101, 2, TRUE)*1.2, -2)</f>
        <v>73500</v>
      </c>
      <c r="E28" t="s">
        <v>314</v>
      </c>
      <c r="F28" s="40">
        <v>45</v>
      </c>
      <c r="G28">
        <v>30</v>
      </c>
      <c r="H28" s="11" t="s">
        <v>315</v>
      </c>
      <c r="I28" s="11" t="s">
        <v>312</v>
      </c>
    </row>
    <row r="29" spans="1:9" ht="42" customHeight="1" x14ac:dyDescent="0.45">
      <c r="A29" t="s">
        <v>320</v>
      </c>
      <c r="C29" s="11" t="s">
        <v>440</v>
      </c>
      <c r="D29" s="30">
        <f>ROUNDUP(VLOOKUP(F29,'레벨에 따른 가격'!$A$2:$B$101, 2, TRUE)*1.2, -2)</f>
        <v>121500</v>
      </c>
      <c r="E29" t="s">
        <v>316</v>
      </c>
      <c r="F29" s="40">
        <v>75</v>
      </c>
      <c r="G29">
        <v>50</v>
      </c>
      <c r="H29" s="11" t="s">
        <v>322</v>
      </c>
      <c r="I29" s="11" t="s">
        <v>323</v>
      </c>
    </row>
    <row r="30" spans="1:9" ht="42" customHeight="1" x14ac:dyDescent="0.45">
      <c r="A30" t="s">
        <v>330</v>
      </c>
      <c r="C30" s="34" t="s">
        <v>394</v>
      </c>
      <c r="D30" s="30">
        <f>ROUNDUP(VLOOKUP(F30,'레벨에 따른 가격'!$A$2:$B$101, 2, TRUE)*1.2, -2)</f>
        <v>121500</v>
      </c>
      <c r="E30" t="s">
        <v>316</v>
      </c>
      <c r="F30" s="40">
        <v>75</v>
      </c>
      <c r="G30">
        <v>50</v>
      </c>
      <c r="H30" s="11" t="s">
        <v>332</v>
      </c>
      <c r="I30" s="11" t="s">
        <v>333</v>
      </c>
    </row>
    <row r="31" spans="1:9" ht="42" customHeight="1" x14ac:dyDescent="0.45">
      <c r="A31" t="s">
        <v>339</v>
      </c>
      <c r="C31" s="11" t="s">
        <v>442</v>
      </c>
      <c r="D31" s="30">
        <f>ROUNDUP(VLOOKUP(F31,'레벨에 따른 가격'!$A$2:$B$101, 2, TRUE)*1.2, -2)</f>
        <v>25500</v>
      </c>
      <c r="E31" t="s">
        <v>349</v>
      </c>
      <c r="F31" s="40">
        <v>20</v>
      </c>
      <c r="G31">
        <v>1</v>
      </c>
      <c r="H31" s="11" t="s">
        <v>385</v>
      </c>
      <c r="I31" s="11" t="s">
        <v>340</v>
      </c>
    </row>
    <row r="32" spans="1:9" ht="42" customHeight="1" x14ac:dyDescent="0.45">
      <c r="A32" t="s">
        <v>341</v>
      </c>
      <c r="C32" s="11" t="s">
        <v>443</v>
      </c>
      <c r="D32" s="30">
        <f>ROUNDUP(VLOOKUP(F32,'레벨에 따른 가격'!$A$2:$B$101, 2, TRUE)*1.2, -2)</f>
        <v>73500</v>
      </c>
      <c r="E32" t="s">
        <v>342</v>
      </c>
      <c r="F32" s="40">
        <v>45</v>
      </c>
      <c r="G32">
        <v>30</v>
      </c>
      <c r="H32" s="11" t="s">
        <v>343</v>
      </c>
      <c r="I32" s="11" t="s">
        <v>340</v>
      </c>
    </row>
    <row r="33" spans="1:9" ht="42" customHeight="1" x14ac:dyDescent="0.45">
      <c r="A33" t="s">
        <v>345</v>
      </c>
      <c r="C33" s="11" t="s">
        <v>444</v>
      </c>
      <c r="D33" s="30">
        <f>ROUNDUP(VLOOKUP(F33,'레벨에 따른 가격'!$A$2:$B$101, 2, TRUE)*1.2, -2)</f>
        <v>121500</v>
      </c>
      <c r="E33" t="s">
        <v>344</v>
      </c>
      <c r="F33" s="40">
        <v>75</v>
      </c>
      <c r="G33">
        <v>50</v>
      </c>
      <c r="H33" s="11" t="s">
        <v>346</v>
      </c>
      <c r="I33" s="11" t="s">
        <v>340</v>
      </c>
    </row>
    <row r="34" spans="1:9" ht="42" customHeight="1" x14ac:dyDescent="0.45">
      <c r="A34" t="s">
        <v>364</v>
      </c>
      <c r="C34" s="34" t="s">
        <v>366</v>
      </c>
      <c r="D34" s="30">
        <f>ROUNDUP(VLOOKUP(F34,'레벨에 따른 가격'!$A$2:$B$101, 2, TRUE)*1.2, -2)</f>
        <v>85500</v>
      </c>
      <c r="E34" t="s">
        <v>358</v>
      </c>
      <c r="F34" s="40">
        <v>55</v>
      </c>
      <c r="G34">
        <v>10</v>
      </c>
      <c r="H34" s="11" t="s">
        <v>365</v>
      </c>
      <c r="I34" s="11" t="s">
        <v>389</v>
      </c>
    </row>
    <row r="35" spans="1:9" ht="42" customHeight="1" x14ac:dyDescent="0.45">
      <c r="A35" t="s">
        <v>347</v>
      </c>
      <c r="C35" s="11" t="s">
        <v>445</v>
      </c>
      <c r="D35" s="30">
        <f>ROUNDUP(VLOOKUP(F35,'레벨에 따른 가격'!$A$2:$B$101, 2, TRUE)*1.2, -2)</f>
        <v>49500</v>
      </c>
      <c r="E35" t="s">
        <v>348</v>
      </c>
      <c r="F35" s="40">
        <v>35</v>
      </c>
      <c r="G35">
        <v>25</v>
      </c>
      <c r="H35" s="11" t="s">
        <v>351</v>
      </c>
      <c r="I35" s="11" t="s">
        <v>387</v>
      </c>
    </row>
    <row r="36" spans="1:9" ht="42" customHeight="1" x14ac:dyDescent="0.45">
      <c r="A36" t="s">
        <v>352</v>
      </c>
      <c r="C36" s="11" t="s">
        <v>446</v>
      </c>
      <c r="D36" s="30">
        <f>ROUNDUP(VLOOKUP(F36,'레벨에 따른 가격'!$A$2:$B$101, 2, TRUE)*1.2, -2)</f>
        <v>85500</v>
      </c>
      <c r="E36" t="s">
        <v>350</v>
      </c>
      <c r="F36" s="40">
        <v>55</v>
      </c>
      <c r="G36">
        <v>45</v>
      </c>
      <c r="H36" s="11" t="s">
        <v>353</v>
      </c>
      <c r="I36" s="29" t="s">
        <v>387</v>
      </c>
    </row>
    <row r="37" spans="1:9" ht="42" customHeight="1" x14ac:dyDescent="0.45">
      <c r="A37" t="s">
        <v>354</v>
      </c>
      <c r="C37" s="11" t="s">
        <v>447</v>
      </c>
      <c r="D37" s="30">
        <f>ROUNDUP(VLOOKUP(F37,'레벨에 따른 가격'!$A$2:$B$101, 2, TRUE)*1.2, -2)</f>
        <v>133500</v>
      </c>
      <c r="E37" t="s">
        <v>355</v>
      </c>
      <c r="F37" s="40">
        <v>80</v>
      </c>
      <c r="G37">
        <v>60</v>
      </c>
      <c r="H37" s="11" t="s">
        <v>382</v>
      </c>
      <c r="I37" s="29" t="s">
        <v>387</v>
      </c>
    </row>
    <row r="38" spans="1:9" ht="42" customHeight="1" x14ac:dyDescent="0.45">
      <c r="A38" t="s">
        <v>356</v>
      </c>
      <c r="C38" s="34" t="s">
        <v>393</v>
      </c>
      <c r="D38" s="30">
        <f>ROUNDUP(VLOOKUP(F38,'레벨에 따른 가격'!$A$2:$B$101, 2, TRUE)*1.2, -2)</f>
        <v>85500</v>
      </c>
      <c r="E38" t="s">
        <v>358</v>
      </c>
      <c r="F38" s="40">
        <v>55</v>
      </c>
      <c r="G38">
        <v>10</v>
      </c>
      <c r="H38" s="11" t="s">
        <v>383</v>
      </c>
      <c r="I38" s="11" t="s">
        <v>392</v>
      </c>
    </row>
    <row r="39" spans="1:9" ht="42" customHeight="1" x14ac:dyDescent="0.45">
      <c r="A39" t="s">
        <v>357</v>
      </c>
      <c r="C39" s="34" t="s">
        <v>360</v>
      </c>
      <c r="D39" s="30">
        <f>ROUNDUP(VLOOKUP(F39,'레벨에 따른 가격'!$A$2:$B$101, 2, TRUE)*1.2, -2)</f>
        <v>49500</v>
      </c>
      <c r="E39" t="s">
        <v>359</v>
      </c>
      <c r="F39" s="40">
        <v>35</v>
      </c>
      <c r="G39">
        <v>10</v>
      </c>
      <c r="H39" s="11" t="s">
        <v>361</v>
      </c>
      <c r="I39" s="11" t="s">
        <v>391</v>
      </c>
    </row>
    <row r="40" spans="1:9" ht="42" customHeight="1" x14ac:dyDescent="0.45">
      <c r="A40" s="31" t="s">
        <v>363</v>
      </c>
      <c r="C40" s="34" t="s">
        <v>367</v>
      </c>
      <c r="D40" s="30">
        <f>ROUNDUP(VLOOKUP(F40,'레벨에 따른 가격'!$A$2:$B$101, 2, TRUE)*1.2, -2)</f>
        <v>85500</v>
      </c>
      <c r="E40" t="s">
        <v>358</v>
      </c>
      <c r="F40" s="40">
        <v>55</v>
      </c>
      <c r="G40">
        <v>10</v>
      </c>
      <c r="H40" s="11" t="s">
        <v>386</v>
      </c>
      <c r="I40" s="11" t="s">
        <v>390</v>
      </c>
    </row>
    <row r="41" spans="1:9" ht="42" customHeight="1" x14ac:dyDescent="0.45">
      <c r="A41" t="s">
        <v>450</v>
      </c>
      <c r="D41" s="30">
        <f>SUM(D2:D40)</f>
        <v>2920500</v>
      </c>
    </row>
    <row r="42" spans="1:9" ht="42" customHeight="1" x14ac:dyDescent="0.45"/>
    <row r="43" spans="1:9" ht="42" customHeight="1" x14ac:dyDescent="0.45"/>
    <row r="44" spans="1:9" ht="42" customHeight="1" x14ac:dyDescent="0.4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E0821-5610-4BB0-B09F-AB5082C41417}">
  <dimension ref="A1:F103"/>
  <sheetViews>
    <sheetView workbookViewId="0">
      <selection activeCell="U28" sqref="U28"/>
    </sheetView>
  </sheetViews>
  <sheetFormatPr defaultRowHeight="17" x14ac:dyDescent="0.45"/>
  <cols>
    <col min="2" max="2" width="10.08203125" style="30" customWidth="1"/>
    <col min="3" max="3" width="9.08203125" bestFit="1" customWidth="1"/>
    <col min="4" max="4" width="9.08203125" style="30" bestFit="1" customWidth="1"/>
  </cols>
  <sheetData>
    <row r="1" spans="1:6" x14ac:dyDescent="0.45">
      <c r="A1" t="s">
        <v>457</v>
      </c>
      <c r="B1" s="30" t="s">
        <v>451</v>
      </c>
      <c r="C1" t="s">
        <v>452</v>
      </c>
    </row>
    <row r="2" spans="1:6" x14ac:dyDescent="0.45">
      <c r="A2">
        <v>1</v>
      </c>
      <c r="F2" t="s">
        <v>454</v>
      </c>
    </row>
    <row r="3" spans="1:6" x14ac:dyDescent="0.45">
      <c r="A3">
        <v>2</v>
      </c>
      <c r="F3" t="s">
        <v>455</v>
      </c>
    </row>
    <row r="4" spans="1:6" x14ac:dyDescent="0.45">
      <c r="A4">
        <v>3</v>
      </c>
      <c r="F4" t="s">
        <v>458</v>
      </c>
    </row>
    <row r="5" spans="1:6" x14ac:dyDescent="0.45">
      <c r="A5">
        <v>4</v>
      </c>
      <c r="F5" t="s">
        <v>459</v>
      </c>
    </row>
    <row r="6" spans="1:6" x14ac:dyDescent="0.45">
      <c r="A6">
        <v>5</v>
      </c>
      <c r="B6" s="30">
        <f>(A6-4)*1000+200</f>
        <v>1200</v>
      </c>
      <c r="C6" s="30">
        <v>300</v>
      </c>
      <c r="D6" s="30">
        <v>1200</v>
      </c>
      <c r="F6" t="s">
        <v>460</v>
      </c>
    </row>
    <row r="7" spans="1:6" x14ac:dyDescent="0.45">
      <c r="A7">
        <v>6</v>
      </c>
      <c r="B7" s="30">
        <f t="shared" ref="B7:B16" si="0">(A7-4)*1000+200</f>
        <v>2200</v>
      </c>
      <c r="D7" s="30">
        <v>2700</v>
      </c>
    </row>
    <row r="8" spans="1:6" x14ac:dyDescent="0.45">
      <c r="A8">
        <v>7</v>
      </c>
      <c r="B8" s="30">
        <f t="shared" si="0"/>
        <v>3200</v>
      </c>
      <c r="D8" s="30">
        <v>4200</v>
      </c>
    </row>
    <row r="9" spans="1:6" x14ac:dyDescent="0.45">
      <c r="A9">
        <v>8</v>
      </c>
      <c r="B9" s="30">
        <f t="shared" si="0"/>
        <v>4200</v>
      </c>
      <c r="D9" s="30">
        <v>5700</v>
      </c>
    </row>
    <row r="10" spans="1:6" x14ac:dyDescent="0.45">
      <c r="A10">
        <v>9</v>
      </c>
      <c r="B10" s="30">
        <f t="shared" si="0"/>
        <v>5200</v>
      </c>
      <c r="D10" s="30">
        <v>7200</v>
      </c>
    </row>
    <row r="11" spans="1:6" x14ac:dyDescent="0.45">
      <c r="A11">
        <v>10</v>
      </c>
      <c r="B11" s="30">
        <f t="shared" si="0"/>
        <v>6200</v>
      </c>
      <c r="C11" s="30">
        <v>1800</v>
      </c>
      <c r="D11" s="30">
        <v>8700</v>
      </c>
    </row>
    <row r="12" spans="1:6" x14ac:dyDescent="0.45">
      <c r="A12">
        <v>11</v>
      </c>
      <c r="B12" s="30">
        <f t="shared" si="0"/>
        <v>7200</v>
      </c>
      <c r="D12" s="30">
        <v>10200</v>
      </c>
      <c r="E12">
        <f>$B$15+($B$25-$B$15)*MOD(A12, 10)/10</f>
        <v>12100</v>
      </c>
    </row>
    <row r="13" spans="1:6" x14ac:dyDescent="0.45">
      <c r="A13">
        <v>12</v>
      </c>
      <c r="B13" s="30">
        <f t="shared" si="0"/>
        <v>8200</v>
      </c>
      <c r="D13" s="30">
        <v>11700</v>
      </c>
    </row>
    <row r="14" spans="1:6" x14ac:dyDescent="0.45">
      <c r="A14">
        <v>13</v>
      </c>
      <c r="B14" s="30">
        <f t="shared" si="0"/>
        <v>9200</v>
      </c>
      <c r="D14" s="30">
        <v>13200</v>
      </c>
    </row>
    <row r="15" spans="1:6" x14ac:dyDescent="0.45">
      <c r="A15">
        <v>14</v>
      </c>
      <c r="B15" s="30">
        <f t="shared" si="0"/>
        <v>10200</v>
      </c>
      <c r="D15" s="30">
        <v>14700</v>
      </c>
    </row>
    <row r="16" spans="1:6" x14ac:dyDescent="0.45">
      <c r="A16">
        <v>15</v>
      </c>
      <c r="B16" s="30">
        <f t="shared" si="0"/>
        <v>11200</v>
      </c>
      <c r="C16" s="30">
        <v>2400</v>
      </c>
      <c r="D16" s="30">
        <v>16200</v>
      </c>
    </row>
    <row r="17" spans="1:5" x14ac:dyDescent="0.45">
      <c r="A17">
        <v>16</v>
      </c>
      <c r="B17" s="30">
        <f>$B$16+($B$26-$B$16)*MOD(A17-5, 10)/10</f>
        <v>13200</v>
      </c>
      <c r="D17" s="30">
        <v>17700</v>
      </c>
      <c r="E17">
        <f>$B$16+($B$26-$B$16)*MOD(A17-5, 10)/10</f>
        <v>13200</v>
      </c>
    </row>
    <row r="18" spans="1:5" x14ac:dyDescent="0.45">
      <c r="A18">
        <v>17</v>
      </c>
      <c r="B18" s="30">
        <f t="shared" ref="B18:B25" si="1">$B$16+($B$26-$B$16)*MOD(A18-5, 10)/10</f>
        <v>15200</v>
      </c>
      <c r="D18" s="30">
        <v>19200</v>
      </c>
    </row>
    <row r="19" spans="1:5" x14ac:dyDescent="0.45">
      <c r="A19">
        <v>18</v>
      </c>
      <c r="B19" s="30">
        <f t="shared" si="1"/>
        <v>17200</v>
      </c>
      <c r="D19" s="30">
        <v>20700</v>
      </c>
    </row>
    <row r="20" spans="1:5" x14ac:dyDescent="0.45">
      <c r="A20">
        <v>19</v>
      </c>
      <c r="B20" s="30">
        <f t="shared" si="1"/>
        <v>19200</v>
      </c>
      <c r="D20" s="30">
        <v>22200</v>
      </c>
    </row>
    <row r="21" spans="1:5" x14ac:dyDescent="0.45">
      <c r="A21">
        <v>20</v>
      </c>
      <c r="B21" s="30">
        <f t="shared" si="1"/>
        <v>21200</v>
      </c>
      <c r="C21" s="30">
        <v>3280</v>
      </c>
      <c r="D21" s="30">
        <v>23700</v>
      </c>
    </row>
    <row r="22" spans="1:5" x14ac:dyDescent="0.45">
      <c r="A22">
        <v>21</v>
      </c>
      <c r="B22" s="30">
        <f t="shared" si="1"/>
        <v>23200</v>
      </c>
      <c r="D22" s="30">
        <v>25200</v>
      </c>
    </row>
    <row r="23" spans="1:5" x14ac:dyDescent="0.45">
      <c r="A23">
        <v>22</v>
      </c>
      <c r="B23" s="30">
        <f t="shared" si="1"/>
        <v>25200</v>
      </c>
      <c r="D23" s="30">
        <v>26700</v>
      </c>
    </row>
    <row r="24" spans="1:5" x14ac:dyDescent="0.45">
      <c r="A24">
        <v>23</v>
      </c>
      <c r="B24" s="30">
        <f t="shared" si="1"/>
        <v>27200</v>
      </c>
      <c r="D24" s="30">
        <v>28200</v>
      </c>
    </row>
    <row r="25" spans="1:5" x14ac:dyDescent="0.45">
      <c r="A25">
        <v>24</v>
      </c>
      <c r="B25" s="30">
        <f t="shared" si="1"/>
        <v>29200</v>
      </c>
      <c r="C25" s="30"/>
      <c r="D25" s="30">
        <v>29700</v>
      </c>
    </row>
    <row r="26" spans="1:5" x14ac:dyDescent="0.45">
      <c r="A26">
        <v>25</v>
      </c>
      <c r="B26" s="30">
        <f>(A26-4)*1000+10200</f>
        <v>31200</v>
      </c>
      <c r="C26" s="30">
        <v>4200</v>
      </c>
      <c r="D26" s="30">
        <v>31200</v>
      </c>
    </row>
    <row r="27" spans="1:5" x14ac:dyDescent="0.45">
      <c r="A27">
        <v>26</v>
      </c>
      <c r="B27" s="30">
        <f t="shared" ref="B27:B36" si="2">(A27-4)*1000+10200</f>
        <v>32200</v>
      </c>
      <c r="D27" s="30">
        <v>32700</v>
      </c>
    </row>
    <row r="28" spans="1:5" x14ac:dyDescent="0.45">
      <c r="A28">
        <v>27</v>
      </c>
      <c r="B28" s="30">
        <f t="shared" si="2"/>
        <v>33200</v>
      </c>
      <c r="D28" s="30">
        <v>34200</v>
      </c>
    </row>
    <row r="29" spans="1:5" x14ac:dyDescent="0.45">
      <c r="A29">
        <v>28</v>
      </c>
      <c r="B29" s="30">
        <f t="shared" si="2"/>
        <v>34200</v>
      </c>
      <c r="D29" s="30">
        <v>35700</v>
      </c>
    </row>
    <row r="30" spans="1:5" x14ac:dyDescent="0.45">
      <c r="A30">
        <v>29</v>
      </c>
      <c r="B30" s="30">
        <f t="shared" si="2"/>
        <v>35200</v>
      </c>
      <c r="D30" s="30">
        <v>37200</v>
      </c>
    </row>
    <row r="31" spans="1:5" x14ac:dyDescent="0.45">
      <c r="A31">
        <v>30</v>
      </c>
      <c r="B31" s="30">
        <f t="shared" si="2"/>
        <v>36200</v>
      </c>
      <c r="C31" s="30">
        <v>4920</v>
      </c>
      <c r="D31" s="30">
        <v>38700</v>
      </c>
    </row>
    <row r="32" spans="1:5" x14ac:dyDescent="0.45">
      <c r="A32">
        <v>31</v>
      </c>
      <c r="B32" s="30">
        <f t="shared" si="2"/>
        <v>37200</v>
      </c>
      <c r="D32" s="30">
        <v>40200</v>
      </c>
    </row>
    <row r="33" spans="1:4" x14ac:dyDescent="0.45">
      <c r="A33">
        <v>32</v>
      </c>
      <c r="B33" s="30">
        <f t="shared" si="2"/>
        <v>38200</v>
      </c>
      <c r="D33" s="30">
        <v>41700</v>
      </c>
    </row>
    <row r="34" spans="1:4" x14ac:dyDescent="0.45">
      <c r="A34">
        <v>33</v>
      </c>
      <c r="B34" s="30">
        <f t="shared" si="2"/>
        <v>39200</v>
      </c>
      <c r="D34" s="30">
        <v>43200</v>
      </c>
    </row>
    <row r="35" spans="1:4" x14ac:dyDescent="0.45">
      <c r="A35">
        <v>34</v>
      </c>
      <c r="B35" s="30">
        <f t="shared" si="2"/>
        <v>40200</v>
      </c>
      <c r="D35" s="30">
        <v>44700</v>
      </c>
    </row>
    <row r="36" spans="1:4" x14ac:dyDescent="0.45">
      <c r="A36">
        <v>35</v>
      </c>
      <c r="B36" s="30">
        <f t="shared" si="2"/>
        <v>41200</v>
      </c>
      <c r="C36" s="30">
        <v>6000</v>
      </c>
      <c r="D36" s="30">
        <v>46200</v>
      </c>
    </row>
    <row r="37" spans="1:4" x14ac:dyDescent="0.45">
      <c r="A37">
        <v>36</v>
      </c>
      <c r="B37" s="30">
        <f>$B$36+($B$46-$B$36)*MOD(A37-5, 10)/10</f>
        <v>43200</v>
      </c>
      <c r="D37" s="30">
        <v>47700</v>
      </c>
    </row>
    <row r="38" spans="1:4" x14ac:dyDescent="0.45">
      <c r="A38">
        <v>37</v>
      </c>
      <c r="B38" s="30">
        <f t="shared" ref="B38:B45" si="3">$B$36+($B$46-$B$36)*MOD(A38-5, 10)/10</f>
        <v>45200</v>
      </c>
      <c r="D38" s="30">
        <v>49200</v>
      </c>
    </row>
    <row r="39" spans="1:4" x14ac:dyDescent="0.45">
      <c r="A39">
        <v>38</v>
      </c>
      <c r="B39" s="30">
        <f t="shared" si="3"/>
        <v>47200</v>
      </c>
      <c r="D39" s="30">
        <v>50700</v>
      </c>
    </row>
    <row r="40" spans="1:4" x14ac:dyDescent="0.45">
      <c r="A40">
        <v>39</v>
      </c>
      <c r="B40" s="30">
        <f t="shared" si="3"/>
        <v>49200</v>
      </c>
      <c r="D40" s="30">
        <v>52200</v>
      </c>
    </row>
    <row r="41" spans="1:4" x14ac:dyDescent="0.45">
      <c r="A41">
        <v>40</v>
      </c>
      <c r="B41" s="30">
        <f t="shared" si="3"/>
        <v>51200</v>
      </c>
      <c r="C41" s="30">
        <v>7160</v>
      </c>
      <c r="D41" s="30">
        <v>53700</v>
      </c>
    </row>
    <row r="42" spans="1:4" x14ac:dyDescent="0.45">
      <c r="A42">
        <v>41</v>
      </c>
      <c r="B42" s="30">
        <f t="shared" si="3"/>
        <v>53200</v>
      </c>
      <c r="D42" s="30">
        <v>55200</v>
      </c>
    </row>
    <row r="43" spans="1:4" x14ac:dyDescent="0.45">
      <c r="A43">
        <v>42</v>
      </c>
      <c r="B43" s="30">
        <f t="shared" si="3"/>
        <v>55200</v>
      </c>
      <c r="D43" s="30">
        <v>56700</v>
      </c>
    </row>
    <row r="44" spans="1:4" x14ac:dyDescent="0.45">
      <c r="A44">
        <v>43</v>
      </c>
      <c r="B44" s="30">
        <f t="shared" si="3"/>
        <v>57200</v>
      </c>
      <c r="D44" s="30">
        <v>58200</v>
      </c>
    </row>
    <row r="45" spans="1:4" x14ac:dyDescent="0.45">
      <c r="A45">
        <v>44</v>
      </c>
      <c r="B45" s="30">
        <f t="shared" si="3"/>
        <v>59200</v>
      </c>
      <c r="D45" s="30">
        <v>59700</v>
      </c>
    </row>
    <row r="46" spans="1:4" x14ac:dyDescent="0.45">
      <c r="A46">
        <v>45</v>
      </c>
      <c r="B46" s="30">
        <f>(A46-4)*1000+20200</f>
        <v>61200</v>
      </c>
      <c r="C46" s="30">
        <v>8000</v>
      </c>
      <c r="D46" s="30">
        <v>61200</v>
      </c>
    </row>
    <row r="47" spans="1:4" x14ac:dyDescent="0.45">
      <c r="A47">
        <v>46</v>
      </c>
      <c r="B47" s="30">
        <f t="shared" ref="B47:B56" si="4">(A47-4)*1000+20200</f>
        <v>62200</v>
      </c>
      <c r="D47" s="30">
        <v>62700</v>
      </c>
    </row>
    <row r="48" spans="1:4" x14ac:dyDescent="0.45">
      <c r="A48">
        <v>47</v>
      </c>
      <c r="B48" s="30">
        <f t="shared" si="4"/>
        <v>63200</v>
      </c>
      <c r="D48" s="30">
        <v>64200</v>
      </c>
    </row>
    <row r="49" spans="1:4" x14ac:dyDescent="0.45">
      <c r="A49">
        <v>48</v>
      </c>
      <c r="B49" s="30">
        <f t="shared" si="4"/>
        <v>64200</v>
      </c>
      <c r="D49" s="30">
        <v>65700</v>
      </c>
    </row>
    <row r="50" spans="1:4" x14ac:dyDescent="0.45">
      <c r="A50">
        <v>49</v>
      </c>
      <c r="B50" s="30">
        <f t="shared" si="4"/>
        <v>65200</v>
      </c>
      <c r="D50" s="30">
        <v>67200</v>
      </c>
    </row>
    <row r="51" spans="1:4" x14ac:dyDescent="0.45">
      <c r="A51">
        <v>50</v>
      </c>
      <c r="B51" s="30">
        <f t="shared" si="4"/>
        <v>66200</v>
      </c>
      <c r="C51" s="30">
        <v>9200</v>
      </c>
      <c r="D51" s="30">
        <v>68700</v>
      </c>
    </row>
    <row r="52" spans="1:4" x14ac:dyDescent="0.45">
      <c r="A52">
        <v>51</v>
      </c>
      <c r="B52" s="30">
        <f t="shared" si="4"/>
        <v>67200</v>
      </c>
      <c r="D52" s="30">
        <v>70200</v>
      </c>
    </row>
    <row r="53" spans="1:4" x14ac:dyDescent="0.45">
      <c r="A53">
        <v>52</v>
      </c>
      <c r="B53" s="30">
        <f t="shared" si="4"/>
        <v>68200</v>
      </c>
      <c r="D53" s="30">
        <v>71700</v>
      </c>
    </row>
    <row r="54" spans="1:4" x14ac:dyDescent="0.45">
      <c r="A54">
        <v>53</v>
      </c>
      <c r="B54" s="30">
        <f t="shared" si="4"/>
        <v>69200</v>
      </c>
      <c r="D54" s="30">
        <v>73200</v>
      </c>
    </row>
    <row r="55" spans="1:4" x14ac:dyDescent="0.45">
      <c r="A55">
        <v>54</v>
      </c>
      <c r="B55" s="30">
        <f t="shared" si="4"/>
        <v>70200</v>
      </c>
      <c r="D55" s="30">
        <v>74700</v>
      </c>
    </row>
    <row r="56" spans="1:4" x14ac:dyDescent="0.45">
      <c r="A56">
        <v>55</v>
      </c>
      <c r="B56" s="30">
        <f t="shared" si="4"/>
        <v>71200</v>
      </c>
      <c r="C56" s="30">
        <v>10200</v>
      </c>
      <c r="D56" s="30">
        <v>76200</v>
      </c>
    </row>
    <row r="57" spans="1:4" x14ac:dyDescent="0.45">
      <c r="A57">
        <v>56</v>
      </c>
      <c r="B57" s="30">
        <f>$B$56+($B$66-$B$56)*MOD(A57-5, 10)/10</f>
        <v>73200</v>
      </c>
      <c r="D57" s="30">
        <v>77700</v>
      </c>
    </row>
    <row r="58" spans="1:4" x14ac:dyDescent="0.45">
      <c r="A58">
        <v>57</v>
      </c>
      <c r="B58" s="30">
        <f t="shared" ref="B58:B65" si="5">$B$56+($B$66-$B$56)*MOD(A58-5, 10)/10</f>
        <v>75200</v>
      </c>
      <c r="D58" s="30">
        <v>79200</v>
      </c>
    </row>
    <row r="59" spans="1:4" x14ac:dyDescent="0.45">
      <c r="A59">
        <v>58</v>
      </c>
      <c r="B59" s="30">
        <f t="shared" si="5"/>
        <v>77200</v>
      </c>
      <c r="D59" s="30">
        <v>80700</v>
      </c>
    </row>
    <row r="60" spans="1:4" x14ac:dyDescent="0.45">
      <c r="A60">
        <v>59</v>
      </c>
      <c r="B60" s="30">
        <f t="shared" si="5"/>
        <v>79200</v>
      </c>
      <c r="D60" s="30">
        <v>82200</v>
      </c>
    </row>
    <row r="61" spans="1:4" x14ac:dyDescent="0.45">
      <c r="A61">
        <v>60</v>
      </c>
      <c r="B61" s="30">
        <f t="shared" si="5"/>
        <v>81200</v>
      </c>
      <c r="C61" s="30">
        <v>11200</v>
      </c>
      <c r="D61" s="30">
        <v>83700</v>
      </c>
    </row>
    <row r="62" spans="1:4" x14ac:dyDescent="0.45">
      <c r="A62">
        <v>61</v>
      </c>
      <c r="B62" s="30">
        <f t="shared" si="5"/>
        <v>83200</v>
      </c>
      <c r="D62" s="30">
        <v>85200</v>
      </c>
    </row>
    <row r="63" spans="1:4" x14ac:dyDescent="0.45">
      <c r="A63">
        <v>62</v>
      </c>
      <c r="B63" s="30">
        <f t="shared" si="5"/>
        <v>85200</v>
      </c>
      <c r="D63" s="30">
        <v>86700</v>
      </c>
    </row>
    <row r="64" spans="1:4" x14ac:dyDescent="0.45">
      <c r="A64">
        <v>63</v>
      </c>
      <c r="B64" s="30">
        <f t="shared" si="5"/>
        <v>87200</v>
      </c>
      <c r="D64" s="30">
        <v>88200</v>
      </c>
    </row>
    <row r="65" spans="1:4" x14ac:dyDescent="0.45">
      <c r="A65">
        <v>64</v>
      </c>
      <c r="B65" s="30">
        <f t="shared" si="5"/>
        <v>89200</v>
      </c>
      <c r="D65" s="30">
        <v>89700</v>
      </c>
    </row>
    <row r="66" spans="1:4" x14ac:dyDescent="0.45">
      <c r="A66">
        <v>65</v>
      </c>
      <c r="B66" s="30">
        <f>(A66-4)*1000+30200</f>
        <v>91200</v>
      </c>
      <c r="C66" s="30">
        <v>12000</v>
      </c>
      <c r="D66" s="30">
        <v>91200</v>
      </c>
    </row>
    <row r="67" spans="1:4" x14ac:dyDescent="0.45">
      <c r="A67">
        <v>66</v>
      </c>
      <c r="B67" s="30">
        <f t="shared" ref="B67:B76" si="6">(A67-4)*1000+30200</f>
        <v>92200</v>
      </c>
      <c r="D67" s="30">
        <v>92700</v>
      </c>
    </row>
    <row r="68" spans="1:4" x14ac:dyDescent="0.45">
      <c r="A68">
        <v>67</v>
      </c>
      <c r="B68" s="30">
        <f t="shared" si="6"/>
        <v>93200</v>
      </c>
      <c r="D68" s="30">
        <v>94200</v>
      </c>
    </row>
    <row r="69" spans="1:4" x14ac:dyDescent="0.45">
      <c r="A69">
        <v>68</v>
      </c>
      <c r="B69" s="30">
        <f t="shared" si="6"/>
        <v>94200</v>
      </c>
      <c r="D69" s="30">
        <v>95700</v>
      </c>
    </row>
    <row r="70" spans="1:4" x14ac:dyDescent="0.45">
      <c r="A70">
        <v>69</v>
      </c>
      <c r="B70" s="30">
        <f t="shared" si="6"/>
        <v>95200</v>
      </c>
      <c r="D70" s="30">
        <v>97200</v>
      </c>
    </row>
    <row r="71" spans="1:4" x14ac:dyDescent="0.45">
      <c r="A71">
        <v>70</v>
      </c>
      <c r="B71" s="30">
        <f t="shared" si="6"/>
        <v>96200</v>
      </c>
      <c r="C71" s="30">
        <v>13200</v>
      </c>
      <c r="D71" s="30">
        <v>98700</v>
      </c>
    </row>
    <row r="72" spans="1:4" x14ac:dyDescent="0.45">
      <c r="A72">
        <v>71</v>
      </c>
      <c r="B72" s="30">
        <f t="shared" si="6"/>
        <v>97200</v>
      </c>
      <c r="D72" s="30">
        <v>100200</v>
      </c>
    </row>
    <row r="73" spans="1:4" x14ac:dyDescent="0.45">
      <c r="A73">
        <v>72</v>
      </c>
      <c r="B73" s="30">
        <f t="shared" si="6"/>
        <v>98200</v>
      </c>
      <c r="D73" s="30">
        <v>101700</v>
      </c>
    </row>
    <row r="74" spans="1:4" x14ac:dyDescent="0.45">
      <c r="A74">
        <v>73</v>
      </c>
      <c r="B74" s="30">
        <f t="shared" si="6"/>
        <v>99200</v>
      </c>
      <c r="D74" s="30">
        <v>103200</v>
      </c>
    </row>
    <row r="75" spans="1:4" x14ac:dyDescent="0.45">
      <c r="A75">
        <v>74</v>
      </c>
      <c r="B75" s="30">
        <f t="shared" si="6"/>
        <v>100200</v>
      </c>
      <c r="D75" s="30">
        <v>104700</v>
      </c>
    </row>
    <row r="76" spans="1:4" x14ac:dyDescent="0.45">
      <c r="A76">
        <v>75</v>
      </c>
      <c r="B76" s="30">
        <f t="shared" si="6"/>
        <v>101200</v>
      </c>
      <c r="C76" s="30">
        <v>14200</v>
      </c>
      <c r="D76" s="30">
        <v>106200</v>
      </c>
    </row>
    <row r="77" spans="1:4" x14ac:dyDescent="0.45">
      <c r="A77">
        <v>76</v>
      </c>
      <c r="B77" s="30">
        <f>$B$76+($B$86-$B$76)*MOD(A77-5, 10)/10</f>
        <v>103200</v>
      </c>
      <c r="D77" s="30">
        <v>107700</v>
      </c>
    </row>
    <row r="78" spans="1:4" x14ac:dyDescent="0.45">
      <c r="A78">
        <v>77</v>
      </c>
      <c r="B78" s="30">
        <f t="shared" ref="B78:B85" si="7">$B$76+($B$86-$B$76)*MOD(A78-5, 10)/10</f>
        <v>105200</v>
      </c>
      <c r="D78" s="30">
        <v>109200</v>
      </c>
    </row>
    <row r="79" spans="1:4" x14ac:dyDescent="0.45">
      <c r="A79">
        <v>78</v>
      </c>
      <c r="B79" s="30">
        <f t="shared" si="7"/>
        <v>107200</v>
      </c>
      <c r="D79" s="30">
        <v>110700</v>
      </c>
    </row>
    <row r="80" spans="1:4" x14ac:dyDescent="0.45">
      <c r="A80">
        <v>79</v>
      </c>
      <c r="B80" s="30">
        <f t="shared" si="7"/>
        <v>109200</v>
      </c>
      <c r="D80" s="30">
        <v>112200</v>
      </c>
    </row>
    <row r="81" spans="1:4" x14ac:dyDescent="0.45">
      <c r="A81">
        <v>80</v>
      </c>
      <c r="B81" s="30">
        <f t="shared" si="7"/>
        <v>111200</v>
      </c>
      <c r="C81" s="30">
        <v>14800</v>
      </c>
      <c r="D81" s="30">
        <v>113700</v>
      </c>
    </row>
    <row r="82" spans="1:4" x14ac:dyDescent="0.45">
      <c r="A82">
        <v>81</v>
      </c>
      <c r="B82" s="30">
        <f t="shared" si="7"/>
        <v>113200</v>
      </c>
      <c r="D82" s="30">
        <v>115200</v>
      </c>
    </row>
    <row r="83" spans="1:4" x14ac:dyDescent="0.45">
      <c r="A83">
        <v>82</v>
      </c>
      <c r="B83" s="30">
        <f t="shared" si="7"/>
        <v>115200</v>
      </c>
      <c r="D83" s="30">
        <v>116700</v>
      </c>
    </row>
    <row r="84" spans="1:4" x14ac:dyDescent="0.45">
      <c r="A84">
        <v>83</v>
      </c>
      <c r="B84" s="30">
        <f t="shared" si="7"/>
        <v>117200</v>
      </c>
      <c r="D84" s="30">
        <v>118200</v>
      </c>
    </row>
    <row r="85" spans="1:4" x14ac:dyDescent="0.45">
      <c r="A85">
        <v>84</v>
      </c>
      <c r="B85" s="30">
        <f t="shared" si="7"/>
        <v>119200</v>
      </c>
      <c r="D85" s="30">
        <v>119700</v>
      </c>
    </row>
    <row r="86" spans="1:4" x14ac:dyDescent="0.45">
      <c r="A86">
        <v>85</v>
      </c>
      <c r="B86" s="30">
        <f>(A86-4)*1000+40200</f>
        <v>121200</v>
      </c>
      <c r="C86" s="30">
        <v>15600</v>
      </c>
      <c r="D86" s="30">
        <v>121200</v>
      </c>
    </row>
    <row r="87" spans="1:4" x14ac:dyDescent="0.45">
      <c r="A87">
        <v>86</v>
      </c>
      <c r="B87" s="30">
        <f t="shared" ref="B87:B90" si="8">(A87-4)*1000+40200</f>
        <v>122200</v>
      </c>
      <c r="D87" s="30">
        <v>122700</v>
      </c>
    </row>
    <row r="88" spans="1:4" x14ac:dyDescent="0.45">
      <c r="A88">
        <v>87</v>
      </c>
      <c r="B88" s="30">
        <f t="shared" si="8"/>
        <v>123200</v>
      </c>
      <c r="D88" s="30">
        <v>124200</v>
      </c>
    </row>
    <row r="89" spans="1:4" x14ac:dyDescent="0.45">
      <c r="A89">
        <v>88</v>
      </c>
      <c r="B89" s="30">
        <f t="shared" si="8"/>
        <v>124200</v>
      </c>
      <c r="D89" s="30">
        <v>125700</v>
      </c>
    </row>
    <row r="90" spans="1:4" x14ac:dyDescent="0.45">
      <c r="A90">
        <v>89</v>
      </c>
      <c r="B90" s="30">
        <f t="shared" si="8"/>
        <v>125200</v>
      </c>
      <c r="D90" s="30">
        <v>127200</v>
      </c>
    </row>
    <row r="91" spans="1:4" x14ac:dyDescent="0.45">
      <c r="A91">
        <v>90</v>
      </c>
      <c r="B91" s="30">
        <f>(A91-4)*1000+44000</f>
        <v>130000</v>
      </c>
      <c r="C91" s="30">
        <v>24000</v>
      </c>
      <c r="D91" s="30">
        <v>128700</v>
      </c>
    </row>
    <row r="92" spans="1:4" x14ac:dyDescent="0.45">
      <c r="A92">
        <v>91</v>
      </c>
      <c r="B92" s="30">
        <f t="shared" ref="B92:B101" si="9">(A92-4)*1000+44000</f>
        <v>131000</v>
      </c>
      <c r="D92" s="30">
        <v>130200</v>
      </c>
    </row>
    <row r="93" spans="1:4" x14ac:dyDescent="0.45">
      <c r="A93">
        <v>92</v>
      </c>
      <c r="B93" s="30">
        <f t="shared" si="9"/>
        <v>132000</v>
      </c>
      <c r="D93" s="30">
        <v>131700</v>
      </c>
    </row>
    <row r="94" spans="1:4" x14ac:dyDescent="0.45">
      <c r="A94">
        <v>93</v>
      </c>
      <c r="B94" s="30">
        <f t="shared" si="9"/>
        <v>133000</v>
      </c>
      <c r="D94" s="30">
        <v>133200</v>
      </c>
    </row>
    <row r="95" spans="1:4" x14ac:dyDescent="0.45">
      <c r="A95">
        <v>94</v>
      </c>
      <c r="B95" s="30">
        <f t="shared" si="9"/>
        <v>134000</v>
      </c>
      <c r="D95" s="30">
        <v>134700</v>
      </c>
    </row>
    <row r="96" spans="1:4" x14ac:dyDescent="0.45">
      <c r="A96">
        <v>95</v>
      </c>
      <c r="B96" s="30">
        <f t="shared" si="9"/>
        <v>135000</v>
      </c>
      <c r="D96" s="30">
        <v>136200</v>
      </c>
    </row>
    <row r="97" spans="1:4" x14ac:dyDescent="0.45">
      <c r="A97">
        <v>96</v>
      </c>
      <c r="B97" s="30">
        <f t="shared" si="9"/>
        <v>136000</v>
      </c>
      <c r="D97" s="30">
        <v>137700</v>
      </c>
    </row>
    <row r="98" spans="1:4" x14ac:dyDescent="0.45">
      <c r="A98">
        <v>97</v>
      </c>
      <c r="B98" s="30">
        <f t="shared" si="9"/>
        <v>137000</v>
      </c>
      <c r="D98" s="30">
        <v>139200</v>
      </c>
    </row>
    <row r="99" spans="1:4" x14ac:dyDescent="0.45">
      <c r="A99">
        <v>98</v>
      </c>
      <c r="B99" s="30">
        <f t="shared" si="9"/>
        <v>138000</v>
      </c>
      <c r="D99" s="30">
        <v>140700</v>
      </c>
    </row>
    <row r="100" spans="1:4" x14ac:dyDescent="0.45">
      <c r="A100">
        <v>99</v>
      </c>
      <c r="B100" s="30">
        <f t="shared" si="9"/>
        <v>139000</v>
      </c>
      <c r="D100" s="30">
        <v>142200</v>
      </c>
    </row>
    <row r="101" spans="1:4" x14ac:dyDescent="0.45">
      <c r="A101">
        <v>100</v>
      </c>
      <c r="B101" s="30">
        <f t="shared" si="9"/>
        <v>140000</v>
      </c>
      <c r="D101" s="30">
        <v>143700</v>
      </c>
    </row>
    <row r="102" spans="1:4" x14ac:dyDescent="0.45">
      <c r="A102" t="s">
        <v>450</v>
      </c>
      <c r="B102" s="30">
        <f>SUMIF(C2:C101, "&gt;0", B2:B101)</f>
        <v>1130400</v>
      </c>
    </row>
    <row r="103" spans="1:4" x14ac:dyDescent="0.45">
      <c r="A103" t="s">
        <v>453</v>
      </c>
      <c r="B103" s="30">
        <v>1124046.960109239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16</vt:i4>
      </vt:variant>
    </vt:vector>
  </HeadingPairs>
  <TitlesOfParts>
    <vt:vector size="21" baseType="lpstr">
      <vt:lpstr>표지</vt:lpstr>
      <vt:lpstr>무기</vt:lpstr>
      <vt:lpstr>방어구</vt:lpstr>
      <vt:lpstr>장신구</vt:lpstr>
      <vt:lpstr>레벨에 따른 가격</vt:lpstr>
      <vt:lpstr>무기_공격력</vt:lpstr>
      <vt:lpstr>무기_공격속도</vt:lpstr>
      <vt:lpstr>무기_치명타확률</vt:lpstr>
      <vt:lpstr>방어구_HP</vt:lpstr>
      <vt:lpstr>방어구_방어력</vt:lpstr>
      <vt:lpstr>아이템_공격력</vt:lpstr>
      <vt:lpstr>일반모험가_DPS</vt:lpstr>
      <vt:lpstr>일반모험가_HP</vt:lpstr>
      <vt:lpstr>일반모험가_방어력</vt:lpstr>
      <vt:lpstr>일반모험가_실제체력</vt:lpstr>
      <vt:lpstr>일반모험가_회피율</vt:lpstr>
      <vt:lpstr>일선모험가_HP</vt:lpstr>
      <vt:lpstr>일선모험가_공격력</vt:lpstr>
      <vt:lpstr>일선모험가_공격속도</vt:lpstr>
      <vt:lpstr>일선모험가_방어력</vt:lpstr>
      <vt:lpstr>일선모험가_치명타확률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Kim Misu</cp:lastModifiedBy>
  <dcterms:created xsi:type="dcterms:W3CDTF">2016-09-26T00:47:03Z</dcterms:created>
  <dcterms:modified xsi:type="dcterms:W3CDTF">2021-05-24T16:05:34Z</dcterms:modified>
</cp:coreProperties>
</file>