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uqekovac\Desktop\"/>
    </mc:Choice>
  </mc:AlternateContent>
  <bookViews>
    <workbookView xWindow="360" yWindow="150" windowWidth="23715" windowHeight="11280"/>
  </bookViews>
  <sheets>
    <sheet name="Southern PeriPoints" sheetId="1" r:id="rId1"/>
    <sheet name="Southern Percentages" sheetId="2" r:id="rId2"/>
    <sheet name="Southern Wave Parameters" sheetId="3" r:id="rId3"/>
    <sheet name="Val-SouthernvsCBGequations" sheetId="8" r:id="rId4"/>
    <sheet name="Validation GBR only" sheetId="4" r:id="rId5"/>
    <sheet name="Val 2014CBG+2008Wistari Only" sheetId="5" r:id="rId6"/>
    <sheet name="Combined CBG and Southern" sheetId="6" r:id="rId7"/>
    <sheet name="Summary" sheetId="7" r:id="rId8"/>
  </sheets>
  <calcPr calcId="162913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D201" i="8" l="1"/>
  <c r="D91" i="8"/>
  <c r="D92" i="8"/>
  <c r="D3" i="8"/>
  <c r="D93" i="8"/>
  <c r="D4" i="8"/>
  <c r="D5" i="8"/>
  <c r="D6" i="8"/>
  <c r="D7" i="8"/>
  <c r="D8" i="8"/>
  <c r="D9" i="8"/>
  <c r="D10" i="8"/>
  <c r="D132" i="8"/>
  <c r="D133" i="8"/>
  <c r="D11" i="8"/>
  <c r="D12" i="8"/>
  <c r="D13" i="8"/>
  <c r="D134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135" i="8"/>
  <c r="D44" i="8"/>
  <c r="D136" i="8"/>
  <c r="D45" i="8"/>
  <c r="D137" i="8"/>
  <c r="D46" i="8"/>
  <c r="D47" i="8"/>
  <c r="D48" i="8"/>
  <c r="D49" i="8"/>
  <c r="D50" i="8"/>
  <c r="D51" i="8"/>
  <c r="D138" i="8"/>
  <c r="D139" i="8"/>
  <c r="D140" i="8"/>
  <c r="D94" i="8"/>
  <c r="D95" i="8"/>
  <c r="D96" i="8"/>
  <c r="D97" i="8"/>
  <c r="D98" i="8"/>
  <c r="D99" i="8"/>
  <c r="D52" i="8"/>
  <c r="D100" i="8"/>
  <c r="D101" i="8"/>
  <c r="D102" i="8"/>
  <c r="D141" i="8"/>
  <c r="D103" i="8"/>
  <c r="D104" i="8"/>
  <c r="D105" i="8"/>
  <c r="D106" i="8"/>
  <c r="D107" i="8"/>
  <c r="D108" i="8"/>
  <c r="D53" i="8"/>
  <c r="D109" i="8"/>
  <c r="D110" i="8"/>
  <c r="D54" i="8"/>
  <c r="D111" i="8"/>
  <c r="D112" i="8"/>
  <c r="D142" i="8"/>
  <c r="D143" i="8"/>
  <c r="D144" i="8"/>
  <c r="D55" i="8"/>
  <c r="D56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13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57" i="8"/>
  <c r="D58" i="8"/>
  <c r="D182" i="8"/>
  <c r="D183" i="8"/>
  <c r="D184" i="8"/>
  <c r="D185" i="8"/>
  <c r="D59" i="8"/>
  <c r="D60" i="8"/>
  <c r="D186" i="8"/>
  <c r="D114" i="8"/>
  <c r="D187" i="8"/>
  <c r="D61" i="8"/>
  <c r="D62" i="8"/>
  <c r="D63" i="8"/>
  <c r="D64" i="8"/>
  <c r="D65" i="8"/>
  <c r="D66" i="8"/>
  <c r="D188" i="8"/>
  <c r="D189" i="8"/>
  <c r="D67" i="8"/>
  <c r="D115" i="8"/>
  <c r="D116" i="8"/>
  <c r="D117" i="8"/>
  <c r="D118" i="8"/>
  <c r="D119" i="8"/>
  <c r="D120" i="8"/>
  <c r="D190" i="8"/>
  <c r="D121" i="8"/>
  <c r="D191" i="8"/>
  <c r="D122" i="8"/>
  <c r="D123" i="8"/>
  <c r="D192" i="8"/>
  <c r="D68" i="8"/>
  <c r="D69" i="8"/>
  <c r="D70" i="8"/>
  <c r="D71" i="8"/>
  <c r="D72" i="8"/>
  <c r="D193" i="8"/>
  <c r="D73" i="8"/>
  <c r="D74" i="8"/>
  <c r="D75" i="8"/>
  <c r="D76" i="8"/>
  <c r="D194" i="8"/>
  <c r="D77" i="8"/>
  <c r="D195" i="8"/>
  <c r="D196" i="8"/>
  <c r="D78" i="8"/>
  <c r="D79" i="8"/>
  <c r="D80" i="8"/>
  <c r="D81" i="8"/>
  <c r="D82" i="8"/>
  <c r="D83" i="8"/>
  <c r="D84" i="8"/>
  <c r="D197" i="8"/>
  <c r="D85" i="8"/>
  <c r="D198" i="8"/>
  <c r="D199" i="8"/>
  <c r="D86" i="8"/>
  <c r="D124" i="8"/>
  <c r="D200" i="8"/>
  <c r="D125" i="8"/>
  <c r="D126" i="8"/>
  <c r="D202" i="8"/>
  <c r="D127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87" i="8"/>
  <c r="D128" i="8"/>
  <c r="D244" i="8"/>
  <c r="D129" i="8"/>
  <c r="D245" i="8"/>
  <c r="D130" i="8"/>
  <c r="D246" i="8"/>
  <c r="D131" i="8"/>
  <c r="D88" i="8"/>
  <c r="D89" i="8"/>
  <c r="D90" i="8"/>
  <c r="D2" i="8"/>
  <c r="S262" i="1"/>
  <c r="S58" i="1"/>
  <c r="S60" i="1"/>
  <c r="S154" i="1"/>
  <c r="S183" i="1"/>
  <c r="S255" i="1"/>
  <c r="S256" i="1"/>
  <c r="S258" i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3" i="3"/>
  <c r="AM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3" i="3"/>
  <c r="AE7" i="3"/>
  <c r="AE8" i="3"/>
  <c r="AE29" i="3"/>
  <c r="AE33" i="3"/>
  <c r="AE56" i="3"/>
  <c r="AE75" i="3"/>
  <c r="AE76" i="3"/>
  <c r="AE94" i="3"/>
  <c r="AE95" i="3"/>
  <c r="AE114" i="3"/>
  <c r="AE132" i="3"/>
  <c r="AE133" i="3"/>
  <c r="AE152" i="3"/>
  <c r="AE155" i="3"/>
  <c r="AE156" i="3"/>
  <c r="AE173" i="3"/>
  <c r="AE174" i="3"/>
  <c r="AE193" i="3"/>
  <c r="AE212" i="3"/>
  <c r="AE232" i="3"/>
  <c r="AE235" i="3"/>
  <c r="AE252" i="3"/>
  <c r="AE253" i="3"/>
  <c r="Z4" i="3"/>
  <c r="AE4" i="3" s="1"/>
  <c r="Z5" i="3"/>
  <c r="AE5" i="3" s="1"/>
  <c r="Z6" i="3"/>
  <c r="AE6" i="3" s="1"/>
  <c r="Z7" i="3"/>
  <c r="Z8" i="3"/>
  <c r="Z9" i="3"/>
  <c r="AE9" i="3" s="1"/>
  <c r="Z10" i="3"/>
  <c r="AE10" i="3" s="1"/>
  <c r="Z11" i="3"/>
  <c r="AE11" i="3" s="1"/>
  <c r="Z12" i="3"/>
  <c r="AE12" i="3" s="1"/>
  <c r="Z13" i="3"/>
  <c r="AE13" i="3" s="1"/>
  <c r="Z14" i="3"/>
  <c r="AE14" i="3" s="1"/>
  <c r="Z15" i="3"/>
  <c r="AE15" i="3" s="1"/>
  <c r="Z16" i="3"/>
  <c r="AE16" i="3" s="1"/>
  <c r="Z17" i="3"/>
  <c r="AE17" i="3" s="1"/>
  <c r="Z18" i="3"/>
  <c r="AE18" i="3" s="1"/>
  <c r="Z19" i="3"/>
  <c r="AE19" i="3" s="1"/>
  <c r="Z20" i="3"/>
  <c r="AE20" i="3" s="1"/>
  <c r="Z21" i="3"/>
  <c r="AE21" i="3" s="1"/>
  <c r="Z22" i="3"/>
  <c r="AE22" i="3" s="1"/>
  <c r="Z23" i="3"/>
  <c r="AE23" i="3" s="1"/>
  <c r="Z24" i="3"/>
  <c r="AE24" i="3" s="1"/>
  <c r="Z25" i="3"/>
  <c r="AE25" i="3" s="1"/>
  <c r="Z26" i="3"/>
  <c r="AE26" i="3" s="1"/>
  <c r="Z27" i="3"/>
  <c r="AE27" i="3" s="1"/>
  <c r="Z28" i="3"/>
  <c r="AE28" i="3" s="1"/>
  <c r="Z29" i="3"/>
  <c r="Z30" i="3"/>
  <c r="AE30" i="3" s="1"/>
  <c r="Z31" i="3"/>
  <c r="AE31" i="3" s="1"/>
  <c r="Z32" i="3"/>
  <c r="AE32" i="3" s="1"/>
  <c r="Z33" i="3"/>
  <c r="Z34" i="3"/>
  <c r="AE34" i="3" s="1"/>
  <c r="Z35" i="3"/>
  <c r="AE35" i="3" s="1"/>
  <c r="Z36" i="3"/>
  <c r="AE36" i="3" s="1"/>
  <c r="Z37" i="3"/>
  <c r="AE37" i="3" s="1"/>
  <c r="Z38" i="3"/>
  <c r="AE38" i="3" s="1"/>
  <c r="Z39" i="3"/>
  <c r="AE39" i="3" s="1"/>
  <c r="Z40" i="3"/>
  <c r="AE40" i="3" s="1"/>
  <c r="Z41" i="3"/>
  <c r="AE41" i="3" s="1"/>
  <c r="Z42" i="3"/>
  <c r="AE42" i="3" s="1"/>
  <c r="Z43" i="3"/>
  <c r="AE43" i="3" s="1"/>
  <c r="Z44" i="3"/>
  <c r="AE44" i="3" s="1"/>
  <c r="Z45" i="3"/>
  <c r="AE45" i="3" s="1"/>
  <c r="Z46" i="3"/>
  <c r="AE46" i="3" s="1"/>
  <c r="Z47" i="3"/>
  <c r="AE47" i="3" s="1"/>
  <c r="Z48" i="3"/>
  <c r="AE48" i="3" s="1"/>
  <c r="Z49" i="3"/>
  <c r="AE49" i="3" s="1"/>
  <c r="Z50" i="3"/>
  <c r="AE50" i="3" s="1"/>
  <c r="Z51" i="3"/>
  <c r="AE51" i="3" s="1"/>
  <c r="Z52" i="3"/>
  <c r="AE52" i="3" s="1"/>
  <c r="Z53" i="3"/>
  <c r="AE53" i="3" s="1"/>
  <c r="Z54" i="3"/>
  <c r="AE54" i="3" s="1"/>
  <c r="Z55" i="3"/>
  <c r="AE55" i="3" s="1"/>
  <c r="Z56" i="3"/>
  <c r="Z57" i="3"/>
  <c r="AE57" i="3" s="1"/>
  <c r="Z58" i="3"/>
  <c r="AE58" i="3" s="1"/>
  <c r="Z59" i="3"/>
  <c r="AE59" i="3" s="1"/>
  <c r="Z60" i="3"/>
  <c r="AE60" i="3" s="1"/>
  <c r="Z61" i="3"/>
  <c r="AE61" i="3" s="1"/>
  <c r="Z62" i="3"/>
  <c r="AE62" i="3" s="1"/>
  <c r="Z63" i="3"/>
  <c r="AE63" i="3" s="1"/>
  <c r="Z64" i="3"/>
  <c r="AE64" i="3" s="1"/>
  <c r="Z65" i="3"/>
  <c r="AE65" i="3" s="1"/>
  <c r="Z66" i="3"/>
  <c r="AE66" i="3" s="1"/>
  <c r="Z67" i="3"/>
  <c r="AE67" i="3" s="1"/>
  <c r="Z68" i="3"/>
  <c r="AE68" i="3" s="1"/>
  <c r="Z69" i="3"/>
  <c r="AE69" i="3" s="1"/>
  <c r="Z70" i="3"/>
  <c r="AE70" i="3" s="1"/>
  <c r="Z71" i="3"/>
  <c r="AE71" i="3" s="1"/>
  <c r="Z72" i="3"/>
  <c r="AE72" i="3" s="1"/>
  <c r="Z73" i="3"/>
  <c r="AE73" i="3" s="1"/>
  <c r="Z74" i="3"/>
  <c r="AE74" i="3" s="1"/>
  <c r="Z75" i="3"/>
  <c r="Z76" i="3"/>
  <c r="Z77" i="3"/>
  <c r="AE77" i="3" s="1"/>
  <c r="Z78" i="3"/>
  <c r="AE78" i="3" s="1"/>
  <c r="Z79" i="3"/>
  <c r="AE79" i="3" s="1"/>
  <c r="Z80" i="3"/>
  <c r="AE80" i="3" s="1"/>
  <c r="Z81" i="3"/>
  <c r="AE81" i="3" s="1"/>
  <c r="Z82" i="3"/>
  <c r="AE82" i="3" s="1"/>
  <c r="Z83" i="3"/>
  <c r="AE83" i="3" s="1"/>
  <c r="Z84" i="3"/>
  <c r="AE84" i="3" s="1"/>
  <c r="Z85" i="3"/>
  <c r="AE85" i="3" s="1"/>
  <c r="Z86" i="3"/>
  <c r="AE86" i="3" s="1"/>
  <c r="Z87" i="3"/>
  <c r="AE87" i="3" s="1"/>
  <c r="Z88" i="3"/>
  <c r="AE88" i="3" s="1"/>
  <c r="Z89" i="3"/>
  <c r="AE89" i="3" s="1"/>
  <c r="Z90" i="3"/>
  <c r="AE90" i="3" s="1"/>
  <c r="Z91" i="3"/>
  <c r="AE91" i="3" s="1"/>
  <c r="Z92" i="3"/>
  <c r="AE92" i="3" s="1"/>
  <c r="Z93" i="3"/>
  <c r="AE93" i="3" s="1"/>
  <c r="Z94" i="3"/>
  <c r="Z95" i="3"/>
  <c r="Z96" i="3"/>
  <c r="AE96" i="3" s="1"/>
  <c r="Z97" i="3"/>
  <c r="AE97" i="3" s="1"/>
  <c r="Z98" i="3"/>
  <c r="AE98" i="3" s="1"/>
  <c r="Z99" i="3"/>
  <c r="AE99" i="3" s="1"/>
  <c r="Z100" i="3"/>
  <c r="AE100" i="3" s="1"/>
  <c r="Z101" i="3"/>
  <c r="AE101" i="3" s="1"/>
  <c r="Z102" i="3"/>
  <c r="AE102" i="3" s="1"/>
  <c r="Z103" i="3"/>
  <c r="AE103" i="3" s="1"/>
  <c r="Z104" i="3"/>
  <c r="AE104" i="3" s="1"/>
  <c r="Z105" i="3"/>
  <c r="AE105" i="3" s="1"/>
  <c r="Z106" i="3"/>
  <c r="AE106" i="3" s="1"/>
  <c r="Z107" i="3"/>
  <c r="AE107" i="3" s="1"/>
  <c r="Z108" i="3"/>
  <c r="AE108" i="3" s="1"/>
  <c r="Z109" i="3"/>
  <c r="AE109" i="3" s="1"/>
  <c r="Z110" i="3"/>
  <c r="AE110" i="3" s="1"/>
  <c r="Z111" i="3"/>
  <c r="AE111" i="3" s="1"/>
  <c r="Z112" i="3"/>
  <c r="AE112" i="3" s="1"/>
  <c r="Z113" i="3"/>
  <c r="AE113" i="3" s="1"/>
  <c r="Z114" i="3"/>
  <c r="Z115" i="3"/>
  <c r="AE115" i="3" s="1"/>
  <c r="Z116" i="3"/>
  <c r="AE116" i="3" s="1"/>
  <c r="Z117" i="3"/>
  <c r="AE117" i="3" s="1"/>
  <c r="Z118" i="3"/>
  <c r="AE118" i="3" s="1"/>
  <c r="Z119" i="3"/>
  <c r="AE119" i="3" s="1"/>
  <c r="Z120" i="3"/>
  <c r="AE120" i="3" s="1"/>
  <c r="Z121" i="3"/>
  <c r="AE121" i="3" s="1"/>
  <c r="Z122" i="3"/>
  <c r="AE122" i="3" s="1"/>
  <c r="Z123" i="3"/>
  <c r="AE123" i="3" s="1"/>
  <c r="Z124" i="3"/>
  <c r="AE124" i="3" s="1"/>
  <c r="Z125" i="3"/>
  <c r="AE125" i="3" s="1"/>
  <c r="Z126" i="3"/>
  <c r="AE126" i="3" s="1"/>
  <c r="Z127" i="3"/>
  <c r="AE127" i="3" s="1"/>
  <c r="Z128" i="3"/>
  <c r="AE128" i="3" s="1"/>
  <c r="Z129" i="3"/>
  <c r="AE129" i="3" s="1"/>
  <c r="Z130" i="3"/>
  <c r="AE130" i="3" s="1"/>
  <c r="Z131" i="3"/>
  <c r="AE131" i="3" s="1"/>
  <c r="Z132" i="3"/>
  <c r="Z133" i="3"/>
  <c r="Z134" i="3"/>
  <c r="AE134" i="3" s="1"/>
  <c r="Z135" i="3"/>
  <c r="AE135" i="3" s="1"/>
  <c r="Z136" i="3"/>
  <c r="AE136" i="3" s="1"/>
  <c r="Z137" i="3"/>
  <c r="AE137" i="3" s="1"/>
  <c r="Z138" i="3"/>
  <c r="AE138" i="3" s="1"/>
  <c r="Z139" i="3"/>
  <c r="AE139" i="3" s="1"/>
  <c r="Z140" i="3"/>
  <c r="AE140" i="3" s="1"/>
  <c r="Z141" i="3"/>
  <c r="AE141" i="3" s="1"/>
  <c r="Z142" i="3"/>
  <c r="AE142" i="3" s="1"/>
  <c r="Z143" i="3"/>
  <c r="AE143" i="3" s="1"/>
  <c r="Z144" i="3"/>
  <c r="AE144" i="3" s="1"/>
  <c r="Z145" i="3"/>
  <c r="AE145" i="3" s="1"/>
  <c r="Z146" i="3"/>
  <c r="AE146" i="3" s="1"/>
  <c r="Z147" i="3"/>
  <c r="AE147" i="3" s="1"/>
  <c r="Z148" i="3"/>
  <c r="AE148" i="3" s="1"/>
  <c r="Z149" i="3"/>
  <c r="AE149" i="3" s="1"/>
  <c r="Z150" i="3"/>
  <c r="AE150" i="3" s="1"/>
  <c r="Z151" i="3"/>
  <c r="AE151" i="3" s="1"/>
  <c r="Z152" i="3"/>
  <c r="Z153" i="3"/>
  <c r="AE153" i="3" s="1"/>
  <c r="Z154" i="3"/>
  <c r="AE154" i="3" s="1"/>
  <c r="Z155" i="3"/>
  <c r="Z156" i="3"/>
  <c r="Z157" i="3"/>
  <c r="AE157" i="3" s="1"/>
  <c r="Z158" i="3"/>
  <c r="AE158" i="3" s="1"/>
  <c r="Z159" i="3"/>
  <c r="AE159" i="3" s="1"/>
  <c r="Z160" i="3"/>
  <c r="AE160" i="3" s="1"/>
  <c r="Z161" i="3"/>
  <c r="AE161" i="3" s="1"/>
  <c r="Z162" i="3"/>
  <c r="AE162" i="3" s="1"/>
  <c r="Z163" i="3"/>
  <c r="AE163" i="3" s="1"/>
  <c r="Z164" i="3"/>
  <c r="AE164" i="3" s="1"/>
  <c r="Z165" i="3"/>
  <c r="AE165" i="3" s="1"/>
  <c r="Z166" i="3"/>
  <c r="AE166" i="3" s="1"/>
  <c r="Z167" i="3"/>
  <c r="AE167" i="3" s="1"/>
  <c r="Z168" i="3"/>
  <c r="AE168" i="3" s="1"/>
  <c r="Z169" i="3"/>
  <c r="AE169" i="3" s="1"/>
  <c r="Z170" i="3"/>
  <c r="AE170" i="3" s="1"/>
  <c r="Z171" i="3"/>
  <c r="AE171" i="3" s="1"/>
  <c r="Z172" i="3"/>
  <c r="AE172" i="3" s="1"/>
  <c r="Z173" i="3"/>
  <c r="Z174" i="3"/>
  <c r="Z175" i="3"/>
  <c r="AE175" i="3" s="1"/>
  <c r="Z176" i="3"/>
  <c r="AE176" i="3" s="1"/>
  <c r="Z177" i="3"/>
  <c r="AE177" i="3" s="1"/>
  <c r="Z178" i="3"/>
  <c r="AE178" i="3" s="1"/>
  <c r="Z179" i="3"/>
  <c r="AE179" i="3" s="1"/>
  <c r="Z180" i="3"/>
  <c r="AE180" i="3" s="1"/>
  <c r="Z181" i="3"/>
  <c r="AE181" i="3" s="1"/>
  <c r="Z182" i="3"/>
  <c r="AE182" i="3" s="1"/>
  <c r="Z183" i="3"/>
  <c r="AE183" i="3" s="1"/>
  <c r="Z184" i="3"/>
  <c r="AE184" i="3" s="1"/>
  <c r="Z185" i="3"/>
  <c r="AE185" i="3" s="1"/>
  <c r="Z186" i="3"/>
  <c r="AE186" i="3" s="1"/>
  <c r="Z187" i="3"/>
  <c r="AE187" i="3" s="1"/>
  <c r="Z188" i="3"/>
  <c r="AE188" i="3" s="1"/>
  <c r="Z189" i="3"/>
  <c r="AE189" i="3" s="1"/>
  <c r="Z190" i="3"/>
  <c r="AE190" i="3" s="1"/>
  <c r="Z191" i="3"/>
  <c r="AE191" i="3" s="1"/>
  <c r="Z192" i="3"/>
  <c r="AE192" i="3" s="1"/>
  <c r="Z193" i="3"/>
  <c r="Z194" i="3"/>
  <c r="AE194" i="3" s="1"/>
  <c r="Z195" i="3"/>
  <c r="AE195" i="3" s="1"/>
  <c r="Z196" i="3"/>
  <c r="AE196" i="3" s="1"/>
  <c r="Z197" i="3"/>
  <c r="AE197" i="3" s="1"/>
  <c r="Z198" i="3"/>
  <c r="AE198" i="3" s="1"/>
  <c r="Z199" i="3"/>
  <c r="AE199" i="3" s="1"/>
  <c r="Z200" i="3"/>
  <c r="AE200" i="3" s="1"/>
  <c r="Z201" i="3"/>
  <c r="AE201" i="3" s="1"/>
  <c r="Z202" i="3"/>
  <c r="AE202" i="3" s="1"/>
  <c r="Z203" i="3"/>
  <c r="AE203" i="3" s="1"/>
  <c r="Z204" i="3"/>
  <c r="AE204" i="3" s="1"/>
  <c r="Z205" i="3"/>
  <c r="AE205" i="3" s="1"/>
  <c r="Z206" i="3"/>
  <c r="AE206" i="3" s="1"/>
  <c r="Z207" i="3"/>
  <c r="AE207" i="3" s="1"/>
  <c r="Z208" i="3"/>
  <c r="AE208" i="3" s="1"/>
  <c r="Z209" i="3"/>
  <c r="AE209" i="3" s="1"/>
  <c r="Z210" i="3"/>
  <c r="AE210" i="3" s="1"/>
  <c r="Z211" i="3"/>
  <c r="AE211" i="3" s="1"/>
  <c r="Z212" i="3"/>
  <c r="Z213" i="3"/>
  <c r="AE213" i="3" s="1"/>
  <c r="Z214" i="3"/>
  <c r="AE214" i="3" s="1"/>
  <c r="Z215" i="3"/>
  <c r="AE215" i="3" s="1"/>
  <c r="Z216" i="3"/>
  <c r="AE216" i="3" s="1"/>
  <c r="Z217" i="3"/>
  <c r="AE217" i="3" s="1"/>
  <c r="Z218" i="3"/>
  <c r="AE218" i="3" s="1"/>
  <c r="Z219" i="3"/>
  <c r="AE219" i="3" s="1"/>
  <c r="Z220" i="3"/>
  <c r="AE220" i="3" s="1"/>
  <c r="Z221" i="3"/>
  <c r="AE221" i="3" s="1"/>
  <c r="Z222" i="3"/>
  <c r="AE222" i="3" s="1"/>
  <c r="Z223" i="3"/>
  <c r="AE223" i="3" s="1"/>
  <c r="Z224" i="3"/>
  <c r="AE224" i="3" s="1"/>
  <c r="Z225" i="3"/>
  <c r="AE225" i="3" s="1"/>
  <c r="Z226" i="3"/>
  <c r="AE226" i="3" s="1"/>
  <c r="Z227" i="3"/>
  <c r="AE227" i="3" s="1"/>
  <c r="Z228" i="3"/>
  <c r="AE228" i="3" s="1"/>
  <c r="Z229" i="3"/>
  <c r="AE229" i="3" s="1"/>
  <c r="Z230" i="3"/>
  <c r="AE230" i="3" s="1"/>
  <c r="Z231" i="3"/>
  <c r="AE231" i="3" s="1"/>
  <c r="Z232" i="3"/>
  <c r="Z233" i="3"/>
  <c r="AE233" i="3" s="1"/>
  <c r="Z234" i="3"/>
  <c r="AE234" i="3" s="1"/>
  <c r="Z235" i="3"/>
  <c r="Z236" i="3"/>
  <c r="AE236" i="3" s="1"/>
  <c r="Z237" i="3"/>
  <c r="AE237" i="3" s="1"/>
  <c r="Z238" i="3"/>
  <c r="AE238" i="3" s="1"/>
  <c r="Z239" i="3"/>
  <c r="AE239" i="3" s="1"/>
  <c r="Z240" i="3"/>
  <c r="AE240" i="3" s="1"/>
  <c r="Z241" i="3"/>
  <c r="AE241" i="3" s="1"/>
  <c r="Z242" i="3"/>
  <c r="AE242" i="3" s="1"/>
  <c r="Z243" i="3"/>
  <c r="AE243" i="3" s="1"/>
  <c r="Z244" i="3"/>
  <c r="AE244" i="3" s="1"/>
  <c r="Z245" i="3"/>
  <c r="AE245" i="3" s="1"/>
  <c r="Z246" i="3"/>
  <c r="AE246" i="3" s="1"/>
  <c r="Z247" i="3"/>
  <c r="AE247" i="3" s="1"/>
  <c r="Z248" i="3"/>
  <c r="AE248" i="3" s="1"/>
  <c r="Z249" i="3"/>
  <c r="AE249" i="3" s="1"/>
  <c r="Z250" i="3"/>
  <c r="AE250" i="3" s="1"/>
  <c r="Z251" i="3"/>
  <c r="AE251" i="3" s="1"/>
  <c r="Z252" i="3"/>
  <c r="Z253" i="3"/>
  <c r="Z254" i="3"/>
  <c r="AE254" i="3" s="1"/>
  <c r="Z255" i="3"/>
  <c r="AE255" i="3" s="1"/>
  <c r="Z256" i="3"/>
  <c r="AE256" i="3" s="1"/>
  <c r="Z257" i="3"/>
  <c r="AE257" i="3" s="1"/>
  <c r="Z258" i="3"/>
  <c r="AE258" i="3" s="1"/>
  <c r="Z259" i="3"/>
  <c r="AE259" i="3" s="1"/>
  <c r="Z260" i="3"/>
  <c r="AE260" i="3" s="1"/>
  <c r="Z261" i="3"/>
  <c r="AE261" i="3" s="1"/>
  <c r="Z262" i="3"/>
  <c r="AE262" i="3" s="1"/>
  <c r="Z263" i="3"/>
  <c r="AE263" i="3" s="1"/>
  <c r="Z3" i="3"/>
  <c r="AE3" i="3" s="1"/>
  <c r="AA3" i="3"/>
  <c r="L3" i="8"/>
  <c r="I8" i="8"/>
  <c r="L4" i="8"/>
  <c r="H8" i="8"/>
  <c r="G8" i="8"/>
  <c r="L5" i="8"/>
  <c r="D247" i="8" l="1"/>
  <c r="M6" i="6"/>
  <c r="M5" i="6"/>
  <c r="M4" i="4"/>
  <c r="M4" i="6"/>
  <c r="M3" i="6"/>
  <c r="D3" i="6"/>
  <c r="D475" i="6"/>
  <c r="L6" i="5"/>
  <c r="L5" i="5"/>
  <c r="L4" i="5"/>
  <c r="L3" i="5"/>
  <c r="M5" i="4"/>
  <c r="M6" i="4"/>
  <c r="M3" i="4"/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264" i="6"/>
  <c r="D75" i="6"/>
  <c r="D76" i="6"/>
  <c r="D77" i="6"/>
  <c r="D78" i="6"/>
  <c r="D79" i="6"/>
  <c r="D80" i="6"/>
  <c r="D81" i="6"/>
  <c r="D82" i="6"/>
  <c r="D83" i="6"/>
  <c r="D84" i="6"/>
  <c r="D411" i="6"/>
  <c r="D85" i="6"/>
  <c r="D86" i="6"/>
  <c r="D87" i="6"/>
  <c r="D412" i="6"/>
  <c r="D265" i="6"/>
  <c r="D88" i="6"/>
  <c r="D89" i="6"/>
  <c r="D90" i="6"/>
  <c r="D413" i="6"/>
  <c r="D414" i="6"/>
  <c r="D415" i="6"/>
  <c r="D416" i="6"/>
  <c r="D266" i="6"/>
  <c r="D417" i="6"/>
  <c r="D91" i="6"/>
  <c r="D170" i="6"/>
  <c r="D92" i="6"/>
  <c r="D171" i="6"/>
  <c r="D93" i="6"/>
  <c r="D94" i="6"/>
  <c r="D267" i="6"/>
  <c r="D418" i="6"/>
  <c r="D268" i="6"/>
  <c r="D419" i="6"/>
  <c r="D95" i="6"/>
  <c r="D96" i="6"/>
  <c r="D97" i="6"/>
  <c r="D420" i="6"/>
  <c r="D269" i="6"/>
  <c r="D270" i="6"/>
  <c r="D98" i="6"/>
  <c r="D99" i="6"/>
  <c r="D100" i="6"/>
  <c r="D172" i="6"/>
  <c r="D271" i="6"/>
  <c r="D272" i="6"/>
  <c r="D173" i="6"/>
  <c r="D174" i="6"/>
  <c r="D421" i="6"/>
  <c r="D175" i="6"/>
  <c r="D422" i="6"/>
  <c r="D176" i="6"/>
  <c r="D273" i="6"/>
  <c r="D423" i="6"/>
  <c r="D177" i="6"/>
  <c r="D178" i="6"/>
  <c r="D424" i="6"/>
  <c r="D179" i="6"/>
  <c r="D425" i="6"/>
  <c r="D274" i="6"/>
  <c r="D426" i="6"/>
  <c r="D427" i="6"/>
  <c r="D180" i="6"/>
  <c r="D275" i="6"/>
  <c r="D181" i="6"/>
  <c r="D276" i="6"/>
  <c r="D428" i="6"/>
  <c r="D429" i="6"/>
  <c r="D430" i="6"/>
  <c r="D431" i="6"/>
  <c r="D101" i="6"/>
  <c r="D432" i="6"/>
  <c r="D102" i="6"/>
  <c r="D103" i="6"/>
  <c r="D104" i="6"/>
  <c r="D105" i="6"/>
  <c r="D433" i="6"/>
  <c r="D434" i="6"/>
  <c r="D435" i="6"/>
  <c r="D106" i="6"/>
  <c r="D436" i="6"/>
  <c r="D107" i="6"/>
  <c r="D277" i="6"/>
  <c r="D278" i="6"/>
  <c r="D437" i="6"/>
  <c r="D279" i="6"/>
  <c r="D280" i="6"/>
  <c r="D438" i="6"/>
  <c r="D439" i="6"/>
  <c r="D440" i="6"/>
  <c r="D182" i="6"/>
  <c r="D183" i="6"/>
  <c r="D441" i="6"/>
  <c r="D442" i="6"/>
  <c r="D184" i="6"/>
  <c r="D185" i="6"/>
  <c r="D186" i="6"/>
  <c r="D187" i="6"/>
  <c r="D281" i="6"/>
  <c r="D188" i="6"/>
  <c r="D189" i="6"/>
  <c r="D443" i="6"/>
  <c r="D444" i="6"/>
  <c r="D445" i="6"/>
  <c r="D282" i="6"/>
  <c r="D190" i="6"/>
  <c r="D191" i="6"/>
  <c r="D283" i="6"/>
  <c r="D192" i="6"/>
  <c r="D193" i="6"/>
  <c r="D194" i="6"/>
  <c r="D195" i="6"/>
  <c r="D446" i="6"/>
  <c r="D447" i="6"/>
  <c r="D448" i="6"/>
  <c r="D449" i="6"/>
  <c r="D450" i="6"/>
  <c r="D451" i="6"/>
  <c r="D108" i="6"/>
  <c r="D109" i="6"/>
  <c r="D452" i="6"/>
  <c r="D110" i="6"/>
  <c r="D111" i="6"/>
  <c r="D112" i="6"/>
  <c r="D284" i="6"/>
  <c r="D285" i="6"/>
  <c r="D286" i="6"/>
  <c r="D196" i="6"/>
  <c r="D453" i="6"/>
  <c r="D454" i="6"/>
  <c r="D113" i="6"/>
  <c r="D455" i="6"/>
  <c r="D456" i="6"/>
  <c r="D197" i="6"/>
  <c r="D457" i="6"/>
  <c r="D198" i="6"/>
  <c r="D458" i="6"/>
  <c r="D287" i="6"/>
  <c r="D199" i="6"/>
  <c r="D200" i="6"/>
  <c r="D288" i="6"/>
  <c r="D114" i="6"/>
  <c r="D115" i="6"/>
  <c r="D201" i="6"/>
  <c r="D202" i="6"/>
  <c r="D116" i="6"/>
  <c r="D117" i="6"/>
  <c r="D459" i="6"/>
  <c r="D203" i="6"/>
  <c r="D460" i="6"/>
  <c r="D204" i="6"/>
  <c r="D118" i="6"/>
  <c r="D119" i="6"/>
  <c r="D120" i="6"/>
  <c r="D205" i="6"/>
  <c r="D289" i="6"/>
  <c r="D121" i="6"/>
  <c r="D290" i="6"/>
  <c r="D122" i="6"/>
  <c r="D123" i="6"/>
  <c r="D124" i="6"/>
  <c r="D461" i="6"/>
  <c r="D125" i="6"/>
  <c r="D126" i="6"/>
  <c r="D462" i="6"/>
  <c r="D127" i="6"/>
  <c r="D463" i="6"/>
  <c r="D206" i="6"/>
  <c r="D464" i="6"/>
  <c r="D465" i="6"/>
  <c r="D466" i="6"/>
  <c r="D467" i="6"/>
  <c r="D468" i="6"/>
  <c r="D291" i="6"/>
  <c r="D292" i="6"/>
  <c r="D469" i="6"/>
  <c r="D207" i="6"/>
  <c r="D470" i="6"/>
  <c r="D293" i="6"/>
  <c r="D128" i="6"/>
  <c r="D129" i="6"/>
  <c r="D130" i="6"/>
  <c r="D294" i="6"/>
  <c r="D295" i="6"/>
  <c r="D296" i="6"/>
  <c r="D297" i="6"/>
  <c r="D298" i="6"/>
  <c r="D208" i="6"/>
  <c r="D131" i="6"/>
  <c r="D299" i="6"/>
  <c r="D300" i="6"/>
  <c r="D471" i="6"/>
  <c r="D301" i="6"/>
  <c r="D132" i="6"/>
  <c r="D302" i="6"/>
  <c r="D472" i="6"/>
  <c r="D473" i="6"/>
  <c r="D474" i="6"/>
  <c r="D133" i="6"/>
  <c r="D209" i="6"/>
  <c r="D134" i="6"/>
  <c r="D210" i="6"/>
  <c r="D135" i="6"/>
  <c r="D136" i="6"/>
  <c r="D211" i="6"/>
  <c r="D303" i="6"/>
  <c r="D212" i="6"/>
  <c r="D137" i="6"/>
  <c r="D138" i="6"/>
  <c r="D213" i="6"/>
  <c r="D2" i="6" l="1"/>
  <c r="D476" i="6" s="1"/>
  <c r="C110" i="5"/>
  <c r="AB3" i="3" l="1"/>
  <c r="Y3" i="3"/>
  <c r="AD3" i="3" s="1"/>
  <c r="X3" i="3"/>
  <c r="AC3" i="3" s="1"/>
  <c r="X4" i="3"/>
  <c r="AC4" i="3" s="1"/>
  <c r="AF3" i="3" l="1"/>
  <c r="AI3" i="3" s="1"/>
  <c r="AH3" i="3"/>
  <c r="C34" i="5"/>
  <c r="C175" i="5"/>
  <c r="C33" i="5"/>
  <c r="C174" i="5"/>
  <c r="C47" i="5"/>
  <c r="C50" i="5"/>
  <c r="C173" i="5"/>
  <c r="C172" i="5"/>
  <c r="C32" i="5"/>
  <c r="C31" i="5"/>
  <c r="C30" i="5"/>
  <c r="C29" i="5"/>
  <c r="C171" i="5"/>
  <c r="C46" i="5"/>
  <c r="C28" i="5"/>
  <c r="C170" i="5"/>
  <c r="C169" i="5"/>
  <c r="C168" i="5"/>
  <c r="C167" i="5"/>
  <c r="C45" i="5"/>
  <c r="C122" i="5"/>
  <c r="C77" i="5"/>
  <c r="C121" i="5"/>
  <c r="C76" i="5"/>
  <c r="C100" i="5"/>
  <c r="C166" i="5"/>
  <c r="C165" i="5"/>
  <c r="C120" i="5"/>
  <c r="C164" i="5"/>
  <c r="C75" i="5"/>
  <c r="C163" i="5"/>
  <c r="C74" i="5"/>
  <c r="C73" i="5"/>
  <c r="C162" i="5"/>
  <c r="C119" i="5"/>
  <c r="C72" i="5"/>
  <c r="C161" i="5"/>
  <c r="C71" i="5"/>
  <c r="C160" i="5"/>
  <c r="C70" i="5"/>
  <c r="C69" i="5"/>
  <c r="C118" i="5"/>
  <c r="C117" i="5"/>
  <c r="C68" i="5"/>
  <c r="C27" i="5"/>
  <c r="C26" i="5"/>
  <c r="C25" i="5"/>
  <c r="C116" i="5"/>
  <c r="C199" i="5"/>
  <c r="C49" i="5"/>
  <c r="C136" i="5"/>
  <c r="C115" i="5"/>
  <c r="C159" i="5"/>
  <c r="C24" i="5"/>
  <c r="C23" i="5"/>
  <c r="C22" i="5"/>
  <c r="C158" i="5"/>
  <c r="C114" i="5"/>
  <c r="C157" i="5"/>
  <c r="C113" i="5"/>
  <c r="C21" i="5"/>
  <c r="C20" i="5"/>
  <c r="C67" i="5"/>
  <c r="C19" i="5"/>
  <c r="C66" i="5"/>
  <c r="C18" i="5"/>
  <c r="C156" i="5"/>
  <c r="C99" i="5"/>
  <c r="C112" i="5"/>
  <c r="C155" i="5"/>
  <c r="C198" i="5"/>
  <c r="C44" i="5"/>
  <c r="C43" i="5"/>
  <c r="C98" i="5"/>
  <c r="C97" i="5"/>
  <c r="C42" i="5"/>
  <c r="C41" i="5"/>
  <c r="C134" i="5"/>
  <c r="C96" i="5"/>
  <c r="C95" i="5"/>
  <c r="C133" i="5"/>
  <c r="C197" i="5"/>
  <c r="C94" i="5"/>
  <c r="C196" i="5"/>
  <c r="C93" i="5"/>
  <c r="C195" i="5"/>
  <c r="C194" i="5"/>
  <c r="C40" i="5"/>
  <c r="C193" i="5"/>
  <c r="C192" i="5"/>
  <c r="C92" i="5"/>
  <c r="C132" i="5"/>
  <c r="C131" i="5"/>
  <c r="C130" i="5"/>
  <c r="C39" i="5"/>
  <c r="C38" i="5"/>
  <c r="C154" i="5"/>
  <c r="C37" i="5"/>
  <c r="C191" i="5"/>
  <c r="C36" i="5"/>
  <c r="C35" i="5"/>
  <c r="C190" i="5"/>
  <c r="C153" i="5"/>
  <c r="C152" i="5"/>
  <c r="C17" i="5"/>
  <c r="C16" i="5"/>
  <c r="C189" i="5"/>
  <c r="C188" i="5"/>
  <c r="C187" i="5"/>
  <c r="C186" i="5"/>
  <c r="C185" i="5"/>
  <c r="C91" i="5"/>
  <c r="C90" i="5"/>
  <c r="C89" i="5"/>
  <c r="C88" i="5"/>
  <c r="C129" i="5"/>
  <c r="C214" i="5"/>
  <c r="C109" i="5"/>
  <c r="C65" i="5"/>
  <c r="C64" i="5"/>
  <c r="C108" i="5"/>
  <c r="C149" i="5"/>
  <c r="C107" i="5"/>
  <c r="C63" i="5"/>
  <c r="C62" i="5"/>
  <c r="C106" i="5"/>
  <c r="C61" i="5"/>
  <c r="C105" i="5"/>
  <c r="C60" i="5"/>
  <c r="C213" i="5"/>
  <c r="C212" i="5"/>
  <c r="C211" i="5"/>
  <c r="C148" i="5"/>
  <c r="C59" i="5"/>
  <c r="C147" i="5"/>
  <c r="C210" i="5"/>
  <c r="C146" i="5"/>
  <c r="C145" i="5"/>
  <c r="C58" i="5"/>
  <c r="C104" i="5"/>
  <c r="C144" i="5"/>
  <c r="C143" i="5"/>
  <c r="C15" i="5"/>
  <c r="C142" i="5"/>
  <c r="C87" i="5"/>
  <c r="C86" i="5"/>
  <c r="C128" i="5"/>
  <c r="C184" i="5"/>
  <c r="C183" i="5"/>
  <c r="C182" i="5"/>
  <c r="C141" i="5"/>
  <c r="C140" i="5"/>
  <c r="C57" i="5"/>
  <c r="C56" i="5"/>
  <c r="C55" i="5"/>
  <c r="C139" i="5"/>
  <c r="C209" i="5"/>
  <c r="C103" i="5"/>
  <c r="C208" i="5"/>
  <c r="C138" i="5"/>
  <c r="C137" i="5"/>
  <c r="C207" i="5"/>
  <c r="C206" i="5"/>
  <c r="C205" i="5"/>
  <c r="C204" i="5"/>
  <c r="C203" i="5"/>
  <c r="C102" i="5"/>
  <c r="C202" i="5"/>
  <c r="C54" i="5"/>
  <c r="C201" i="5"/>
  <c r="C53" i="5"/>
  <c r="C52" i="5"/>
  <c r="C111" i="5"/>
  <c r="C151" i="5"/>
  <c r="C14" i="5"/>
  <c r="C13" i="5"/>
  <c r="C85" i="5"/>
  <c r="C12" i="5"/>
  <c r="C150" i="5"/>
  <c r="C11" i="5"/>
  <c r="C200" i="5"/>
  <c r="C51" i="5"/>
  <c r="C10" i="5"/>
  <c r="C9" i="5"/>
  <c r="C84" i="5"/>
  <c r="C127" i="5"/>
  <c r="C83" i="5"/>
  <c r="C82" i="5"/>
  <c r="C81" i="5"/>
  <c r="C80" i="5"/>
  <c r="C181" i="5"/>
  <c r="C180" i="5"/>
  <c r="C79" i="5"/>
  <c r="C78" i="5"/>
  <c r="C179" i="5"/>
  <c r="C178" i="5"/>
  <c r="C48" i="5"/>
  <c r="C8" i="5"/>
  <c r="C135" i="5"/>
  <c r="C177" i="5"/>
  <c r="C126" i="5"/>
  <c r="C125" i="5"/>
  <c r="C101" i="5"/>
  <c r="C7" i="5"/>
  <c r="C6" i="5"/>
  <c r="C5" i="5"/>
  <c r="C176" i="5"/>
  <c r="C4" i="5"/>
  <c r="C3" i="5"/>
  <c r="C2" i="5"/>
  <c r="C124" i="5"/>
  <c r="C123" i="5"/>
  <c r="O9" i="1"/>
  <c r="O25" i="1"/>
  <c r="O41" i="1"/>
  <c r="O57" i="1"/>
  <c r="O75" i="1"/>
  <c r="O91" i="1"/>
  <c r="O107" i="1"/>
  <c r="O123" i="1"/>
  <c r="O139" i="1"/>
  <c r="O156" i="1"/>
  <c r="O172" i="1"/>
  <c r="O189" i="1"/>
  <c r="O205" i="1"/>
  <c r="O221" i="1"/>
  <c r="O237" i="1"/>
  <c r="O253" i="1"/>
  <c r="Q8" i="1"/>
  <c r="Q9" i="1"/>
  <c r="Q10" i="1"/>
  <c r="Q11" i="1"/>
  <c r="Q12" i="1"/>
  <c r="Q13" i="1"/>
  <c r="Q24" i="1"/>
  <c r="Q25" i="1"/>
  <c r="Q26" i="1"/>
  <c r="Q27" i="1"/>
  <c r="Q28" i="1"/>
  <c r="Q29" i="1"/>
  <c r="Q40" i="1"/>
  <c r="Q41" i="1"/>
  <c r="Q42" i="1"/>
  <c r="Q43" i="1"/>
  <c r="Q44" i="1"/>
  <c r="Q45" i="1"/>
  <c r="Q56" i="1"/>
  <c r="Q57" i="1"/>
  <c r="Q59" i="1"/>
  <c r="Q61" i="1"/>
  <c r="Q62" i="1"/>
  <c r="Q63" i="1"/>
  <c r="Q72" i="1"/>
  <c r="Q73" i="1"/>
  <c r="Q74" i="1"/>
  <c r="Q75" i="1"/>
  <c r="Q76" i="1"/>
  <c r="Q77" i="1"/>
  <c r="Q78" i="1"/>
  <c r="Q79" i="1"/>
  <c r="Q88" i="1"/>
  <c r="Q89" i="1"/>
  <c r="Q90" i="1"/>
  <c r="Q91" i="1"/>
  <c r="Q92" i="1"/>
  <c r="Q93" i="1"/>
  <c r="Q94" i="1"/>
  <c r="Q95" i="1"/>
  <c r="Q104" i="1"/>
  <c r="Q105" i="1"/>
  <c r="Q106" i="1"/>
  <c r="Q107" i="1"/>
  <c r="Q108" i="1"/>
  <c r="Q109" i="1"/>
  <c r="Q110" i="1"/>
  <c r="Q111" i="1"/>
  <c r="Q120" i="1"/>
  <c r="Q121" i="1"/>
  <c r="Q122" i="1"/>
  <c r="Q123" i="1"/>
  <c r="Q124" i="1"/>
  <c r="Q125" i="1"/>
  <c r="Q126" i="1"/>
  <c r="Q127" i="1"/>
  <c r="Q136" i="1"/>
  <c r="Q137" i="1"/>
  <c r="Q138" i="1"/>
  <c r="Q139" i="1"/>
  <c r="Q140" i="1"/>
  <c r="Q141" i="1"/>
  <c r="Q142" i="1"/>
  <c r="Q143" i="1"/>
  <c r="Q152" i="1"/>
  <c r="Q153" i="1"/>
  <c r="Q155" i="1"/>
  <c r="Q156" i="1"/>
  <c r="Q157" i="1"/>
  <c r="Q158" i="1"/>
  <c r="Q159" i="1"/>
  <c r="Q160" i="1"/>
  <c r="Q168" i="1"/>
  <c r="Q169" i="1"/>
  <c r="Q170" i="1"/>
  <c r="Q171" i="1"/>
  <c r="Q172" i="1"/>
  <c r="Q173" i="1"/>
  <c r="Q174" i="1"/>
  <c r="Q175" i="1"/>
  <c r="Q176" i="1"/>
  <c r="Q185" i="1"/>
  <c r="Q186" i="1"/>
  <c r="Q187" i="1"/>
  <c r="Q188" i="1"/>
  <c r="Q189" i="1"/>
  <c r="Q190" i="1"/>
  <c r="Q192" i="1"/>
  <c r="Q193" i="1"/>
  <c r="Q201" i="1"/>
  <c r="Q202" i="1"/>
  <c r="Q203" i="1"/>
  <c r="Q204" i="1"/>
  <c r="Q205" i="1"/>
  <c r="Q206" i="1"/>
  <c r="Q208" i="1"/>
  <c r="Q209" i="1"/>
  <c r="Q217" i="1"/>
  <c r="Q218" i="1"/>
  <c r="Q219" i="1"/>
  <c r="Q220" i="1"/>
  <c r="Q221" i="1"/>
  <c r="Q222" i="1"/>
  <c r="Q223" i="1"/>
  <c r="Q224" i="1"/>
  <c r="Q225" i="1"/>
  <c r="Q233" i="1"/>
  <c r="Q234" i="1"/>
  <c r="Q235" i="1"/>
  <c r="Q236" i="1"/>
  <c r="Q237" i="1"/>
  <c r="Q238" i="1"/>
  <c r="Q239" i="1"/>
  <c r="Q240" i="1"/>
  <c r="Q241" i="1"/>
  <c r="Q249" i="1"/>
  <c r="Q250" i="1"/>
  <c r="Q251" i="1"/>
  <c r="Q252" i="1"/>
  <c r="Q253" i="1"/>
  <c r="Q254" i="1"/>
  <c r="Q259" i="1"/>
  <c r="P8" i="1"/>
  <c r="P9" i="1"/>
  <c r="P10" i="1"/>
  <c r="P11" i="1"/>
  <c r="P12" i="1"/>
  <c r="P13" i="1"/>
  <c r="P14" i="1"/>
  <c r="P15" i="1"/>
  <c r="P16" i="1"/>
  <c r="P24" i="1"/>
  <c r="P25" i="1"/>
  <c r="P26" i="1"/>
  <c r="P27" i="1"/>
  <c r="P28" i="1"/>
  <c r="P29" i="1"/>
  <c r="P30" i="1"/>
  <c r="P31" i="1"/>
  <c r="P32" i="1"/>
  <c r="P40" i="1"/>
  <c r="P41" i="1"/>
  <c r="P42" i="1"/>
  <c r="P43" i="1"/>
  <c r="P44" i="1"/>
  <c r="P45" i="1"/>
  <c r="P46" i="1"/>
  <c r="P47" i="1"/>
  <c r="P48" i="1"/>
  <c r="P56" i="1"/>
  <c r="P57" i="1"/>
  <c r="T58" i="1"/>
  <c r="P59" i="1"/>
  <c r="P61" i="1"/>
  <c r="P62" i="1"/>
  <c r="P63" i="1"/>
  <c r="P64" i="1"/>
  <c r="P65" i="1"/>
  <c r="P73" i="1"/>
  <c r="P74" i="1"/>
  <c r="P75" i="1"/>
  <c r="P76" i="1"/>
  <c r="P77" i="1"/>
  <c r="P78" i="1"/>
  <c r="P79" i="1"/>
  <c r="P80" i="1"/>
  <c r="P81" i="1"/>
  <c r="P89" i="1"/>
  <c r="P90" i="1"/>
  <c r="P91" i="1"/>
  <c r="P92" i="1"/>
  <c r="P93" i="1"/>
  <c r="P94" i="1"/>
  <c r="P95" i="1"/>
  <c r="P96" i="1"/>
  <c r="P97" i="1"/>
  <c r="P105" i="1"/>
  <c r="P106" i="1"/>
  <c r="P107" i="1"/>
  <c r="P108" i="1"/>
  <c r="P109" i="1"/>
  <c r="P110" i="1"/>
  <c r="P111" i="1"/>
  <c r="P112" i="1"/>
  <c r="P113" i="1"/>
  <c r="P121" i="1"/>
  <c r="P122" i="1"/>
  <c r="P123" i="1"/>
  <c r="P124" i="1"/>
  <c r="P125" i="1"/>
  <c r="P126" i="1"/>
  <c r="P127" i="1"/>
  <c r="P128" i="1"/>
  <c r="P129" i="1"/>
  <c r="P137" i="1"/>
  <c r="P138" i="1"/>
  <c r="P139" i="1"/>
  <c r="P140" i="1"/>
  <c r="P141" i="1"/>
  <c r="P142" i="1"/>
  <c r="P143" i="1"/>
  <c r="P144" i="1"/>
  <c r="P145" i="1"/>
  <c r="P153" i="1"/>
  <c r="P155" i="1"/>
  <c r="P156" i="1"/>
  <c r="P157" i="1"/>
  <c r="P158" i="1"/>
  <c r="P159" i="1"/>
  <c r="P160" i="1"/>
  <c r="P161" i="1"/>
  <c r="P162" i="1"/>
  <c r="P170" i="1"/>
  <c r="P171" i="1"/>
  <c r="P172" i="1"/>
  <c r="P173" i="1"/>
  <c r="P174" i="1"/>
  <c r="P175" i="1"/>
  <c r="P177" i="1"/>
  <c r="P178" i="1"/>
  <c r="P187" i="1"/>
  <c r="P188" i="1"/>
  <c r="P189" i="1"/>
  <c r="P190" i="1"/>
  <c r="P191" i="1"/>
  <c r="P192" i="1"/>
  <c r="P194" i="1"/>
  <c r="P195" i="1"/>
  <c r="P203" i="1"/>
  <c r="P204" i="1"/>
  <c r="P205" i="1"/>
  <c r="P206" i="1"/>
  <c r="P207" i="1"/>
  <c r="P208" i="1"/>
  <c r="P210" i="1"/>
  <c r="P211" i="1"/>
  <c r="P219" i="1"/>
  <c r="P220" i="1"/>
  <c r="P221" i="1"/>
  <c r="P222" i="1"/>
  <c r="P223" i="1"/>
  <c r="P224" i="1"/>
  <c r="P226" i="1"/>
  <c r="P227" i="1"/>
  <c r="P235" i="1"/>
  <c r="P236" i="1"/>
  <c r="P237" i="1"/>
  <c r="P238" i="1"/>
  <c r="P239" i="1"/>
  <c r="P240" i="1"/>
  <c r="P242" i="1"/>
  <c r="P243" i="1"/>
  <c r="P251" i="1"/>
  <c r="P252" i="1"/>
  <c r="P253" i="1"/>
  <c r="P254" i="1"/>
  <c r="P257" i="1"/>
  <c r="P259" i="1"/>
  <c r="P261" i="1"/>
  <c r="R58" i="1"/>
  <c r="R154" i="1"/>
  <c r="R256" i="1"/>
  <c r="R2" i="2"/>
  <c r="R3" i="2"/>
  <c r="P3" i="1" s="1"/>
  <c r="R4" i="2"/>
  <c r="P4" i="1" s="1"/>
  <c r="R5" i="2"/>
  <c r="P5" i="1" s="1"/>
  <c r="R6" i="2"/>
  <c r="P6" i="1" s="1"/>
  <c r="R7" i="2"/>
  <c r="P7" i="1" s="1"/>
  <c r="R8" i="2"/>
  <c r="O8" i="1" s="1"/>
  <c r="S8" i="1" s="1"/>
  <c r="R9" i="2"/>
  <c r="R10" i="2"/>
  <c r="O10" i="1" s="1"/>
  <c r="R11" i="2"/>
  <c r="O11" i="1" s="1"/>
  <c r="S11" i="1" s="1"/>
  <c r="R12" i="2"/>
  <c r="O12" i="1" s="1"/>
  <c r="S12" i="1" s="1"/>
  <c r="R13" i="2"/>
  <c r="O13" i="1" s="1"/>
  <c r="S13" i="1" s="1"/>
  <c r="R14" i="2"/>
  <c r="Q14" i="1" s="1"/>
  <c r="R15" i="2"/>
  <c r="Q15" i="1" s="1"/>
  <c r="R16" i="2"/>
  <c r="Q16" i="1" s="1"/>
  <c r="R17" i="2"/>
  <c r="P17" i="1" s="1"/>
  <c r="R18" i="2"/>
  <c r="P18" i="1" s="1"/>
  <c r="R19" i="2"/>
  <c r="P19" i="1" s="1"/>
  <c r="R20" i="2"/>
  <c r="P20" i="1" s="1"/>
  <c r="R21" i="2"/>
  <c r="P21" i="1" s="1"/>
  <c r="R22" i="2"/>
  <c r="P22" i="1" s="1"/>
  <c r="R23" i="2"/>
  <c r="P23" i="1" s="1"/>
  <c r="R24" i="2"/>
  <c r="O24" i="1" s="1"/>
  <c r="S24" i="1" s="1"/>
  <c r="R25" i="2"/>
  <c r="R26" i="2"/>
  <c r="O26" i="1" s="1"/>
  <c r="S26" i="1" s="1"/>
  <c r="R27" i="2"/>
  <c r="O27" i="1" s="1"/>
  <c r="S27" i="1" s="1"/>
  <c r="R28" i="2"/>
  <c r="O28" i="1" s="1"/>
  <c r="S28" i="1" s="1"/>
  <c r="R29" i="2"/>
  <c r="O29" i="1" s="1"/>
  <c r="S29" i="1" s="1"/>
  <c r="R30" i="2"/>
  <c r="Q30" i="1" s="1"/>
  <c r="R31" i="2"/>
  <c r="Q31" i="1" s="1"/>
  <c r="R32" i="2"/>
  <c r="Q32" i="1" s="1"/>
  <c r="R33" i="2"/>
  <c r="P33" i="1" s="1"/>
  <c r="R34" i="2"/>
  <c r="P34" i="1" s="1"/>
  <c r="R35" i="2"/>
  <c r="P35" i="1" s="1"/>
  <c r="R36" i="2"/>
  <c r="P36" i="1" s="1"/>
  <c r="R37" i="2"/>
  <c r="P37" i="1" s="1"/>
  <c r="R38" i="2"/>
  <c r="P38" i="1" s="1"/>
  <c r="R39" i="2"/>
  <c r="P39" i="1" s="1"/>
  <c r="R40" i="2"/>
  <c r="O40" i="1" s="1"/>
  <c r="S40" i="1" s="1"/>
  <c r="R41" i="2"/>
  <c r="R42" i="2"/>
  <c r="O42" i="1" s="1"/>
  <c r="R43" i="2"/>
  <c r="O43" i="1" s="1"/>
  <c r="S43" i="1" s="1"/>
  <c r="R44" i="2"/>
  <c r="O44" i="1" s="1"/>
  <c r="S44" i="1" s="1"/>
  <c r="R45" i="2"/>
  <c r="O45" i="1" s="1"/>
  <c r="S45" i="1" s="1"/>
  <c r="R46" i="2"/>
  <c r="Q46" i="1" s="1"/>
  <c r="R47" i="2"/>
  <c r="Q47" i="1" s="1"/>
  <c r="R48" i="2"/>
  <c r="Q48" i="1" s="1"/>
  <c r="R49" i="2"/>
  <c r="P49" i="1" s="1"/>
  <c r="R50" i="2"/>
  <c r="P50" i="1" s="1"/>
  <c r="R51" i="2"/>
  <c r="P51" i="1" s="1"/>
  <c r="R52" i="2"/>
  <c r="P52" i="1" s="1"/>
  <c r="R53" i="2"/>
  <c r="P53" i="1" s="1"/>
  <c r="R54" i="2"/>
  <c r="P54" i="1" s="1"/>
  <c r="R55" i="2"/>
  <c r="P55" i="1" s="1"/>
  <c r="R56" i="2"/>
  <c r="O56" i="1" s="1"/>
  <c r="S56" i="1" s="1"/>
  <c r="R57" i="2"/>
  <c r="R58" i="2"/>
  <c r="R59" i="2"/>
  <c r="O59" i="1" s="1"/>
  <c r="S59" i="1" s="1"/>
  <c r="R60" i="2"/>
  <c r="R61" i="2"/>
  <c r="O61" i="1" s="1"/>
  <c r="S61" i="1" s="1"/>
  <c r="R62" i="2"/>
  <c r="O62" i="1" s="1"/>
  <c r="R63" i="2"/>
  <c r="O63" i="1" s="1"/>
  <c r="S63" i="1" s="1"/>
  <c r="R64" i="2"/>
  <c r="Q64" i="1" s="1"/>
  <c r="R65" i="2"/>
  <c r="Q65" i="1" s="1"/>
  <c r="R66" i="2"/>
  <c r="P66" i="1" s="1"/>
  <c r="R67" i="2"/>
  <c r="P67" i="1" s="1"/>
  <c r="R68" i="2"/>
  <c r="P68" i="1" s="1"/>
  <c r="R69" i="2"/>
  <c r="P69" i="1" s="1"/>
  <c r="R70" i="2"/>
  <c r="P70" i="1" s="1"/>
  <c r="R71" i="2"/>
  <c r="P71" i="1" s="1"/>
  <c r="R72" i="2"/>
  <c r="P72" i="1" s="1"/>
  <c r="R73" i="2"/>
  <c r="O73" i="1" s="1"/>
  <c r="S73" i="1" s="1"/>
  <c r="R74" i="2"/>
  <c r="O74" i="1" s="1"/>
  <c r="R75" i="2"/>
  <c r="R76" i="2"/>
  <c r="O76" i="1" s="1"/>
  <c r="S76" i="1" s="1"/>
  <c r="R77" i="2"/>
  <c r="O77" i="1" s="1"/>
  <c r="S77" i="1" s="1"/>
  <c r="R78" i="2"/>
  <c r="O78" i="1" s="1"/>
  <c r="S78" i="1" s="1"/>
  <c r="R79" i="2"/>
  <c r="O79" i="1" s="1"/>
  <c r="R80" i="2"/>
  <c r="Q80" i="1" s="1"/>
  <c r="R81" i="2"/>
  <c r="Q81" i="1" s="1"/>
  <c r="R82" i="2"/>
  <c r="P82" i="1" s="1"/>
  <c r="R83" i="2"/>
  <c r="P83" i="1" s="1"/>
  <c r="R84" i="2"/>
  <c r="P84" i="1" s="1"/>
  <c r="R85" i="2"/>
  <c r="P85" i="1" s="1"/>
  <c r="R86" i="2"/>
  <c r="P86" i="1" s="1"/>
  <c r="R87" i="2"/>
  <c r="P87" i="1" s="1"/>
  <c r="R88" i="2"/>
  <c r="P88" i="1" s="1"/>
  <c r="R89" i="2"/>
  <c r="O89" i="1" s="1"/>
  <c r="S89" i="1" s="1"/>
  <c r="R90" i="2"/>
  <c r="O90" i="1" s="1"/>
  <c r="S90" i="1" s="1"/>
  <c r="R91" i="2"/>
  <c r="R92" i="2"/>
  <c r="O92" i="1" s="1"/>
  <c r="S92" i="1" s="1"/>
  <c r="R93" i="2"/>
  <c r="O93" i="1" s="1"/>
  <c r="S93" i="1" s="1"/>
  <c r="R94" i="2"/>
  <c r="O94" i="1" s="1"/>
  <c r="S94" i="1" s="1"/>
  <c r="R95" i="2"/>
  <c r="O95" i="1" s="1"/>
  <c r="S95" i="1" s="1"/>
  <c r="R96" i="2"/>
  <c r="Q96" i="1" s="1"/>
  <c r="R97" i="2"/>
  <c r="Q97" i="1" s="1"/>
  <c r="R98" i="2"/>
  <c r="P98" i="1" s="1"/>
  <c r="R99" i="2"/>
  <c r="P99" i="1" s="1"/>
  <c r="R100" i="2"/>
  <c r="P100" i="1" s="1"/>
  <c r="R101" i="2"/>
  <c r="P101" i="1" s="1"/>
  <c r="R102" i="2"/>
  <c r="P102" i="1" s="1"/>
  <c r="R103" i="2"/>
  <c r="P103" i="1" s="1"/>
  <c r="R104" i="2"/>
  <c r="P104" i="1" s="1"/>
  <c r="R105" i="2"/>
  <c r="O105" i="1" s="1"/>
  <c r="S105" i="1" s="1"/>
  <c r="R106" i="2"/>
  <c r="O106" i="1" s="1"/>
  <c r="S106" i="1" s="1"/>
  <c r="R107" i="2"/>
  <c r="R108" i="2"/>
  <c r="O108" i="1" s="1"/>
  <c r="S108" i="1" s="1"/>
  <c r="R109" i="2"/>
  <c r="O109" i="1" s="1"/>
  <c r="S109" i="1" s="1"/>
  <c r="R110" i="2"/>
  <c r="O110" i="1" s="1"/>
  <c r="S110" i="1" s="1"/>
  <c r="R111" i="2"/>
  <c r="O111" i="1" s="1"/>
  <c r="S111" i="1" s="1"/>
  <c r="R112" i="2"/>
  <c r="Q112" i="1" s="1"/>
  <c r="R113" i="2"/>
  <c r="Q113" i="1" s="1"/>
  <c r="R114" i="2"/>
  <c r="P114" i="1" s="1"/>
  <c r="R115" i="2"/>
  <c r="P115" i="1" s="1"/>
  <c r="R116" i="2"/>
  <c r="P116" i="1" s="1"/>
  <c r="R117" i="2"/>
  <c r="P117" i="1" s="1"/>
  <c r="R118" i="2"/>
  <c r="P118" i="1" s="1"/>
  <c r="R119" i="2"/>
  <c r="P119" i="1" s="1"/>
  <c r="R120" i="2"/>
  <c r="P120" i="1" s="1"/>
  <c r="R121" i="2"/>
  <c r="O121" i="1" s="1"/>
  <c r="S121" i="1" s="1"/>
  <c r="R122" i="2"/>
  <c r="O122" i="1" s="1"/>
  <c r="S122" i="1" s="1"/>
  <c r="R123" i="2"/>
  <c r="R124" i="2"/>
  <c r="O124" i="1" s="1"/>
  <c r="S124" i="1" s="1"/>
  <c r="R125" i="2"/>
  <c r="O125" i="1" s="1"/>
  <c r="S125" i="1" s="1"/>
  <c r="R126" i="2"/>
  <c r="O126" i="1" s="1"/>
  <c r="S126" i="1" s="1"/>
  <c r="R127" i="2"/>
  <c r="O127" i="1" s="1"/>
  <c r="S127" i="1" s="1"/>
  <c r="R128" i="2"/>
  <c r="Q128" i="1" s="1"/>
  <c r="R129" i="2"/>
  <c r="Q129" i="1" s="1"/>
  <c r="R130" i="2"/>
  <c r="P130" i="1" s="1"/>
  <c r="R131" i="2"/>
  <c r="P131" i="1" s="1"/>
  <c r="R132" i="2"/>
  <c r="P132" i="1" s="1"/>
  <c r="R133" i="2"/>
  <c r="P133" i="1" s="1"/>
  <c r="R134" i="2"/>
  <c r="P134" i="1" s="1"/>
  <c r="R135" i="2"/>
  <c r="P135" i="1" s="1"/>
  <c r="R136" i="2"/>
  <c r="P136" i="1" s="1"/>
  <c r="R137" i="2"/>
  <c r="O137" i="1" s="1"/>
  <c r="S137" i="1" s="1"/>
  <c r="R138" i="2"/>
  <c r="O138" i="1" s="1"/>
  <c r="S138" i="1" s="1"/>
  <c r="R139" i="2"/>
  <c r="R140" i="2"/>
  <c r="O140" i="1" s="1"/>
  <c r="S140" i="1" s="1"/>
  <c r="R141" i="2"/>
  <c r="O141" i="1" s="1"/>
  <c r="S141" i="1" s="1"/>
  <c r="R142" i="2"/>
  <c r="O142" i="1" s="1"/>
  <c r="S142" i="1" s="1"/>
  <c r="R143" i="2"/>
  <c r="O143" i="1" s="1"/>
  <c r="S143" i="1" s="1"/>
  <c r="R144" i="2"/>
  <c r="Q144" i="1" s="1"/>
  <c r="R145" i="2"/>
  <c r="Q145" i="1" s="1"/>
  <c r="R146" i="2"/>
  <c r="P146" i="1" s="1"/>
  <c r="R147" i="2"/>
  <c r="P147" i="1" s="1"/>
  <c r="R148" i="2"/>
  <c r="P148" i="1" s="1"/>
  <c r="R149" i="2"/>
  <c r="P149" i="1" s="1"/>
  <c r="R150" i="2"/>
  <c r="P150" i="1" s="1"/>
  <c r="R151" i="2"/>
  <c r="Q151" i="1" s="1"/>
  <c r="R152" i="2"/>
  <c r="P152" i="1" s="1"/>
  <c r="R153" i="2"/>
  <c r="O153" i="1" s="1"/>
  <c r="S153" i="1" s="1"/>
  <c r="R154" i="2"/>
  <c r="R155" i="2"/>
  <c r="O155" i="1" s="1"/>
  <c r="S155" i="1" s="1"/>
  <c r="R156" i="2"/>
  <c r="R157" i="2"/>
  <c r="O157" i="1" s="1"/>
  <c r="R158" i="2"/>
  <c r="O158" i="1" s="1"/>
  <c r="S158" i="1" s="1"/>
  <c r="R159" i="2"/>
  <c r="O159" i="1" s="1"/>
  <c r="S159" i="1" s="1"/>
  <c r="R160" i="2"/>
  <c r="O160" i="1" s="1"/>
  <c r="S160" i="1" s="1"/>
  <c r="R161" i="2"/>
  <c r="Q161" i="1" s="1"/>
  <c r="R162" i="2"/>
  <c r="Q162" i="1" s="1"/>
  <c r="R163" i="2"/>
  <c r="P163" i="1" s="1"/>
  <c r="R164" i="2"/>
  <c r="P164" i="1" s="1"/>
  <c r="R165" i="2"/>
  <c r="P165" i="1" s="1"/>
  <c r="R166" i="2"/>
  <c r="P166" i="1" s="1"/>
  <c r="R167" i="2"/>
  <c r="P167" i="1" s="1"/>
  <c r="R168" i="2"/>
  <c r="P168" i="1" s="1"/>
  <c r="R169" i="2"/>
  <c r="P169" i="1" s="1"/>
  <c r="R170" i="2"/>
  <c r="O170" i="1" s="1"/>
  <c r="R171" i="2"/>
  <c r="O171" i="1" s="1"/>
  <c r="S171" i="1" s="1"/>
  <c r="R172" i="2"/>
  <c r="R173" i="2"/>
  <c r="O173" i="1" s="1"/>
  <c r="S173" i="1" s="1"/>
  <c r="R174" i="2"/>
  <c r="O174" i="1" s="1"/>
  <c r="S174" i="1" s="1"/>
  <c r="R175" i="2"/>
  <c r="O175" i="1" s="1"/>
  <c r="S175" i="1" s="1"/>
  <c r="R176" i="2"/>
  <c r="O176" i="1" s="1"/>
  <c r="R177" i="2"/>
  <c r="Q177" i="1" s="1"/>
  <c r="R178" i="2"/>
  <c r="Q178" i="1" s="1"/>
  <c r="R179" i="2"/>
  <c r="P179" i="1" s="1"/>
  <c r="R180" i="2"/>
  <c r="P180" i="1" s="1"/>
  <c r="R181" i="2"/>
  <c r="P181" i="1" s="1"/>
  <c r="R182" i="2"/>
  <c r="P182" i="1" s="1"/>
  <c r="R183" i="2"/>
  <c r="R184" i="2"/>
  <c r="P184" i="1" s="1"/>
  <c r="R185" i="2"/>
  <c r="P185" i="1" s="1"/>
  <c r="R186" i="2"/>
  <c r="P186" i="1" s="1"/>
  <c r="R187" i="2"/>
  <c r="O187" i="1" s="1"/>
  <c r="S187" i="1" s="1"/>
  <c r="R188" i="2"/>
  <c r="O188" i="1" s="1"/>
  <c r="S188" i="1" s="1"/>
  <c r="R189" i="2"/>
  <c r="R190" i="2"/>
  <c r="O190" i="1" s="1"/>
  <c r="S190" i="1" s="1"/>
  <c r="R191" i="2"/>
  <c r="O191" i="1" s="1"/>
  <c r="R192" i="2"/>
  <c r="O192" i="1" s="1"/>
  <c r="S192" i="1" s="1"/>
  <c r="R193" i="2"/>
  <c r="O193" i="1" s="1"/>
  <c r="R194" i="2"/>
  <c r="Q194" i="1" s="1"/>
  <c r="R195" i="2"/>
  <c r="Q195" i="1" s="1"/>
  <c r="R196" i="2"/>
  <c r="P196" i="1" s="1"/>
  <c r="R197" i="2"/>
  <c r="P197" i="1" s="1"/>
  <c r="R198" i="2"/>
  <c r="P198" i="1" s="1"/>
  <c r="R199" i="2"/>
  <c r="P199" i="1" s="1"/>
  <c r="R200" i="2"/>
  <c r="P200" i="1" s="1"/>
  <c r="R201" i="2"/>
  <c r="P201" i="1" s="1"/>
  <c r="R202" i="2"/>
  <c r="P202" i="1" s="1"/>
  <c r="R203" i="2"/>
  <c r="O203" i="1" s="1"/>
  <c r="S203" i="1" s="1"/>
  <c r="R204" i="2"/>
  <c r="O204" i="1" s="1"/>
  <c r="S204" i="1" s="1"/>
  <c r="R205" i="2"/>
  <c r="R206" i="2"/>
  <c r="O206" i="1" s="1"/>
  <c r="S206" i="1" s="1"/>
  <c r="R207" i="2"/>
  <c r="O207" i="1" s="1"/>
  <c r="R208" i="2"/>
  <c r="O208" i="1" s="1"/>
  <c r="S208" i="1" s="1"/>
  <c r="R209" i="2"/>
  <c r="O209" i="1" s="1"/>
  <c r="R210" i="2"/>
  <c r="Q210" i="1" s="1"/>
  <c r="R211" i="2"/>
  <c r="Q211" i="1" s="1"/>
  <c r="R212" i="2"/>
  <c r="P212" i="1" s="1"/>
  <c r="R213" i="2"/>
  <c r="P213" i="1" s="1"/>
  <c r="R214" i="2"/>
  <c r="P214" i="1" s="1"/>
  <c r="R215" i="2"/>
  <c r="P215" i="1" s="1"/>
  <c r="R216" i="2"/>
  <c r="P216" i="1" s="1"/>
  <c r="R217" i="2"/>
  <c r="P217" i="1" s="1"/>
  <c r="R218" i="2"/>
  <c r="P218" i="1" s="1"/>
  <c r="R219" i="2"/>
  <c r="O219" i="1" s="1"/>
  <c r="S219" i="1" s="1"/>
  <c r="R220" i="2"/>
  <c r="O220" i="1" s="1"/>
  <c r="S220" i="1" s="1"/>
  <c r="R221" i="2"/>
  <c r="R222" i="2"/>
  <c r="O222" i="1" s="1"/>
  <c r="S222" i="1" s="1"/>
  <c r="R223" i="2"/>
  <c r="O223" i="1" s="1"/>
  <c r="S223" i="1" s="1"/>
  <c r="R224" i="2"/>
  <c r="O224" i="1" s="1"/>
  <c r="S224" i="1" s="1"/>
  <c r="R225" i="2"/>
  <c r="O225" i="1" s="1"/>
  <c r="R226" i="2"/>
  <c r="Q226" i="1" s="1"/>
  <c r="R227" i="2"/>
  <c r="Q227" i="1" s="1"/>
  <c r="R228" i="2"/>
  <c r="P228" i="1" s="1"/>
  <c r="R229" i="2"/>
  <c r="P229" i="1" s="1"/>
  <c r="R230" i="2"/>
  <c r="P230" i="1" s="1"/>
  <c r="R231" i="2"/>
  <c r="P231" i="1" s="1"/>
  <c r="R232" i="2"/>
  <c r="P232" i="1" s="1"/>
  <c r="R233" i="2"/>
  <c r="P233" i="1" s="1"/>
  <c r="R234" i="2"/>
  <c r="P234" i="1" s="1"/>
  <c r="R235" i="2"/>
  <c r="O235" i="1" s="1"/>
  <c r="S235" i="1" s="1"/>
  <c r="R236" i="2"/>
  <c r="O236" i="1" s="1"/>
  <c r="S236" i="1" s="1"/>
  <c r="R237" i="2"/>
  <c r="R238" i="2"/>
  <c r="O238" i="1" s="1"/>
  <c r="S238" i="1" s="1"/>
  <c r="R239" i="2"/>
  <c r="O239" i="1" s="1"/>
  <c r="S239" i="1" s="1"/>
  <c r="R240" i="2"/>
  <c r="O240" i="1" s="1"/>
  <c r="S240" i="1" s="1"/>
  <c r="R241" i="2"/>
  <c r="O241" i="1" s="1"/>
  <c r="R242" i="2"/>
  <c r="Q242" i="1" s="1"/>
  <c r="R243" i="2"/>
  <c r="Q243" i="1" s="1"/>
  <c r="R244" i="2"/>
  <c r="P244" i="1" s="1"/>
  <c r="R245" i="2"/>
  <c r="P245" i="1" s="1"/>
  <c r="R246" i="2"/>
  <c r="P246" i="1" s="1"/>
  <c r="R247" i="2"/>
  <c r="P247" i="1" s="1"/>
  <c r="R248" i="2"/>
  <c r="P248" i="1" s="1"/>
  <c r="R249" i="2"/>
  <c r="P249" i="1" s="1"/>
  <c r="R250" i="2"/>
  <c r="P250" i="1" s="1"/>
  <c r="R251" i="2"/>
  <c r="O251" i="1" s="1"/>
  <c r="S251" i="1" s="1"/>
  <c r="R252" i="2"/>
  <c r="O252" i="1" s="1"/>
  <c r="S252" i="1" s="1"/>
  <c r="R253" i="2"/>
  <c r="R254" i="2"/>
  <c r="O254" i="1" s="1"/>
  <c r="S254" i="1" s="1"/>
  <c r="R255" i="2"/>
  <c r="R256" i="2"/>
  <c r="R257" i="2"/>
  <c r="O257" i="1" s="1"/>
  <c r="R258" i="2"/>
  <c r="R259" i="2"/>
  <c r="O259" i="1" s="1"/>
  <c r="S259" i="1" s="1"/>
  <c r="R260" i="2"/>
  <c r="O260" i="1" s="1"/>
  <c r="R261" i="2"/>
  <c r="Q261" i="1" s="1"/>
  <c r="R262" i="2"/>
  <c r="R66" i="1" l="1"/>
  <c r="S79" i="1"/>
  <c r="R79" i="1"/>
  <c r="S62" i="1"/>
  <c r="R62" i="1"/>
  <c r="S157" i="1"/>
  <c r="R157" i="1"/>
  <c r="S207" i="1"/>
  <c r="S191" i="1"/>
  <c r="R202" i="1"/>
  <c r="S170" i="1"/>
  <c r="R170" i="1"/>
  <c r="S74" i="1"/>
  <c r="R74" i="1"/>
  <c r="S42" i="1"/>
  <c r="R42" i="1"/>
  <c r="S10" i="1"/>
  <c r="R10" i="1"/>
  <c r="R216" i="1"/>
  <c r="Q260" i="1"/>
  <c r="S253" i="1"/>
  <c r="S237" i="1"/>
  <c r="S221" i="1"/>
  <c r="S205" i="1"/>
  <c r="S189" i="1"/>
  <c r="S172" i="1"/>
  <c r="S156" i="1"/>
  <c r="S139" i="1"/>
  <c r="S123" i="1"/>
  <c r="S107" i="1"/>
  <c r="S91" i="1"/>
  <c r="S75" i="1"/>
  <c r="S57" i="1"/>
  <c r="S41" i="1"/>
  <c r="S25" i="1"/>
  <c r="S9" i="1"/>
  <c r="P260" i="1"/>
  <c r="R260" i="1" s="1"/>
  <c r="P241" i="1"/>
  <c r="R241" i="1" s="1"/>
  <c r="P225" i="1"/>
  <c r="S225" i="1" s="1"/>
  <c r="P209" i="1"/>
  <c r="S209" i="1" s="1"/>
  <c r="P193" i="1"/>
  <c r="S193" i="1" s="1"/>
  <c r="P176" i="1"/>
  <c r="R176" i="1" s="1"/>
  <c r="Q257" i="1"/>
  <c r="S257" i="1" s="1"/>
  <c r="Q207" i="1"/>
  <c r="Q191" i="1"/>
  <c r="O55" i="1"/>
  <c r="O39" i="1"/>
  <c r="O23" i="1"/>
  <c r="O7" i="1"/>
  <c r="S7" i="1" s="1"/>
  <c r="R240" i="1"/>
  <c r="R192" i="1"/>
  <c r="R142" i="1"/>
  <c r="R126" i="1"/>
  <c r="R110" i="1"/>
  <c r="R94" i="1"/>
  <c r="R78" i="1"/>
  <c r="O250" i="1"/>
  <c r="S250" i="1" s="1"/>
  <c r="O234" i="1"/>
  <c r="S234" i="1" s="1"/>
  <c r="O218" i="1"/>
  <c r="S218" i="1" s="1"/>
  <c r="O202" i="1"/>
  <c r="S202" i="1" s="1"/>
  <c r="O186" i="1"/>
  <c r="O169" i="1"/>
  <c r="S169" i="1" s="1"/>
  <c r="O152" i="1"/>
  <c r="S152" i="1" s="1"/>
  <c r="O136" i="1"/>
  <c r="S136" i="1" s="1"/>
  <c r="O120" i="1"/>
  <c r="S120" i="1" s="1"/>
  <c r="O104" i="1"/>
  <c r="S104" i="1" s="1"/>
  <c r="O88" i="1"/>
  <c r="S88" i="1" s="1"/>
  <c r="O72" i="1"/>
  <c r="S72" i="1" s="1"/>
  <c r="O54" i="1"/>
  <c r="O38" i="1"/>
  <c r="T38" i="1" s="1"/>
  <c r="O22" i="1"/>
  <c r="O6" i="1"/>
  <c r="R44" i="1"/>
  <c r="R28" i="1"/>
  <c r="R12" i="1"/>
  <c r="O249" i="1"/>
  <c r="S249" i="1" s="1"/>
  <c r="O233" i="1"/>
  <c r="S233" i="1" s="1"/>
  <c r="O217" i="1"/>
  <c r="S217" i="1" s="1"/>
  <c r="O201" i="1"/>
  <c r="S201" i="1" s="1"/>
  <c r="O185" i="1"/>
  <c r="S185" i="1" s="1"/>
  <c r="O168" i="1"/>
  <c r="S168" i="1" s="1"/>
  <c r="O151" i="1"/>
  <c r="S151" i="1" s="1"/>
  <c r="O135" i="1"/>
  <c r="O119" i="1"/>
  <c r="S119" i="1" s="1"/>
  <c r="O103" i="1"/>
  <c r="S103" i="1" s="1"/>
  <c r="O87" i="1"/>
  <c r="S87" i="1" s="1"/>
  <c r="O71" i="1"/>
  <c r="O53" i="1"/>
  <c r="O37" i="1"/>
  <c r="O21" i="1"/>
  <c r="O5" i="1"/>
  <c r="R140" i="1"/>
  <c r="R124" i="1"/>
  <c r="R108" i="1"/>
  <c r="R92" i="1"/>
  <c r="R76" i="1"/>
  <c r="O248" i="1"/>
  <c r="S248" i="1" s="1"/>
  <c r="O232" i="1"/>
  <c r="S232" i="1" s="1"/>
  <c r="O216" i="1"/>
  <c r="S216" i="1" s="1"/>
  <c r="O200" i="1"/>
  <c r="S200" i="1" s="1"/>
  <c r="O184" i="1"/>
  <c r="S184" i="1" s="1"/>
  <c r="O167" i="1"/>
  <c r="S167" i="1" s="1"/>
  <c r="O150" i="1"/>
  <c r="R150" i="1" s="1"/>
  <c r="O134" i="1"/>
  <c r="R134" i="1" s="1"/>
  <c r="O118" i="1"/>
  <c r="O102" i="1"/>
  <c r="O86" i="1"/>
  <c r="R86" i="1" s="1"/>
  <c r="O70" i="1"/>
  <c r="R70" i="1" s="1"/>
  <c r="O52" i="1"/>
  <c r="R52" i="1" s="1"/>
  <c r="O36" i="1"/>
  <c r="R36" i="1" s="1"/>
  <c r="O20" i="1"/>
  <c r="R20" i="1" s="1"/>
  <c r="O4" i="1"/>
  <c r="S4" i="1" s="1"/>
  <c r="R172" i="1"/>
  <c r="R156" i="1"/>
  <c r="R26" i="1"/>
  <c r="Q55" i="1"/>
  <c r="T55" i="1" s="1"/>
  <c r="Q39" i="1"/>
  <c r="Q23" i="1"/>
  <c r="U23" i="1" s="1"/>
  <c r="Q7" i="1"/>
  <c r="O247" i="1"/>
  <c r="O231" i="1"/>
  <c r="O215" i="1"/>
  <c r="O199" i="1"/>
  <c r="O182" i="1"/>
  <c r="O166" i="1"/>
  <c r="O149" i="1"/>
  <c r="O133" i="1"/>
  <c r="O117" i="1"/>
  <c r="O101" i="1"/>
  <c r="O85" i="1"/>
  <c r="S85" i="1" s="1"/>
  <c r="O69" i="1"/>
  <c r="S69" i="1" s="1"/>
  <c r="O51" i="1"/>
  <c r="S51" i="1" s="1"/>
  <c r="O35" i="1"/>
  <c r="S35" i="1" s="1"/>
  <c r="O19" i="1"/>
  <c r="S19" i="1" s="1"/>
  <c r="O3" i="1"/>
  <c r="R208" i="1"/>
  <c r="Q54" i="1"/>
  <c r="Q38" i="1"/>
  <c r="Q22" i="1"/>
  <c r="Q6" i="1"/>
  <c r="O246" i="1"/>
  <c r="O230" i="1"/>
  <c r="O214" i="1"/>
  <c r="O198" i="1"/>
  <c r="O181" i="1"/>
  <c r="O165" i="1"/>
  <c r="O148" i="1"/>
  <c r="O132" i="1"/>
  <c r="O116" i="1"/>
  <c r="O100" i="1"/>
  <c r="S100" i="1" s="1"/>
  <c r="O84" i="1"/>
  <c r="R84" i="1" s="1"/>
  <c r="O68" i="1"/>
  <c r="R68" i="1" s="1"/>
  <c r="O50" i="1"/>
  <c r="O34" i="1"/>
  <c r="O18" i="1"/>
  <c r="R224" i="1"/>
  <c r="R106" i="1"/>
  <c r="R24" i="1"/>
  <c r="Q135" i="1"/>
  <c r="Q87" i="1"/>
  <c r="Q71" i="1"/>
  <c r="Q53" i="1"/>
  <c r="Q37" i="1"/>
  <c r="Q21" i="1"/>
  <c r="Q5" i="1"/>
  <c r="O245" i="1"/>
  <c r="S245" i="1" s="1"/>
  <c r="O229" i="1"/>
  <c r="O213" i="1"/>
  <c r="O197" i="1"/>
  <c r="O180" i="1"/>
  <c r="O164" i="1"/>
  <c r="O147" i="1"/>
  <c r="O131" i="1"/>
  <c r="O115" i="1"/>
  <c r="S115" i="1" s="1"/>
  <c r="O99" i="1"/>
  <c r="S99" i="1" s="1"/>
  <c r="O83" i="1"/>
  <c r="S83" i="1" s="1"/>
  <c r="O67" i="1"/>
  <c r="S67" i="1" s="1"/>
  <c r="O49" i="1"/>
  <c r="S49" i="1" s="1"/>
  <c r="O33" i="1"/>
  <c r="O17" i="1"/>
  <c r="R204" i="1"/>
  <c r="Q119" i="1"/>
  <c r="Q248" i="1"/>
  <c r="Q232" i="1"/>
  <c r="Q216" i="1"/>
  <c r="Q200" i="1"/>
  <c r="Q184" i="1"/>
  <c r="Q167" i="1"/>
  <c r="Q150" i="1"/>
  <c r="Q134" i="1"/>
  <c r="Q118" i="1"/>
  <c r="Q102" i="1"/>
  <c r="Q86" i="1"/>
  <c r="Q70" i="1"/>
  <c r="Q52" i="1"/>
  <c r="Q36" i="1"/>
  <c r="Q20" i="1"/>
  <c r="U20" i="1" s="1"/>
  <c r="Q4" i="1"/>
  <c r="O244" i="1"/>
  <c r="O228" i="1"/>
  <c r="O212" i="1"/>
  <c r="O196" i="1"/>
  <c r="O179" i="1"/>
  <c r="O163" i="1"/>
  <c r="O146" i="1"/>
  <c r="S146" i="1" s="1"/>
  <c r="O130" i="1"/>
  <c r="S130" i="1" s="1"/>
  <c r="O114" i="1"/>
  <c r="S114" i="1" s="1"/>
  <c r="O98" i="1"/>
  <c r="O82" i="1"/>
  <c r="S82" i="1" s="1"/>
  <c r="O66" i="1"/>
  <c r="S66" i="1" s="1"/>
  <c r="O48" i="1"/>
  <c r="S48" i="1" s="1"/>
  <c r="O32" i="1"/>
  <c r="S32" i="1" s="1"/>
  <c r="O16" i="1"/>
  <c r="S16" i="1" s="1"/>
  <c r="R158" i="1"/>
  <c r="R252" i="1"/>
  <c r="R138" i="1"/>
  <c r="Q103" i="1"/>
  <c r="P151" i="1"/>
  <c r="Q247" i="1"/>
  <c r="Q231" i="1"/>
  <c r="Q215" i="1"/>
  <c r="Q199" i="1"/>
  <c r="Q182" i="1"/>
  <c r="Q166" i="1"/>
  <c r="Q149" i="1"/>
  <c r="R149" i="1" s="1"/>
  <c r="Q133" i="1"/>
  <c r="T133" i="1" s="1"/>
  <c r="Q117" i="1"/>
  <c r="T117" i="1" s="1"/>
  <c r="Q101" i="1"/>
  <c r="T101" i="1" s="1"/>
  <c r="Q85" i="1"/>
  <c r="Q69" i="1"/>
  <c r="Q51" i="1"/>
  <c r="Q35" i="1"/>
  <c r="Q19" i="1"/>
  <c r="Q3" i="1"/>
  <c r="O243" i="1"/>
  <c r="S243" i="1" s="1"/>
  <c r="O227" i="1"/>
  <c r="S227" i="1" s="1"/>
  <c r="O211" i="1"/>
  <c r="S211" i="1" s="1"/>
  <c r="O195" i="1"/>
  <c r="S195" i="1" s="1"/>
  <c r="O178" i="1"/>
  <c r="S178" i="1" s="1"/>
  <c r="O162" i="1"/>
  <c r="S162" i="1" s="1"/>
  <c r="O145" i="1"/>
  <c r="S145" i="1" s="1"/>
  <c r="O129" i="1"/>
  <c r="S129" i="1" s="1"/>
  <c r="O113" i="1"/>
  <c r="S113" i="1" s="1"/>
  <c r="O97" i="1"/>
  <c r="S97" i="1" s="1"/>
  <c r="O81" i="1"/>
  <c r="S81" i="1" s="1"/>
  <c r="O65" i="1"/>
  <c r="S65" i="1" s="1"/>
  <c r="O47" i="1"/>
  <c r="S47" i="1" s="1"/>
  <c r="O31" i="1"/>
  <c r="S31" i="1" s="1"/>
  <c r="O15" i="1"/>
  <c r="S15" i="1" s="1"/>
  <c r="R190" i="1"/>
  <c r="R8" i="1"/>
  <c r="Q246" i="1"/>
  <c r="T246" i="1" s="1"/>
  <c r="Q230" i="1"/>
  <c r="Q214" i="1"/>
  <c r="Q198" i="1"/>
  <c r="T198" i="1" s="1"/>
  <c r="Q181" i="1"/>
  <c r="T181" i="1" s="1"/>
  <c r="Q165" i="1"/>
  <c r="Q148" i="1"/>
  <c r="Q132" i="1"/>
  <c r="T132" i="1" s="1"/>
  <c r="Q116" i="1"/>
  <c r="U116" i="1" s="1"/>
  <c r="Q100" i="1"/>
  <c r="Q84" i="1"/>
  <c r="Q68" i="1"/>
  <c r="Q50" i="1"/>
  <c r="Q34" i="1"/>
  <c r="Q18" i="1"/>
  <c r="O261" i="1"/>
  <c r="S261" i="1" s="1"/>
  <c r="O242" i="1"/>
  <c r="S242" i="1" s="1"/>
  <c r="O226" i="1"/>
  <c r="S226" i="1" s="1"/>
  <c r="O210" i="1"/>
  <c r="S210" i="1" s="1"/>
  <c r="O194" i="1"/>
  <c r="S194" i="1" s="1"/>
  <c r="O177" i="1"/>
  <c r="S177" i="1" s="1"/>
  <c r="O161" i="1"/>
  <c r="S161" i="1" s="1"/>
  <c r="O144" i="1"/>
  <c r="O128" i="1"/>
  <c r="S128" i="1" s="1"/>
  <c r="O112" i="1"/>
  <c r="S112" i="1" s="1"/>
  <c r="O96" i="1"/>
  <c r="S96" i="1" s="1"/>
  <c r="O80" i="1"/>
  <c r="S80" i="1" s="1"/>
  <c r="O64" i="1"/>
  <c r="S64" i="1" s="1"/>
  <c r="O46" i="1"/>
  <c r="O30" i="1"/>
  <c r="O14" i="1"/>
  <c r="O2" i="1"/>
  <c r="P2" i="1"/>
  <c r="R236" i="1"/>
  <c r="R122" i="1"/>
  <c r="Q245" i="1"/>
  <c r="Q229" i="1"/>
  <c r="Q213" i="1"/>
  <c r="Q197" i="1"/>
  <c r="Q180" i="1"/>
  <c r="T180" i="1" s="1"/>
  <c r="Q164" i="1"/>
  <c r="U164" i="1" s="1"/>
  <c r="Q147" i="1"/>
  <c r="Q131" i="1"/>
  <c r="Q115" i="1"/>
  <c r="Q99" i="1"/>
  <c r="Q83" i="1"/>
  <c r="Q67" i="1"/>
  <c r="Q49" i="1"/>
  <c r="Q33" i="1"/>
  <c r="Q17" i="1"/>
  <c r="R174" i="1"/>
  <c r="Q244" i="1"/>
  <c r="Q228" i="1"/>
  <c r="Q212" i="1"/>
  <c r="Q196" i="1"/>
  <c r="T196" i="1" s="1"/>
  <c r="Q179" i="1"/>
  <c r="Q163" i="1"/>
  <c r="U163" i="1" s="1"/>
  <c r="Q146" i="1"/>
  <c r="Q130" i="1"/>
  <c r="Q114" i="1"/>
  <c r="Q98" i="1"/>
  <c r="Q82" i="1"/>
  <c r="Q66" i="1"/>
  <c r="R206" i="1"/>
  <c r="R188" i="1"/>
  <c r="R56" i="1"/>
  <c r="Q2" i="1"/>
  <c r="R80" i="1"/>
  <c r="R64" i="1"/>
  <c r="R220" i="1"/>
  <c r="R90" i="1"/>
  <c r="R40" i="1"/>
  <c r="AG3" i="3"/>
  <c r="R173" i="1"/>
  <c r="R169" i="1"/>
  <c r="R153" i="1"/>
  <c r="R141" i="1"/>
  <c r="R137" i="1"/>
  <c r="R133" i="1"/>
  <c r="R125" i="1"/>
  <c r="R121" i="1"/>
  <c r="R109" i="1"/>
  <c r="R105" i="1"/>
  <c r="R93" i="1"/>
  <c r="R89" i="1"/>
  <c r="R205" i="1"/>
  <c r="T51" i="1"/>
  <c r="T43" i="1"/>
  <c r="T39" i="1"/>
  <c r="T35" i="1"/>
  <c r="T31" i="1"/>
  <c r="T27" i="1"/>
  <c r="T11" i="1"/>
  <c r="T7" i="1"/>
  <c r="T3" i="1"/>
  <c r="T261" i="1"/>
  <c r="T233" i="1"/>
  <c r="T225" i="1"/>
  <c r="T221" i="1"/>
  <c r="T209" i="1"/>
  <c r="T197" i="1"/>
  <c r="T176" i="1"/>
  <c r="T156" i="1"/>
  <c r="T144" i="1"/>
  <c r="T128" i="1"/>
  <c r="T104" i="1"/>
  <c r="T92" i="1"/>
  <c r="T84" i="1"/>
  <c r="T68" i="1"/>
  <c r="T253" i="1"/>
  <c r="T189" i="1"/>
  <c r="R189" i="1"/>
  <c r="T237" i="1"/>
  <c r="T213" i="1"/>
  <c r="T193" i="1"/>
  <c r="T168" i="1"/>
  <c r="T148" i="1"/>
  <c r="T136" i="1"/>
  <c r="T120" i="1"/>
  <c r="T96" i="1"/>
  <c r="R96" i="1"/>
  <c r="T76" i="1"/>
  <c r="T64" i="1"/>
  <c r="T15" i="1"/>
  <c r="R15" i="1"/>
  <c r="T257" i="1"/>
  <c r="T249" i="1"/>
  <c r="T229" i="1"/>
  <c r="T217" i="1"/>
  <c r="T205" i="1"/>
  <c r="T201" i="1"/>
  <c r="R201" i="1"/>
  <c r="T185" i="1"/>
  <c r="R185" i="1"/>
  <c r="T172" i="1"/>
  <c r="T160" i="1"/>
  <c r="R160" i="1"/>
  <c r="T152" i="1"/>
  <c r="T140" i="1"/>
  <c r="T124" i="1"/>
  <c r="T108" i="1"/>
  <c r="T88" i="1"/>
  <c r="T80" i="1"/>
  <c r="T72" i="1"/>
  <c r="T60" i="1"/>
  <c r="R60" i="1"/>
  <c r="T47" i="1"/>
  <c r="R47" i="1"/>
  <c r="T262" i="1"/>
  <c r="T258" i="1"/>
  <c r="T254" i="1"/>
  <c r="T250" i="1"/>
  <c r="T242" i="1"/>
  <c r="T238" i="1"/>
  <c r="T234" i="1"/>
  <c r="T230" i="1"/>
  <c r="T226" i="1"/>
  <c r="T222" i="1"/>
  <c r="T218" i="1"/>
  <c r="T214" i="1"/>
  <c r="T210" i="1"/>
  <c r="T206" i="1"/>
  <c r="T202" i="1"/>
  <c r="T190" i="1"/>
  <c r="T186" i="1"/>
  <c r="T177" i="1"/>
  <c r="T173" i="1"/>
  <c r="T169" i="1"/>
  <c r="T165" i="1"/>
  <c r="T161" i="1"/>
  <c r="T157" i="1"/>
  <c r="T153" i="1"/>
  <c r="T149" i="1"/>
  <c r="T145" i="1"/>
  <c r="T141" i="1"/>
  <c r="T137" i="1"/>
  <c r="T125" i="1"/>
  <c r="T121" i="1"/>
  <c r="T113" i="1"/>
  <c r="T109" i="1"/>
  <c r="T105" i="1"/>
  <c r="T93" i="1"/>
  <c r="T89" i="1"/>
  <c r="T85" i="1"/>
  <c r="T81" i="1"/>
  <c r="T77" i="1"/>
  <c r="T73" i="1"/>
  <c r="T69" i="1"/>
  <c r="T65" i="1"/>
  <c r="T61" i="1"/>
  <c r="T56" i="1"/>
  <c r="T52" i="1"/>
  <c r="T48" i="1"/>
  <c r="T44" i="1"/>
  <c r="T40" i="1"/>
  <c r="T36" i="1"/>
  <c r="T32" i="1"/>
  <c r="T28" i="1"/>
  <c r="T24" i="1"/>
  <c r="T16" i="1"/>
  <c r="T12" i="1"/>
  <c r="T8" i="1"/>
  <c r="T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2" i="1"/>
  <c r="T188" i="1"/>
  <c r="T184" i="1"/>
  <c r="T179" i="1"/>
  <c r="T175" i="1"/>
  <c r="T171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3" i="1"/>
  <c r="T79" i="1"/>
  <c r="T75" i="1"/>
  <c r="T71" i="1"/>
  <c r="T67" i="1"/>
  <c r="T63" i="1"/>
  <c r="T59" i="1"/>
  <c r="T54" i="1"/>
  <c r="T50" i="1"/>
  <c r="T46" i="1"/>
  <c r="T42" i="1"/>
  <c r="T34" i="1"/>
  <c r="T30" i="1"/>
  <c r="T26" i="1"/>
  <c r="T22" i="1"/>
  <c r="T18" i="1"/>
  <c r="T14" i="1"/>
  <c r="T10" i="1"/>
  <c r="T6" i="1"/>
  <c r="T183" i="1"/>
  <c r="U2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R229" i="1"/>
  <c r="R225" i="1"/>
  <c r="R221" i="1"/>
  <c r="R217" i="1"/>
  <c r="R213" i="1"/>
  <c r="R209" i="1"/>
  <c r="R193" i="1"/>
  <c r="R177" i="1"/>
  <c r="R161" i="1"/>
  <c r="R145" i="1"/>
  <c r="R129" i="1"/>
  <c r="U259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2" i="1"/>
  <c r="U178" i="1"/>
  <c r="U174" i="1"/>
  <c r="U170" i="1"/>
  <c r="U166" i="1"/>
  <c r="U162" i="1"/>
  <c r="U158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R113" i="1"/>
  <c r="R97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93" i="1"/>
  <c r="U89" i="1"/>
  <c r="U85" i="1"/>
  <c r="U81" i="1"/>
  <c r="U77" i="1"/>
  <c r="U73" i="1"/>
  <c r="U69" i="1"/>
  <c r="U65" i="1"/>
  <c r="U61" i="1"/>
  <c r="U56" i="1"/>
  <c r="U52" i="1"/>
  <c r="U48" i="1"/>
  <c r="U44" i="1"/>
  <c r="U40" i="1"/>
  <c r="U36" i="1"/>
  <c r="U32" i="1"/>
  <c r="U28" i="1"/>
  <c r="U24" i="1"/>
  <c r="U16" i="1"/>
  <c r="U12" i="1"/>
  <c r="U8" i="1"/>
  <c r="U4" i="1"/>
  <c r="U261" i="1"/>
  <c r="U257" i="1"/>
  <c r="U253" i="1"/>
  <c r="U249" i="1"/>
  <c r="U237" i="1"/>
  <c r="U233" i="1"/>
  <c r="U229" i="1"/>
  <c r="U225" i="1"/>
  <c r="U221" i="1"/>
  <c r="U217" i="1"/>
  <c r="U213" i="1"/>
  <c r="U209" i="1"/>
  <c r="U205" i="1"/>
  <c r="U197" i="1"/>
  <c r="U193" i="1"/>
  <c r="U189" i="1"/>
  <c r="U185" i="1"/>
  <c r="U180" i="1"/>
  <c r="U176" i="1"/>
  <c r="U172" i="1"/>
  <c r="U168" i="1"/>
  <c r="U160" i="1"/>
  <c r="U156" i="1"/>
  <c r="U152" i="1"/>
  <c r="U148" i="1"/>
  <c r="U144" i="1"/>
  <c r="U140" i="1"/>
  <c r="U136" i="1"/>
  <c r="U132" i="1"/>
  <c r="U128" i="1"/>
  <c r="U124" i="1"/>
  <c r="U120" i="1"/>
  <c r="U108" i="1"/>
  <c r="U104" i="1"/>
  <c r="U96" i="1"/>
  <c r="U92" i="1"/>
  <c r="U88" i="1"/>
  <c r="U84" i="1"/>
  <c r="U80" i="1"/>
  <c r="U76" i="1"/>
  <c r="U72" i="1"/>
  <c r="U68" i="1"/>
  <c r="U64" i="1"/>
  <c r="U55" i="1"/>
  <c r="U51" i="1"/>
  <c r="U47" i="1"/>
  <c r="U43" i="1"/>
  <c r="U39" i="1"/>
  <c r="U35" i="1"/>
  <c r="U31" i="1"/>
  <c r="U27" i="1"/>
  <c r="U15" i="1"/>
  <c r="U11" i="1"/>
  <c r="U7" i="1"/>
  <c r="U3" i="1"/>
  <c r="U260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79" i="1"/>
  <c r="U175" i="1"/>
  <c r="U171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4" i="1"/>
  <c r="U50" i="1"/>
  <c r="U46" i="1"/>
  <c r="U42" i="1"/>
  <c r="U34" i="1"/>
  <c r="U30" i="1"/>
  <c r="U26" i="1"/>
  <c r="U22" i="1"/>
  <c r="U18" i="1"/>
  <c r="U14" i="1"/>
  <c r="U10" i="1"/>
  <c r="U6" i="1"/>
  <c r="C215" i="5"/>
  <c r="R207" i="1"/>
  <c r="R191" i="1"/>
  <c r="R171" i="1"/>
  <c r="R159" i="1"/>
  <c r="R147" i="1"/>
  <c r="R131" i="1"/>
  <c r="R119" i="1"/>
  <c r="R107" i="1"/>
  <c r="R83" i="1"/>
  <c r="R35" i="1"/>
  <c r="R3" i="1"/>
  <c r="R203" i="1"/>
  <c r="R187" i="1"/>
  <c r="R151" i="1"/>
  <c r="R143" i="1"/>
  <c r="R127" i="1"/>
  <c r="R115" i="1"/>
  <c r="R103" i="1"/>
  <c r="R95" i="1"/>
  <c r="R67" i="1"/>
  <c r="R251" i="1"/>
  <c r="R231" i="1"/>
  <c r="R215" i="1"/>
  <c r="R199" i="1"/>
  <c r="R183" i="1"/>
  <c r="R175" i="1"/>
  <c r="R155" i="1"/>
  <c r="R139" i="1"/>
  <c r="R123" i="1"/>
  <c r="R111" i="1"/>
  <c r="R99" i="1"/>
  <c r="R91" i="1"/>
  <c r="R51" i="1"/>
  <c r="R259" i="1"/>
  <c r="R243" i="1"/>
  <c r="R235" i="1"/>
  <c r="R223" i="1"/>
  <c r="R71" i="1"/>
  <c r="R59" i="1"/>
  <c r="R27" i="1"/>
  <c r="R7" i="1"/>
  <c r="R258" i="1"/>
  <c r="R250" i="1"/>
  <c r="R242" i="1"/>
  <c r="R234" i="1"/>
  <c r="R222" i="1"/>
  <c r="R210" i="1"/>
  <c r="R63" i="1"/>
  <c r="R31" i="1"/>
  <c r="R195" i="1"/>
  <c r="R179" i="1"/>
  <c r="R135" i="1"/>
  <c r="R255" i="1"/>
  <c r="R247" i="1"/>
  <c r="R239" i="1"/>
  <c r="R227" i="1"/>
  <c r="R219" i="1"/>
  <c r="R211" i="1"/>
  <c r="R39" i="1"/>
  <c r="R262" i="1"/>
  <c r="R254" i="1"/>
  <c r="R246" i="1"/>
  <c r="R238" i="1"/>
  <c r="R230" i="1"/>
  <c r="R226" i="1"/>
  <c r="R218" i="1"/>
  <c r="R214" i="1"/>
  <c r="R261" i="1"/>
  <c r="R257" i="1"/>
  <c r="R253" i="1"/>
  <c r="R249" i="1"/>
  <c r="R237" i="1"/>
  <c r="R233" i="1"/>
  <c r="R198" i="1"/>
  <c r="R182" i="1"/>
  <c r="R166" i="1"/>
  <c r="R75" i="1"/>
  <c r="R55" i="1"/>
  <c r="R43" i="1"/>
  <c r="R11" i="1"/>
  <c r="T87" i="1" l="1"/>
  <c r="T20" i="1"/>
  <c r="R112" i="1"/>
  <c r="S116" i="1"/>
  <c r="S54" i="1"/>
  <c r="R54" i="1"/>
  <c r="R248" i="1"/>
  <c r="R82" i="1"/>
  <c r="R245" i="1"/>
  <c r="T19" i="1"/>
  <c r="S144" i="1"/>
  <c r="R144" i="1"/>
  <c r="S17" i="1"/>
  <c r="S132" i="1"/>
  <c r="R152" i="1"/>
  <c r="R114" i="1"/>
  <c r="R164" i="1"/>
  <c r="T23" i="1"/>
  <c r="R117" i="1"/>
  <c r="S33" i="1"/>
  <c r="S148" i="1"/>
  <c r="S135" i="1"/>
  <c r="R16" i="1"/>
  <c r="R200" i="1"/>
  <c r="R130" i="1"/>
  <c r="U97" i="1"/>
  <c r="T163" i="1"/>
  <c r="T97" i="1"/>
  <c r="T164" i="1"/>
  <c r="S165" i="1"/>
  <c r="R32" i="1"/>
  <c r="R88" i="1"/>
  <c r="R146" i="1"/>
  <c r="U100" i="1"/>
  <c r="U101" i="1"/>
  <c r="T167" i="1"/>
  <c r="R100" i="1"/>
  <c r="S98" i="1"/>
  <c r="R98" i="1"/>
  <c r="S181" i="1"/>
  <c r="S101" i="1"/>
  <c r="R101" i="1"/>
  <c r="R48" i="1"/>
  <c r="R120" i="1"/>
  <c r="R4" i="1"/>
  <c r="T100" i="1"/>
  <c r="R180" i="1"/>
  <c r="S198" i="1"/>
  <c r="S117" i="1"/>
  <c r="S23" i="1"/>
  <c r="R162" i="1"/>
  <c r="R168" i="1"/>
  <c r="U241" i="1"/>
  <c r="S214" i="1"/>
  <c r="S133" i="1"/>
  <c r="S20" i="1"/>
  <c r="S39" i="1"/>
  <c r="R178" i="1"/>
  <c r="R232" i="1"/>
  <c r="U245" i="1"/>
  <c r="T116" i="1"/>
  <c r="T241" i="1"/>
  <c r="S230" i="1"/>
  <c r="S149" i="1"/>
  <c r="S36" i="1"/>
  <c r="S55" i="1"/>
  <c r="R87" i="1"/>
  <c r="R19" i="1"/>
  <c r="R194" i="1"/>
  <c r="S2" i="1"/>
  <c r="T2" i="1"/>
  <c r="R2" i="1"/>
  <c r="S163" i="1"/>
  <c r="S131" i="1"/>
  <c r="S246" i="1"/>
  <c r="S166" i="1"/>
  <c r="S52" i="1"/>
  <c r="S186" i="1"/>
  <c r="R186" i="1"/>
  <c r="S176" i="1"/>
  <c r="R163" i="1"/>
  <c r="R132" i="1"/>
  <c r="S14" i="1"/>
  <c r="R14" i="1"/>
  <c r="S179" i="1"/>
  <c r="S147" i="1"/>
  <c r="S182" i="1"/>
  <c r="S70" i="1"/>
  <c r="U87" i="1"/>
  <c r="R23" i="1"/>
  <c r="R116" i="1"/>
  <c r="R165" i="1"/>
  <c r="S30" i="1"/>
  <c r="R30" i="1"/>
  <c r="S196" i="1"/>
  <c r="S164" i="1"/>
  <c r="S18" i="1"/>
  <c r="R18" i="1"/>
  <c r="S199" i="1"/>
  <c r="S86" i="1"/>
  <c r="S5" i="1"/>
  <c r="R196" i="1"/>
  <c r="U19" i="1"/>
  <c r="U112" i="1"/>
  <c r="T129" i="1"/>
  <c r="T194" i="1"/>
  <c r="R148" i="1"/>
  <c r="S46" i="1"/>
  <c r="R46" i="1"/>
  <c r="S212" i="1"/>
  <c r="S180" i="1"/>
  <c r="S34" i="1"/>
  <c r="S215" i="1"/>
  <c r="S102" i="1"/>
  <c r="R102" i="1"/>
  <c r="S21" i="1"/>
  <c r="R72" i="1"/>
  <c r="R212" i="1"/>
  <c r="S38" i="1"/>
  <c r="R38" i="1"/>
  <c r="U38" i="1"/>
  <c r="U167" i="1"/>
  <c r="T245" i="1"/>
  <c r="S228" i="1"/>
  <c r="S197" i="1"/>
  <c r="R197" i="1"/>
  <c r="S50" i="1"/>
  <c r="R50" i="1"/>
  <c r="S231" i="1"/>
  <c r="S118" i="1"/>
  <c r="R118" i="1"/>
  <c r="S37" i="1"/>
  <c r="R104" i="1"/>
  <c r="S241" i="1"/>
  <c r="R228" i="1"/>
  <c r="R85" i="1"/>
  <c r="R181" i="1"/>
  <c r="S244" i="1"/>
  <c r="S213" i="1"/>
  <c r="S68" i="1"/>
  <c r="S247" i="1"/>
  <c r="S134" i="1"/>
  <c r="S53" i="1"/>
  <c r="S6" i="1"/>
  <c r="R6" i="1"/>
  <c r="R136" i="1"/>
  <c r="R244" i="1"/>
  <c r="R167" i="1"/>
  <c r="T112" i="1"/>
  <c r="R128" i="1"/>
  <c r="S229" i="1"/>
  <c r="S84" i="1"/>
  <c r="S3" i="1"/>
  <c r="S150" i="1"/>
  <c r="S71" i="1"/>
  <c r="S22" i="1"/>
  <c r="R22" i="1"/>
  <c r="R184" i="1"/>
  <c r="R34" i="1"/>
  <c r="S260" i="1"/>
  <c r="D81" i="4"/>
  <c r="D79" i="4"/>
  <c r="D120" i="4"/>
  <c r="D116" i="4"/>
  <c r="D157" i="4"/>
  <c r="D113" i="4"/>
  <c r="D169" i="4"/>
  <c r="D37" i="4"/>
  <c r="D34" i="4"/>
  <c r="D30" i="4"/>
  <c r="D27" i="4"/>
  <c r="D23" i="4"/>
  <c r="D19" i="4"/>
  <c r="D15" i="4"/>
  <c r="D11" i="4"/>
  <c r="D8" i="4"/>
  <c r="D7" i="4"/>
  <c r="D4" i="4"/>
  <c r="D76" i="4"/>
  <c r="D75" i="4"/>
  <c r="D2" i="4"/>
  <c r="D77" i="4"/>
  <c r="D3" i="4"/>
  <c r="D5" i="4"/>
  <c r="D6" i="4"/>
  <c r="D107" i="4"/>
  <c r="D108" i="4"/>
  <c r="D165" i="4"/>
  <c r="D166" i="4"/>
  <c r="D9" i="4"/>
  <c r="D10" i="4"/>
  <c r="D167" i="4"/>
  <c r="D12" i="4"/>
  <c r="D13" i="4"/>
  <c r="D14" i="4"/>
  <c r="D16" i="4"/>
  <c r="D17" i="4"/>
  <c r="D18" i="4"/>
  <c r="D20" i="4"/>
  <c r="D21" i="4"/>
  <c r="D22" i="4"/>
  <c r="D24" i="4"/>
  <c r="D25" i="4"/>
  <c r="D26" i="4"/>
  <c r="D28" i="4"/>
  <c r="D29" i="4"/>
  <c r="D109" i="4"/>
  <c r="D31" i="4"/>
  <c r="D32" i="4"/>
  <c r="D33" i="4"/>
  <c r="D35" i="4"/>
  <c r="D110" i="4"/>
  <c r="D36" i="4"/>
  <c r="D38" i="4"/>
  <c r="D168" i="4"/>
  <c r="D39" i="4"/>
  <c r="D111" i="4"/>
  <c r="D112" i="4"/>
  <c r="D40" i="4"/>
  <c r="D41" i="4"/>
  <c r="D156" i="4"/>
  <c r="D114" i="4"/>
  <c r="D42" i="4"/>
  <c r="D115" i="4"/>
  <c r="D43" i="4"/>
  <c r="D117" i="4"/>
  <c r="D118" i="4"/>
  <c r="D119" i="4"/>
  <c r="D121" i="4"/>
  <c r="D122" i="4"/>
  <c r="D78" i="4"/>
  <c r="D80" i="4"/>
  <c r="D123" i="4"/>
  <c r="D124" i="4"/>
  <c r="D125" i="4"/>
  <c r="D126" i="4"/>
  <c r="D127" i="4"/>
  <c r="D82" i="4"/>
  <c r="D83" i="4"/>
  <c r="D84" i="4"/>
  <c r="D85" i="4"/>
  <c r="D86" i="4"/>
  <c r="D128" i="4"/>
  <c r="D87" i="4"/>
  <c r="D88" i="4"/>
  <c r="D129" i="4"/>
  <c r="D89" i="4"/>
  <c r="D90" i="4"/>
  <c r="D170" i="4"/>
  <c r="D130" i="4"/>
  <c r="D131" i="4"/>
  <c r="D171" i="4"/>
  <c r="D44" i="4"/>
  <c r="D45" i="4"/>
  <c r="D132" i="4"/>
  <c r="D172" i="4"/>
  <c r="D173" i="4"/>
  <c r="D174" i="4"/>
  <c r="D175" i="4"/>
  <c r="D176" i="4"/>
  <c r="D177" i="4"/>
  <c r="D178" i="4"/>
  <c r="D179" i="4"/>
  <c r="D180" i="4"/>
  <c r="D181" i="4"/>
  <c r="D182" i="4"/>
  <c r="D91" i="4"/>
  <c r="D183" i="4"/>
  <c r="D184" i="4"/>
  <c r="D185" i="4"/>
  <c r="D186" i="4"/>
  <c r="D133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134" i="4"/>
  <c r="D135" i="4"/>
  <c r="D46" i="4"/>
  <c r="D206" i="4"/>
  <c r="D207" i="4"/>
  <c r="D208" i="4"/>
  <c r="D209" i="4"/>
  <c r="D47" i="4"/>
  <c r="D48" i="4"/>
  <c r="D210" i="4"/>
  <c r="D92" i="4"/>
  <c r="D211" i="4"/>
  <c r="D49" i="4"/>
  <c r="D50" i="4"/>
  <c r="D51" i="4"/>
  <c r="D136" i="4"/>
  <c r="D52" i="4"/>
  <c r="D137" i="4"/>
  <c r="D138" i="4"/>
  <c r="D212" i="4"/>
  <c r="D158" i="4"/>
  <c r="D139" i="4"/>
  <c r="D93" i="4"/>
  <c r="D94" i="4"/>
  <c r="D95" i="4"/>
  <c r="D96" i="4"/>
  <c r="D140" i="4"/>
  <c r="D97" i="4"/>
  <c r="D213" i="4"/>
  <c r="D98" i="4"/>
  <c r="D141" i="4"/>
  <c r="D142" i="4"/>
  <c r="D143" i="4"/>
  <c r="D144" i="4"/>
  <c r="D53" i="4"/>
  <c r="D54" i="4"/>
  <c r="D55" i="4"/>
  <c r="D56" i="4"/>
  <c r="D57" i="4"/>
  <c r="D214" i="4"/>
  <c r="D58" i="4"/>
  <c r="D59" i="4"/>
  <c r="D60" i="4"/>
  <c r="D61" i="4"/>
  <c r="D215" i="4"/>
  <c r="D62" i="4"/>
  <c r="D216" i="4"/>
  <c r="D217" i="4"/>
  <c r="D63" i="4"/>
  <c r="D159" i="4"/>
  <c r="D64" i="4"/>
  <c r="D65" i="4"/>
  <c r="D66" i="4"/>
  <c r="D67" i="4"/>
  <c r="D68" i="4"/>
  <c r="D69" i="4"/>
  <c r="D145" i="4"/>
  <c r="D218" i="4"/>
  <c r="D70" i="4"/>
  <c r="D219" i="4"/>
  <c r="D220" i="4"/>
  <c r="D71" i="4"/>
  <c r="D99" i="4"/>
  <c r="D221" i="4"/>
  <c r="D146" i="4"/>
  <c r="D100" i="4"/>
  <c r="D101" i="4"/>
  <c r="D160" i="4"/>
  <c r="D147" i="4"/>
  <c r="D148" i="4"/>
  <c r="D102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149" i="4"/>
  <c r="D255" i="4"/>
  <c r="D150" i="4"/>
  <c r="D256" i="4"/>
  <c r="D257" i="4"/>
  <c r="D258" i="4"/>
  <c r="D259" i="4"/>
  <c r="D260" i="4"/>
  <c r="D151" i="4"/>
  <c r="D103" i="4"/>
  <c r="D152" i="4"/>
  <c r="D153" i="4"/>
  <c r="D261" i="4"/>
  <c r="D104" i="4"/>
  <c r="D154" i="4"/>
  <c r="D262" i="4"/>
  <c r="D155" i="4"/>
  <c r="D161" i="4"/>
  <c r="D162" i="4"/>
  <c r="D105" i="4"/>
  <c r="D163" i="4"/>
  <c r="D72" i="4"/>
  <c r="D73" i="4"/>
  <c r="D74" i="4"/>
  <c r="D164" i="4"/>
  <c r="D106" i="4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Y4" i="3"/>
  <c r="AD4" i="3" s="1"/>
  <c r="Y5" i="3"/>
  <c r="AD5" i="3" s="1"/>
  <c r="Y6" i="3"/>
  <c r="AD6" i="3" s="1"/>
  <c r="Y7" i="3"/>
  <c r="AD7" i="3" s="1"/>
  <c r="Y8" i="3"/>
  <c r="AD8" i="3" s="1"/>
  <c r="Y9" i="3"/>
  <c r="AD9" i="3" s="1"/>
  <c r="Y10" i="3"/>
  <c r="AD10" i="3" s="1"/>
  <c r="Y11" i="3"/>
  <c r="AD11" i="3" s="1"/>
  <c r="Y12" i="3"/>
  <c r="AD12" i="3" s="1"/>
  <c r="Y13" i="3"/>
  <c r="AD13" i="3" s="1"/>
  <c r="Y14" i="3"/>
  <c r="AD14" i="3" s="1"/>
  <c r="Y15" i="3"/>
  <c r="AD15" i="3" s="1"/>
  <c r="Y16" i="3"/>
  <c r="AD16" i="3" s="1"/>
  <c r="Y17" i="3"/>
  <c r="AD17" i="3" s="1"/>
  <c r="Y18" i="3"/>
  <c r="AD18" i="3" s="1"/>
  <c r="Y19" i="3"/>
  <c r="AD19" i="3" s="1"/>
  <c r="Y20" i="3"/>
  <c r="AD20" i="3" s="1"/>
  <c r="Y21" i="3"/>
  <c r="AD21" i="3" s="1"/>
  <c r="Y22" i="3"/>
  <c r="AD22" i="3" s="1"/>
  <c r="Y23" i="3"/>
  <c r="AD23" i="3" s="1"/>
  <c r="Y24" i="3"/>
  <c r="AD24" i="3" s="1"/>
  <c r="Y25" i="3"/>
  <c r="AD25" i="3" s="1"/>
  <c r="Y26" i="3"/>
  <c r="AD26" i="3" s="1"/>
  <c r="Y27" i="3"/>
  <c r="AD27" i="3" s="1"/>
  <c r="Y28" i="3"/>
  <c r="AD28" i="3" s="1"/>
  <c r="Y29" i="3"/>
  <c r="AD29" i="3" s="1"/>
  <c r="Y30" i="3"/>
  <c r="AD30" i="3" s="1"/>
  <c r="Y31" i="3"/>
  <c r="AD31" i="3" s="1"/>
  <c r="Y32" i="3"/>
  <c r="AD32" i="3" s="1"/>
  <c r="Y33" i="3"/>
  <c r="AD33" i="3" s="1"/>
  <c r="Y34" i="3"/>
  <c r="AD34" i="3" s="1"/>
  <c r="Y35" i="3"/>
  <c r="AD35" i="3" s="1"/>
  <c r="Y36" i="3"/>
  <c r="AD36" i="3" s="1"/>
  <c r="Y37" i="3"/>
  <c r="AD37" i="3" s="1"/>
  <c r="Y38" i="3"/>
  <c r="AD38" i="3" s="1"/>
  <c r="Y39" i="3"/>
  <c r="AD39" i="3" s="1"/>
  <c r="Y40" i="3"/>
  <c r="AD40" i="3" s="1"/>
  <c r="Y41" i="3"/>
  <c r="AD41" i="3" s="1"/>
  <c r="Y42" i="3"/>
  <c r="AD42" i="3" s="1"/>
  <c r="Y43" i="3"/>
  <c r="AD43" i="3" s="1"/>
  <c r="Y44" i="3"/>
  <c r="AD44" i="3" s="1"/>
  <c r="Y45" i="3"/>
  <c r="AD45" i="3" s="1"/>
  <c r="Y46" i="3"/>
  <c r="AD46" i="3" s="1"/>
  <c r="Y47" i="3"/>
  <c r="AD47" i="3" s="1"/>
  <c r="Y48" i="3"/>
  <c r="AD48" i="3" s="1"/>
  <c r="Y49" i="3"/>
  <c r="AD49" i="3" s="1"/>
  <c r="Y50" i="3"/>
  <c r="AD50" i="3" s="1"/>
  <c r="Y51" i="3"/>
  <c r="AD51" i="3" s="1"/>
  <c r="Y52" i="3"/>
  <c r="AD52" i="3" s="1"/>
  <c r="Y53" i="3"/>
  <c r="AD53" i="3" s="1"/>
  <c r="Y54" i="3"/>
  <c r="AD54" i="3" s="1"/>
  <c r="Y55" i="3"/>
  <c r="AD55" i="3" s="1"/>
  <c r="Y56" i="3"/>
  <c r="AD56" i="3" s="1"/>
  <c r="Y57" i="3"/>
  <c r="AD57" i="3" s="1"/>
  <c r="Y58" i="3"/>
  <c r="AD58" i="3" s="1"/>
  <c r="Y59" i="3"/>
  <c r="AD59" i="3" s="1"/>
  <c r="Y60" i="3"/>
  <c r="AD60" i="3" s="1"/>
  <c r="Y61" i="3"/>
  <c r="AD61" i="3" s="1"/>
  <c r="Y62" i="3"/>
  <c r="AD62" i="3" s="1"/>
  <c r="Y63" i="3"/>
  <c r="AD63" i="3" s="1"/>
  <c r="Y64" i="3"/>
  <c r="AD64" i="3" s="1"/>
  <c r="Y65" i="3"/>
  <c r="AD65" i="3" s="1"/>
  <c r="Y66" i="3"/>
  <c r="AD66" i="3" s="1"/>
  <c r="Y67" i="3"/>
  <c r="AD67" i="3" s="1"/>
  <c r="Y68" i="3"/>
  <c r="AD68" i="3" s="1"/>
  <c r="Y69" i="3"/>
  <c r="AD69" i="3" s="1"/>
  <c r="Y70" i="3"/>
  <c r="AD70" i="3" s="1"/>
  <c r="Y71" i="3"/>
  <c r="AD71" i="3" s="1"/>
  <c r="Y72" i="3"/>
  <c r="AD72" i="3" s="1"/>
  <c r="Y73" i="3"/>
  <c r="AD73" i="3" s="1"/>
  <c r="Y74" i="3"/>
  <c r="AD74" i="3" s="1"/>
  <c r="Y75" i="3"/>
  <c r="AD75" i="3" s="1"/>
  <c r="Y76" i="3"/>
  <c r="AD76" i="3" s="1"/>
  <c r="Y77" i="3"/>
  <c r="AD77" i="3" s="1"/>
  <c r="Y78" i="3"/>
  <c r="AD78" i="3" s="1"/>
  <c r="Y79" i="3"/>
  <c r="AD79" i="3" s="1"/>
  <c r="Y80" i="3"/>
  <c r="AD80" i="3" s="1"/>
  <c r="Y81" i="3"/>
  <c r="AD81" i="3" s="1"/>
  <c r="Y82" i="3"/>
  <c r="AD82" i="3" s="1"/>
  <c r="Y83" i="3"/>
  <c r="AD83" i="3" s="1"/>
  <c r="Y84" i="3"/>
  <c r="AD84" i="3" s="1"/>
  <c r="Y85" i="3"/>
  <c r="AD85" i="3" s="1"/>
  <c r="Y86" i="3"/>
  <c r="AD86" i="3" s="1"/>
  <c r="Y87" i="3"/>
  <c r="AD87" i="3" s="1"/>
  <c r="Y88" i="3"/>
  <c r="AD88" i="3" s="1"/>
  <c r="Y89" i="3"/>
  <c r="AD89" i="3" s="1"/>
  <c r="Y90" i="3"/>
  <c r="AD90" i="3" s="1"/>
  <c r="Y91" i="3"/>
  <c r="AD91" i="3" s="1"/>
  <c r="Y92" i="3"/>
  <c r="AD92" i="3" s="1"/>
  <c r="Y93" i="3"/>
  <c r="AD93" i="3" s="1"/>
  <c r="Y94" i="3"/>
  <c r="AD94" i="3" s="1"/>
  <c r="Y95" i="3"/>
  <c r="AD95" i="3" s="1"/>
  <c r="Y96" i="3"/>
  <c r="AD96" i="3" s="1"/>
  <c r="Y97" i="3"/>
  <c r="AD97" i="3" s="1"/>
  <c r="Y98" i="3"/>
  <c r="AD98" i="3" s="1"/>
  <c r="Y99" i="3"/>
  <c r="AD99" i="3" s="1"/>
  <c r="Y100" i="3"/>
  <c r="AD100" i="3" s="1"/>
  <c r="Y101" i="3"/>
  <c r="AD101" i="3" s="1"/>
  <c r="Y102" i="3"/>
  <c r="AD102" i="3" s="1"/>
  <c r="Y103" i="3"/>
  <c r="AD103" i="3" s="1"/>
  <c r="Y104" i="3"/>
  <c r="AD104" i="3" s="1"/>
  <c r="Y105" i="3"/>
  <c r="AD105" i="3" s="1"/>
  <c r="Y106" i="3"/>
  <c r="AD106" i="3" s="1"/>
  <c r="Y107" i="3"/>
  <c r="AD107" i="3" s="1"/>
  <c r="Y108" i="3"/>
  <c r="AD108" i="3" s="1"/>
  <c r="Y109" i="3"/>
  <c r="AD109" i="3" s="1"/>
  <c r="Y110" i="3"/>
  <c r="AD110" i="3" s="1"/>
  <c r="Y111" i="3"/>
  <c r="AD111" i="3" s="1"/>
  <c r="Y112" i="3"/>
  <c r="AD112" i="3" s="1"/>
  <c r="Y113" i="3"/>
  <c r="AD113" i="3" s="1"/>
  <c r="Y114" i="3"/>
  <c r="AD114" i="3" s="1"/>
  <c r="Y115" i="3"/>
  <c r="AD115" i="3" s="1"/>
  <c r="Y116" i="3"/>
  <c r="AD116" i="3" s="1"/>
  <c r="Y117" i="3"/>
  <c r="AD117" i="3" s="1"/>
  <c r="Y118" i="3"/>
  <c r="AD118" i="3" s="1"/>
  <c r="Y119" i="3"/>
  <c r="AD119" i="3" s="1"/>
  <c r="Y120" i="3"/>
  <c r="AD120" i="3" s="1"/>
  <c r="Y121" i="3"/>
  <c r="AD121" i="3" s="1"/>
  <c r="Y122" i="3"/>
  <c r="AD122" i="3" s="1"/>
  <c r="Y123" i="3"/>
  <c r="AD123" i="3" s="1"/>
  <c r="Y124" i="3"/>
  <c r="AD124" i="3" s="1"/>
  <c r="Y125" i="3"/>
  <c r="AD125" i="3" s="1"/>
  <c r="Y126" i="3"/>
  <c r="AD126" i="3" s="1"/>
  <c r="Y127" i="3"/>
  <c r="AD127" i="3" s="1"/>
  <c r="Y128" i="3"/>
  <c r="AD128" i="3" s="1"/>
  <c r="Y129" i="3"/>
  <c r="AD129" i="3" s="1"/>
  <c r="Y130" i="3"/>
  <c r="AD130" i="3" s="1"/>
  <c r="Y131" i="3"/>
  <c r="AD131" i="3" s="1"/>
  <c r="Y132" i="3"/>
  <c r="AD132" i="3" s="1"/>
  <c r="Y133" i="3"/>
  <c r="AD133" i="3" s="1"/>
  <c r="Y134" i="3"/>
  <c r="AD134" i="3" s="1"/>
  <c r="Y135" i="3"/>
  <c r="AD135" i="3" s="1"/>
  <c r="Y136" i="3"/>
  <c r="AD136" i="3" s="1"/>
  <c r="Y137" i="3"/>
  <c r="AD137" i="3" s="1"/>
  <c r="Y138" i="3"/>
  <c r="AD138" i="3" s="1"/>
  <c r="Y139" i="3"/>
  <c r="AD139" i="3" s="1"/>
  <c r="Y140" i="3"/>
  <c r="AD140" i="3" s="1"/>
  <c r="Y141" i="3"/>
  <c r="AD141" i="3" s="1"/>
  <c r="Y142" i="3"/>
  <c r="AD142" i="3" s="1"/>
  <c r="Y143" i="3"/>
  <c r="AD143" i="3" s="1"/>
  <c r="Y144" i="3"/>
  <c r="AD144" i="3" s="1"/>
  <c r="Y145" i="3"/>
  <c r="AD145" i="3" s="1"/>
  <c r="Y146" i="3"/>
  <c r="AD146" i="3" s="1"/>
  <c r="Y147" i="3"/>
  <c r="AD147" i="3" s="1"/>
  <c r="Y148" i="3"/>
  <c r="AD148" i="3" s="1"/>
  <c r="Y149" i="3"/>
  <c r="AD149" i="3" s="1"/>
  <c r="Y150" i="3"/>
  <c r="AD150" i="3" s="1"/>
  <c r="Y151" i="3"/>
  <c r="AD151" i="3" s="1"/>
  <c r="Y152" i="3"/>
  <c r="AD152" i="3" s="1"/>
  <c r="Y153" i="3"/>
  <c r="AD153" i="3" s="1"/>
  <c r="Y154" i="3"/>
  <c r="AD154" i="3" s="1"/>
  <c r="Y155" i="3"/>
  <c r="AD155" i="3" s="1"/>
  <c r="Y156" i="3"/>
  <c r="AD156" i="3" s="1"/>
  <c r="Y157" i="3"/>
  <c r="AD157" i="3" s="1"/>
  <c r="Y158" i="3"/>
  <c r="AD158" i="3" s="1"/>
  <c r="Y159" i="3"/>
  <c r="AD159" i="3" s="1"/>
  <c r="Y160" i="3"/>
  <c r="AD160" i="3" s="1"/>
  <c r="Y161" i="3"/>
  <c r="AD161" i="3" s="1"/>
  <c r="Y162" i="3"/>
  <c r="AD162" i="3" s="1"/>
  <c r="Y163" i="3"/>
  <c r="AD163" i="3" s="1"/>
  <c r="Y164" i="3"/>
  <c r="AD164" i="3" s="1"/>
  <c r="Y165" i="3"/>
  <c r="AD165" i="3" s="1"/>
  <c r="Y166" i="3"/>
  <c r="AD166" i="3" s="1"/>
  <c r="Y167" i="3"/>
  <c r="AD167" i="3" s="1"/>
  <c r="Y168" i="3"/>
  <c r="AD168" i="3" s="1"/>
  <c r="Y169" i="3"/>
  <c r="AD169" i="3" s="1"/>
  <c r="Y170" i="3"/>
  <c r="AD170" i="3" s="1"/>
  <c r="Y171" i="3"/>
  <c r="AD171" i="3" s="1"/>
  <c r="Y172" i="3"/>
  <c r="AD172" i="3" s="1"/>
  <c r="Y173" i="3"/>
  <c r="AD173" i="3" s="1"/>
  <c r="Y174" i="3"/>
  <c r="AD174" i="3" s="1"/>
  <c r="Y175" i="3"/>
  <c r="AD175" i="3" s="1"/>
  <c r="Y176" i="3"/>
  <c r="AD176" i="3" s="1"/>
  <c r="Y177" i="3"/>
  <c r="AD177" i="3" s="1"/>
  <c r="Y178" i="3"/>
  <c r="AD178" i="3" s="1"/>
  <c r="Y179" i="3"/>
  <c r="AD179" i="3" s="1"/>
  <c r="Y180" i="3"/>
  <c r="AD180" i="3" s="1"/>
  <c r="Y181" i="3"/>
  <c r="AD181" i="3" s="1"/>
  <c r="Y182" i="3"/>
  <c r="AD182" i="3" s="1"/>
  <c r="Y183" i="3"/>
  <c r="AD183" i="3" s="1"/>
  <c r="Y184" i="3"/>
  <c r="AD184" i="3" s="1"/>
  <c r="Y185" i="3"/>
  <c r="AD185" i="3" s="1"/>
  <c r="Y186" i="3"/>
  <c r="AD186" i="3" s="1"/>
  <c r="Y187" i="3"/>
  <c r="AD187" i="3" s="1"/>
  <c r="Y188" i="3"/>
  <c r="AD188" i="3" s="1"/>
  <c r="Y189" i="3"/>
  <c r="AD189" i="3" s="1"/>
  <c r="Y190" i="3"/>
  <c r="AD190" i="3" s="1"/>
  <c r="Y191" i="3"/>
  <c r="AD191" i="3" s="1"/>
  <c r="Y192" i="3"/>
  <c r="AD192" i="3" s="1"/>
  <c r="Y193" i="3"/>
  <c r="AD193" i="3" s="1"/>
  <c r="Y194" i="3"/>
  <c r="AD194" i="3" s="1"/>
  <c r="Y195" i="3"/>
  <c r="AD195" i="3" s="1"/>
  <c r="Y196" i="3"/>
  <c r="AD196" i="3" s="1"/>
  <c r="Y197" i="3"/>
  <c r="AD197" i="3" s="1"/>
  <c r="Y198" i="3"/>
  <c r="AD198" i="3" s="1"/>
  <c r="Y199" i="3"/>
  <c r="AD199" i="3" s="1"/>
  <c r="Y200" i="3"/>
  <c r="AD200" i="3" s="1"/>
  <c r="Y201" i="3"/>
  <c r="AD201" i="3" s="1"/>
  <c r="Y202" i="3"/>
  <c r="AD202" i="3" s="1"/>
  <c r="Y203" i="3"/>
  <c r="AD203" i="3" s="1"/>
  <c r="Y204" i="3"/>
  <c r="AD204" i="3" s="1"/>
  <c r="Y205" i="3"/>
  <c r="AD205" i="3" s="1"/>
  <c r="Y206" i="3"/>
  <c r="AD206" i="3" s="1"/>
  <c r="Y207" i="3"/>
  <c r="AD207" i="3" s="1"/>
  <c r="Y208" i="3"/>
  <c r="AD208" i="3" s="1"/>
  <c r="Y209" i="3"/>
  <c r="AD209" i="3" s="1"/>
  <c r="Y210" i="3"/>
  <c r="AD210" i="3" s="1"/>
  <c r="Y211" i="3"/>
  <c r="AD211" i="3" s="1"/>
  <c r="Y212" i="3"/>
  <c r="AD212" i="3" s="1"/>
  <c r="Y213" i="3"/>
  <c r="AD213" i="3" s="1"/>
  <c r="Y214" i="3"/>
  <c r="AD214" i="3" s="1"/>
  <c r="Y215" i="3"/>
  <c r="AD215" i="3" s="1"/>
  <c r="Y216" i="3"/>
  <c r="AD216" i="3" s="1"/>
  <c r="Y217" i="3"/>
  <c r="AD217" i="3" s="1"/>
  <c r="Y218" i="3"/>
  <c r="AD218" i="3" s="1"/>
  <c r="Y219" i="3"/>
  <c r="AD219" i="3" s="1"/>
  <c r="Y220" i="3"/>
  <c r="AD220" i="3" s="1"/>
  <c r="Y221" i="3"/>
  <c r="AD221" i="3" s="1"/>
  <c r="Y222" i="3"/>
  <c r="AD222" i="3" s="1"/>
  <c r="Y223" i="3"/>
  <c r="AD223" i="3" s="1"/>
  <c r="Y224" i="3"/>
  <c r="AD224" i="3" s="1"/>
  <c r="Y225" i="3"/>
  <c r="AD225" i="3" s="1"/>
  <c r="Y226" i="3"/>
  <c r="AD226" i="3" s="1"/>
  <c r="Y227" i="3"/>
  <c r="AD227" i="3" s="1"/>
  <c r="Y228" i="3"/>
  <c r="AD228" i="3" s="1"/>
  <c r="Y229" i="3"/>
  <c r="AD229" i="3" s="1"/>
  <c r="Y230" i="3"/>
  <c r="AD230" i="3" s="1"/>
  <c r="Y231" i="3"/>
  <c r="AD231" i="3" s="1"/>
  <c r="Y232" i="3"/>
  <c r="AD232" i="3" s="1"/>
  <c r="Y233" i="3"/>
  <c r="AD233" i="3" s="1"/>
  <c r="Y234" i="3"/>
  <c r="AD234" i="3" s="1"/>
  <c r="Y235" i="3"/>
  <c r="AD235" i="3" s="1"/>
  <c r="Y236" i="3"/>
  <c r="AD236" i="3" s="1"/>
  <c r="Y237" i="3"/>
  <c r="AD237" i="3" s="1"/>
  <c r="Y238" i="3"/>
  <c r="AD238" i="3" s="1"/>
  <c r="Y239" i="3"/>
  <c r="AD239" i="3" s="1"/>
  <c r="Y240" i="3"/>
  <c r="AD240" i="3" s="1"/>
  <c r="Y241" i="3"/>
  <c r="AD241" i="3" s="1"/>
  <c r="Y242" i="3"/>
  <c r="AD242" i="3" s="1"/>
  <c r="Y243" i="3"/>
  <c r="AD243" i="3" s="1"/>
  <c r="Y244" i="3"/>
  <c r="AD244" i="3" s="1"/>
  <c r="Y245" i="3"/>
  <c r="AD245" i="3" s="1"/>
  <c r="Y246" i="3"/>
  <c r="AD246" i="3" s="1"/>
  <c r="Y247" i="3"/>
  <c r="AD247" i="3" s="1"/>
  <c r="Y248" i="3"/>
  <c r="AD248" i="3" s="1"/>
  <c r="Y249" i="3"/>
  <c r="AD249" i="3" s="1"/>
  <c r="Y250" i="3"/>
  <c r="AD250" i="3" s="1"/>
  <c r="Y251" i="3"/>
  <c r="AD251" i="3" s="1"/>
  <c r="Y252" i="3"/>
  <c r="AD252" i="3" s="1"/>
  <c r="Y253" i="3"/>
  <c r="AD253" i="3" s="1"/>
  <c r="Y254" i="3"/>
  <c r="AD254" i="3" s="1"/>
  <c r="Y255" i="3"/>
  <c r="AD255" i="3" s="1"/>
  <c r="Y256" i="3"/>
  <c r="AD256" i="3" s="1"/>
  <c r="Y257" i="3"/>
  <c r="AD257" i="3" s="1"/>
  <c r="Y258" i="3"/>
  <c r="AD258" i="3" s="1"/>
  <c r="Y259" i="3"/>
  <c r="AD259" i="3" s="1"/>
  <c r="Y260" i="3"/>
  <c r="AD260" i="3" s="1"/>
  <c r="Y261" i="3"/>
  <c r="AD261" i="3" s="1"/>
  <c r="Y262" i="3"/>
  <c r="AD262" i="3" s="1"/>
  <c r="Y263" i="3"/>
  <c r="AD263" i="3" s="1"/>
  <c r="X5" i="3"/>
  <c r="AC5" i="3" s="1"/>
  <c r="X6" i="3"/>
  <c r="AC6" i="3" s="1"/>
  <c r="X7" i="3"/>
  <c r="AC7" i="3" s="1"/>
  <c r="X8" i="3"/>
  <c r="AC8" i="3" s="1"/>
  <c r="X9" i="3"/>
  <c r="AC9" i="3" s="1"/>
  <c r="X10" i="3"/>
  <c r="AC10" i="3" s="1"/>
  <c r="X11" i="3"/>
  <c r="AC11" i="3" s="1"/>
  <c r="X12" i="3"/>
  <c r="AC12" i="3" s="1"/>
  <c r="X13" i="3"/>
  <c r="AC13" i="3" s="1"/>
  <c r="X14" i="3"/>
  <c r="AC14" i="3" s="1"/>
  <c r="X15" i="3"/>
  <c r="AC15" i="3" s="1"/>
  <c r="X16" i="3"/>
  <c r="AC16" i="3" s="1"/>
  <c r="X17" i="3"/>
  <c r="AC17" i="3" s="1"/>
  <c r="X18" i="3"/>
  <c r="AC18" i="3" s="1"/>
  <c r="X19" i="3"/>
  <c r="AC19" i="3" s="1"/>
  <c r="X20" i="3"/>
  <c r="AC20" i="3" s="1"/>
  <c r="X21" i="3"/>
  <c r="AC21" i="3" s="1"/>
  <c r="X22" i="3"/>
  <c r="AC22" i="3" s="1"/>
  <c r="X23" i="3"/>
  <c r="AC23" i="3" s="1"/>
  <c r="X24" i="3"/>
  <c r="AC24" i="3" s="1"/>
  <c r="X25" i="3"/>
  <c r="AC25" i="3" s="1"/>
  <c r="X26" i="3"/>
  <c r="AC26" i="3" s="1"/>
  <c r="X27" i="3"/>
  <c r="AC27" i="3" s="1"/>
  <c r="X28" i="3"/>
  <c r="AC28" i="3" s="1"/>
  <c r="X29" i="3"/>
  <c r="AC29" i="3" s="1"/>
  <c r="X30" i="3"/>
  <c r="AC30" i="3" s="1"/>
  <c r="X31" i="3"/>
  <c r="AC31" i="3" s="1"/>
  <c r="X32" i="3"/>
  <c r="AC32" i="3" s="1"/>
  <c r="X33" i="3"/>
  <c r="AC33" i="3" s="1"/>
  <c r="X34" i="3"/>
  <c r="AC34" i="3" s="1"/>
  <c r="X35" i="3"/>
  <c r="AC35" i="3" s="1"/>
  <c r="X36" i="3"/>
  <c r="AC36" i="3" s="1"/>
  <c r="X37" i="3"/>
  <c r="AC37" i="3" s="1"/>
  <c r="X38" i="3"/>
  <c r="AC38" i="3" s="1"/>
  <c r="X39" i="3"/>
  <c r="AC39" i="3" s="1"/>
  <c r="X40" i="3"/>
  <c r="AC40" i="3" s="1"/>
  <c r="X41" i="3"/>
  <c r="AC41" i="3" s="1"/>
  <c r="X42" i="3"/>
  <c r="AC42" i="3" s="1"/>
  <c r="X43" i="3"/>
  <c r="AC43" i="3" s="1"/>
  <c r="X44" i="3"/>
  <c r="AC44" i="3" s="1"/>
  <c r="X45" i="3"/>
  <c r="AC45" i="3" s="1"/>
  <c r="X46" i="3"/>
  <c r="AC46" i="3" s="1"/>
  <c r="X47" i="3"/>
  <c r="AC47" i="3" s="1"/>
  <c r="X48" i="3"/>
  <c r="AC48" i="3" s="1"/>
  <c r="X49" i="3"/>
  <c r="AC49" i="3" s="1"/>
  <c r="X50" i="3"/>
  <c r="AC50" i="3" s="1"/>
  <c r="X51" i="3"/>
  <c r="AC51" i="3" s="1"/>
  <c r="X52" i="3"/>
  <c r="AC52" i="3" s="1"/>
  <c r="X53" i="3"/>
  <c r="AC53" i="3" s="1"/>
  <c r="X54" i="3"/>
  <c r="AC54" i="3" s="1"/>
  <c r="X55" i="3"/>
  <c r="AC55" i="3" s="1"/>
  <c r="X56" i="3"/>
  <c r="AC56" i="3" s="1"/>
  <c r="X57" i="3"/>
  <c r="AC57" i="3" s="1"/>
  <c r="X58" i="3"/>
  <c r="AC58" i="3" s="1"/>
  <c r="X59" i="3"/>
  <c r="AC59" i="3" s="1"/>
  <c r="X60" i="3"/>
  <c r="AC60" i="3" s="1"/>
  <c r="X61" i="3"/>
  <c r="AC61" i="3" s="1"/>
  <c r="X62" i="3"/>
  <c r="AC62" i="3" s="1"/>
  <c r="X63" i="3"/>
  <c r="AC63" i="3" s="1"/>
  <c r="X64" i="3"/>
  <c r="AC64" i="3" s="1"/>
  <c r="X65" i="3"/>
  <c r="AC65" i="3" s="1"/>
  <c r="X66" i="3"/>
  <c r="AC66" i="3" s="1"/>
  <c r="X67" i="3"/>
  <c r="AC67" i="3" s="1"/>
  <c r="X68" i="3"/>
  <c r="AC68" i="3" s="1"/>
  <c r="X69" i="3"/>
  <c r="AC69" i="3" s="1"/>
  <c r="X70" i="3"/>
  <c r="AC70" i="3" s="1"/>
  <c r="X71" i="3"/>
  <c r="AC71" i="3" s="1"/>
  <c r="X72" i="3"/>
  <c r="AC72" i="3" s="1"/>
  <c r="X73" i="3"/>
  <c r="AC73" i="3" s="1"/>
  <c r="X74" i="3"/>
  <c r="AC74" i="3" s="1"/>
  <c r="X75" i="3"/>
  <c r="AC75" i="3" s="1"/>
  <c r="X76" i="3"/>
  <c r="AC76" i="3" s="1"/>
  <c r="X77" i="3"/>
  <c r="AC77" i="3" s="1"/>
  <c r="X78" i="3"/>
  <c r="AC78" i="3" s="1"/>
  <c r="X79" i="3"/>
  <c r="AC79" i="3" s="1"/>
  <c r="X80" i="3"/>
  <c r="AC80" i="3" s="1"/>
  <c r="X81" i="3"/>
  <c r="AC81" i="3" s="1"/>
  <c r="X82" i="3"/>
  <c r="AC82" i="3" s="1"/>
  <c r="X83" i="3"/>
  <c r="AC83" i="3" s="1"/>
  <c r="X84" i="3"/>
  <c r="AC84" i="3" s="1"/>
  <c r="X85" i="3"/>
  <c r="AC85" i="3" s="1"/>
  <c r="X86" i="3"/>
  <c r="AC86" i="3" s="1"/>
  <c r="X87" i="3"/>
  <c r="AC87" i="3" s="1"/>
  <c r="X88" i="3"/>
  <c r="AC88" i="3" s="1"/>
  <c r="X89" i="3"/>
  <c r="AC89" i="3" s="1"/>
  <c r="X90" i="3"/>
  <c r="AC90" i="3" s="1"/>
  <c r="X91" i="3"/>
  <c r="AC91" i="3" s="1"/>
  <c r="X92" i="3"/>
  <c r="AC92" i="3" s="1"/>
  <c r="X93" i="3"/>
  <c r="AC93" i="3" s="1"/>
  <c r="X94" i="3"/>
  <c r="AC94" i="3" s="1"/>
  <c r="X95" i="3"/>
  <c r="AC95" i="3" s="1"/>
  <c r="X96" i="3"/>
  <c r="AC96" i="3" s="1"/>
  <c r="X97" i="3"/>
  <c r="AC97" i="3" s="1"/>
  <c r="X98" i="3"/>
  <c r="AC98" i="3" s="1"/>
  <c r="X99" i="3"/>
  <c r="AC99" i="3" s="1"/>
  <c r="X100" i="3"/>
  <c r="AC100" i="3" s="1"/>
  <c r="X101" i="3"/>
  <c r="AC101" i="3" s="1"/>
  <c r="X102" i="3"/>
  <c r="AC102" i="3" s="1"/>
  <c r="X103" i="3"/>
  <c r="AC103" i="3" s="1"/>
  <c r="X104" i="3"/>
  <c r="AC104" i="3" s="1"/>
  <c r="X105" i="3"/>
  <c r="AC105" i="3" s="1"/>
  <c r="X106" i="3"/>
  <c r="AC106" i="3" s="1"/>
  <c r="X107" i="3"/>
  <c r="AC107" i="3" s="1"/>
  <c r="X108" i="3"/>
  <c r="AC108" i="3" s="1"/>
  <c r="X109" i="3"/>
  <c r="AC109" i="3" s="1"/>
  <c r="X110" i="3"/>
  <c r="AC110" i="3" s="1"/>
  <c r="X111" i="3"/>
  <c r="AC111" i="3" s="1"/>
  <c r="X112" i="3"/>
  <c r="AC112" i="3" s="1"/>
  <c r="X113" i="3"/>
  <c r="AC113" i="3" s="1"/>
  <c r="X114" i="3"/>
  <c r="AC114" i="3" s="1"/>
  <c r="X115" i="3"/>
  <c r="AC115" i="3" s="1"/>
  <c r="X116" i="3"/>
  <c r="AC116" i="3" s="1"/>
  <c r="X117" i="3"/>
  <c r="AC117" i="3" s="1"/>
  <c r="X118" i="3"/>
  <c r="AC118" i="3" s="1"/>
  <c r="X119" i="3"/>
  <c r="AC119" i="3" s="1"/>
  <c r="X120" i="3"/>
  <c r="AC120" i="3" s="1"/>
  <c r="X121" i="3"/>
  <c r="AC121" i="3" s="1"/>
  <c r="X122" i="3"/>
  <c r="AC122" i="3" s="1"/>
  <c r="X123" i="3"/>
  <c r="AC123" i="3" s="1"/>
  <c r="X124" i="3"/>
  <c r="AC124" i="3" s="1"/>
  <c r="X125" i="3"/>
  <c r="AC125" i="3" s="1"/>
  <c r="X126" i="3"/>
  <c r="AC126" i="3" s="1"/>
  <c r="X127" i="3"/>
  <c r="AC127" i="3" s="1"/>
  <c r="X128" i="3"/>
  <c r="AC128" i="3" s="1"/>
  <c r="X129" i="3"/>
  <c r="AC129" i="3" s="1"/>
  <c r="X130" i="3"/>
  <c r="AC130" i="3" s="1"/>
  <c r="X131" i="3"/>
  <c r="AC131" i="3" s="1"/>
  <c r="X132" i="3"/>
  <c r="AC132" i="3" s="1"/>
  <c r="X133" i="3"/>
  <c r="AC133" i="3" s="1"/>
  <c r="X134" i="3"/>
  <c r="AC134" i="3" s="1"/>
  <c r="X135" i="3"/>
  <c r="AC135" i="3" s="1"/>
  <c r="X136" i="3"/>
  <c r="AC136" i="3" s="1"/>
  <c r="X137" i="3"/>
  <c r="AC137" i="3" s="1"/>
  <c r="X138" i="3"/>
  <c r="AC138" i="3" s="1"/>
  <c r="X139" i="3"/>
  <c r="AC139" i="3" s="1"/>
  <c r="X140" i="3"/>
  <c r="AC140" i="3" s="1"/>
  <c r="X141" i="3"/>
  <c r="AC141" i="3" s="1"/>
  <c r="X142" i="3"/>
  <c r="AC142" i="3" s="1"/>
  <c r="X143" i="3"/>
  <c r="AC143" i="3" s="1"/>
  <c r="X144" i="3"/>
  <c r="AC144" i="3" s="1"/>
  <c r="X145" i="3"/>
  <c r="AC145" i="3" s="1"/>
  <c r="X146" i="3"/>
  <c r="AC146" i="3" s="1"/>
  <c r="X147" i="3"/>
  <c r="AC147" i="3" s="1"/>
  <c r="X148" i="3"/>
  <c r="AC148" i="3" s="1"/>
  <c r="X149" i="3"/>
  <c r="AC149" i="3" s="1"/>
  <c r="X150" i="3"/>
  <c r="AC150" i="3" s="1"/>
  <c r="X151" i="3"/>
  <c r="AC151" i="3" s="1"/>
  <c r="X152" i="3"/>
  <c r="AC152" i="3" s="1"/>
  <c r="X153" i="3"/>
  <c r="AC153" i="3" s="1"/>
  <c r="X154" i="3"/>
  <c r="AC154" i="3" s="1"/>
  <c r="X155" i="3"/>
  <c r="AC155" i="3" s="1"/>
  <c r="X156" i="3"/>
  <c r="AC156" i="3" s="1"/>
  <c r="X157" i="3"/>
  <c r="AC157" i="3" s="1"/>
  <c r="X158" i="3"/>
  <c r="AC158" i="3" s="1"/>
  <c r="X159" i="3"/>
  <c r="AC159" i="3" s="1"/>
  <c r="X160" i="3"/>
  <c r="AC160" i="3" s="1"/>
  <c r="X161" i="3"/>
  <c r="AC161" i="3" s="1"/>
  <c r="X162" i="3"/>
  <c r="AC162" i="3" s="1"/>
  <c r="X163" i="3"/>
  <c r="AC163" i="3" s="1"/>
  <c r="X164" i="3"/>
  <c r="AC164" i="3" s="1"/>
  <c r="X165" i="3"/>
  <c r="AC165" i="3" s="1"/>
  <c r="X166" i="3"/>
  <c r="AC166" i="3" s="1"/>
  <c r="X167" i="3"/>
  <c r="AC167" i="3" s="1"/>
  <c r="X168" i="3"/>
  <c r="AC168" i="3" s="1"/>
  <c r="X169" i="3"/>
  <c r="AC169" i="3" s="1"/>
  <c r="X170" i="3"/>
  <c r="AC170" i="3" s="1"/>
  <c r="X171" i="3"/>
  <c r="AC171" i="3" s="1"/>
  <c r="X172" i="3"/>
  <c r="AC172" i="3" s="1"/>
  <c r="X173" i="3"/>
  <c r="AC173" i="3" s="1"/>
  <c r="X174" i="3"/>
  <c r="AC174" i="3" s="1"/>
  <c r="X175" i="3"/>
  <c r="AC175" i="3" s="1"/>
  <c r="X176" i="3"/>
  <c r="AC176" i="3" s="1"/>
  <c r="X177" i="3"/>
  <c r="AC177" i="3" s="1"/>
  <c r="X178" i="3"/>
  <c r="AC178" i="3" s="1"/>
  <c r="X179" i="3"/>
  <c r="AC179" i="3" s="1"/>
  <c r="X180" i="3"/>
  <c r="AC180" i="3" s="1"/>
  <c r="X181" i="3"/>
  <c r="AC181" i="3" s="1"/>
  <c r="X182" i="3"/>
  <c r="AC182" i="3" s="1"/>
  <c r="X183" i="3"/>
  <c r="AC183" i="3" s="1"/>
  <c r="X184" i="3"/>
  <c r="AC184" i="3" s="1"/>
  <c r="X185" i="3"/>
  <c r="AC185" i="3" s="1"/>
  <c r="X186" i="3"/>
  <c r="AC186" i="3" s="1"/>
  <c r="X187" i="3"/>
  <c r="AC187" i="3" s="1"/>
  <c r="X188" i="3"/>
  <c r="AC188" i="3" s="1"/>
  <c r="X189" i="3"/>
  <c r="AC189" i="3" s="1"/>
  <c r="X190" i="3"/>
  <c r="AC190" i="3" s="1"/>
  <c r="X191" i="3"/>
  <c r="AC191" i="3" s="1"/>
  <c r="X192" i="3"/>
  <c r="AC192" i="3" s="1"/>
  <c r="X193" i="3"/>
  <c r="AC193" i="3" s="1"/>
  <c r="X194" i="3"/>
  <c r="AC194" i="3" s="1"/>
  <c r="X195" i="3"/>
  <c r="AC195" i="3" s="1"/>
  <c r="X196" i="3"/>
  <c r="AC196" i="3" s="1"/>
  <c r="X197" i="3"/>
  <c r="AC197" i="3" s="1"/>
  <c r="X198" i="3"/>
  <c r="AC198" i="3" s="1"/>
  <c r="X199" i="3"/>
  <c r="AC199" i="3" s="1"/>
  <c r="X200" i="3"/>
  <c r="AC200" i="3" s="1"/>
  <c r="X201" i="3"/>
  <c r="AC201" i="3" s="1"/>
  <c r="X202" i="3"/>
  <c r="AC202" i="3" s="1"/>
  <c r="X203" i="3"/>
  <c r="AC203" i="3" s="1"/>
  <c r="X204" i="3"/>
  <c r="AC204" i="3" s="1"/>
  <c r="X205" i="3"/>
  <c r="AC205" i="3" s="1"/>
  <c r="X206" i="3"/>
  <c r="AC206" i="3" s="1"/>
  <c r="X207" i="3"/>
  <c r="AC207" i="3" s="1"/>
  <c r="X208" i="3"/>
  <c r="AC208" i="3" s="1"/>
  <c r="X209" i="3"/>
  <c r="AC209" i="3" s="1"/>
  <c r="X210" i="3"/>
  <c r="AC210" i="3" s="1"/>
  <c r="X211" i="3"/>
  <c r="AC211" i="3" s="1"/>
  <c r="X212" i="3"/>
  <c r="AC212" i="3" s="1"/>
  <c r="X213" i="3"/>
  <c r="AC213" i="3" s="1"/>
  <c r="X214" i="3"/>
  <c r="AC214" i="3" s="1"/>
  <c r="X215" i="3"/>
  <c r="AC215" i="3" s="1"/>
  <c r="X216" i="3"/>
  <c r="AC216" i="3" s="1"/>
  <c r="X217" i="3"/>
  <c r="AC217" i="3" s="1"/>
  <c r="X218" i="3"/>
  <c r="AC218" i="3" s="1"/>
  <c r="X219" i="3"/>
  <c r="AC219" i="3" s="1"/>
  <c r="X220" i="3"/>
  <c r="AC220" i="3" s="1"/>
  <c r="X221" i="3"/>
  <c r="AC221" i="3" s="1"/>
  <c r="X222" i="3"/>
  <c r="AC222" i="3" s="1"/>
  <c r="X223" i="3"/>
  <c r="AC223" i="3" s="1"/>
  <c r="X224" i="3"/>
  <c r="AC224" i="3" s="1"/>
  <c r="X225" i="3"/>
  <c r="AC225" i="3" s="1"/>
  <c r="X226" i="3"/>
  <c r="AC226" i="3" s="1"/>
  <c r="X227" i="3"/>
  <c r="AC227" i="3" s="1"/>
  <c r="X228" i="3"/>
  <c r="AC228" i="3" s="1"/>
  <c r="X229" i="3"/>
  <c r="AC229" i="3" s="1"/>
  <c r="X230" i="3"/>
  <c r="AC230" i="3" s="1"/>
  <c r="X231" i="3"/>
  <c r="AC231" i="3" s="1"/>
  <c r="X232" i="3"/>
  <c r="AC232" i="3" s="1"/>
  <c r="X233" i="3"/>
  <c r="AC233" i="3" s="1"/>
  <c r="X234" i="3"/>
  <c r="AC234" i="3" s="1"/>
  <c r="X235" i="3"/>
  <c r="AC235" i="3" s="1"/>
  <c r="X236" i="3"/>
  <c r="AC236" i="3" s="1"/>
  <c r="X237" i="3"/>
  <c r="AC237" i="3" s="1"/>
  <c r="X238" i="3"/>
  <c r="AC238" i="3" s="1"/>
  <c r="X239" i="3"/>
  <c r="AC239" i="3" s="1"/>
  <c r="X240" i="3"/>
  <c r="AC240" i="3" s="1"/>
  <c r="X241" i="3"/>
  <c r="AC241" i="3" s="1"/>
  <c r="X242" i="3"/>
  <c r="AC242" i="3" s="1"/>
  <c r="X243" i="3"/>
  <c r="AC243" i="3" s="1"/>
  <c r="X244" i="3"/>
  <c r="AC244" i="3" s="1"/>
  <c r="X245" i="3"/>
  <c r="AC245" i="3" s="1"/>
  <c r="X246" i="3"/>
  <c r="AC246" i="3" s="1"/>
  <c r="X247" i="3"/>
  <c r="AC247" i="3" s="1"/>
  <c r="X248" i="3"/>
  <c r="AC248" i="3" s="1"/>
  <c r="X249" i="3"/>
  <c r="AC249" i="3" s="1"/>
  <c r="X250" i="3"/>
  <c r="AC250" i="3" s="1"/>
  <c r="X251" i="3"/>
  <c r="AC251" i="3" s="1"/>
  <c r="X252" i="3"/>
  <c r="AC252" i="3" s="1"/>
  <c r="X253" i="3"/>
  <c r="AC253" i="3" s="1"/>
  <c r="X254" i="3"/>
  <c r="AC254" i="3" s="1"/>
  <c r="X255" i="3"/>
  <c r="AC255" i="3" s="1"/>
  <c r="X256" i="3"/>
  <c r="AC256" i="3" s="1"/>
  <c r="X257" i="3"/>
  <c r="AC257" i="3" s="1"/>
  <c r="X258" i="3"/>
  <c r="AC258" i="3" s="1"/>
  <c r="X259" i="3"/>
  <c r="AC259" i="3" s="1"/>
  <c r="X260" i="3"/>
  <c r="AC260" i="3" s="1"/>
  <c r="X261" i="3"/>
  <c r="AC261" i="3" s="1"/>
  <c r="X262" i="3"/>
  <c r="AC262" i="3" s="1"/>
  <c r="X263" i="3"/>
  <c r="AC263" i="3" s="1"/>
  <c r="AF179" i="3" l="1"/>
  <c r="AI179" i="3" s="1"/>
  <c r="AG179" i="3"/>
  <c r="AF35" i="3"/>
  <c r="AI35" i="3" s="1"/>
  <c r="AG35" i="3"/>
  <c r="AF114" i="3"/>
  <c r="AI114" i="3" s="1"/>
  <c r="AG114" i="3"/>
  <c r="AF50" i="3"/>
  <c r="AI50" i="3" s="1"/>
  <c r="AF34" i="3"/>
  <c r="AI34" i="3" s="1"/>
  <c r="AF18" i="3"/>
  <c r="AI18" i="3" s="1"/>
  <c r="AG18" i="3"/>
  <c r="AH245" i="3"/>
  <c r="AF67" i="3"/>
  <c r="AI67" i="3" s="1"/>
  <c r="AF241" i="3"/>
  <c r="AI241" i="3" s="1"/>
  <c r="AF145" i="3"/>
  <c r="AI145" i="3" s="1"/>
  <c r="AF129" i="3"/>
  <c r="AI129" i="3" s="1"/>
  <c r="AG129" i="3"/>
  <c r="AF113" i="3"/>
  <c r="AI113" i="3" s="1"/>
  <c r="AG113" i="3"/>
  <c r="AF97" i="3"/>
  <c r="AI97" i="3" s="1"/>
  <c r="AF81" i="3"/>
  <c r="AI81" i="3" s="1"/>
  <c r="AF65" i="3"/>
  <c r="AI65" i="3" s="1"/>
  <c r="AG65" i="3"/>
  <c r="AG49" i="3"/>
  <c r="AF49" i="3"/>
  <c r="AI49" i="3" s="1"/>
  <c r="AF33" i="3"/>
  <c r="AI33" i="3" s="1"/>
  <c r="AF17" i="3"/>
  <c r="AI17" i="3" s="1"/>
  <c r="AG17" i="3"/>
  <c r="AH100" i="3"/>
  <c r="AF4" i="3"/>
  <c r="AF51" i="3"/>
  <c r="AI51" i="3" s="1"/>
  <c r="AF178" i="3"/>
  <c r="AI178" i="3" s="1"/>
  <c r="AF208" i="3"/>
  <c r="AI208" i="3" s="1"/>
  <c r="AG208" i="3"/>
  <c r="AF144" i="3"/>
  <c r="AI144" i="3" s="1"/>
  <c r="AF128" i="3"/>
  <c r="AI128" i="3" s="1"/>
  <c r="AF112" i="3"/>
  <c r="AI112" i="3" s="1"/>
  <c r="AG112" i="3"/>
  <c r="AF96" i="3"/>
  <c r="AI96" i="3" s="1"/>
  <c r="AF80" i="3"/>
  <c r="AI80" i="3" s="1"/>
  <c r="AF64" i="3"/>
  <c r="AI64" i="3" s="1"/>
  <c r="AG64" i="3"/>
  <c r="AF48" i="3"/>
  <c r="AI48" i="3" s="1"/>
  <c r="AF32" i="3"/>
  <c r="AI32" i="3" s="1"/>
  <c r="AF16" i="3"/>
  <c r="AI16" i="3" s="1"/>
  <c r="AG16" i="3"/>
  <c r="AH259" i="3"/>
  <c r="AH179" i="3"/>
  <c r="AH83" i="3"/>
  <c r="AH51" i="3"/>
  <c r="AH35" i="3"/>
  <c r="AH102" i="3"/>
  <c r="AF82" i="3"/>
  <c r="AI82" i="3" s="1"/>
  <c r="AF127" i="3"/>
  <c r="AI127" i="3" s="1"/>
  <c r="AF111" i="3"/>
  <c r="AI111" i="3" s="1"/>
  <c r="AF95" i="3"/>
  <c r="AI95" i="3" s="1"/>
  <c r="AF79" i="3"/>
  <c r="AI79" i="3" s="1"/>
  <c r="AF63" i="3"/>
  <c r="AI63" i="3" s="1"/>
  <c r="AG63" i="3"/>
  <c r="AF47" i="3"/>
  <c r="AI47" i="3" s="1"/>
  <c r="AF31" i="3"/>
  <c r="AI31" i="3" s="1"/>
  <c r="AF15" i="3"/>
  <c r="AI15" i="3" s="1"/>
  <c r="AH194" i="3"/>
  <c r="AH178" i="3"/>
  <c r="AH162" i="3"/>
  <c r="AH130" i="3"/>
  <c r="AH114" i="3"/>
  <c r="AH98" i="3"/>
  <c r="AH82" i="3"/>
  <c r="AH50" i="3"/>
  <c r="AF194" i="3"/>
  <c r="AI194" i="3" s="1"/>
  <c r="AG194" i="3"/>
  <c r="AF257" i="3"/>
  <c r="AI257" i="3" s="1"/>
  <c r="AF176" i="3"/>
  <c r="AI176" i="3" s="1"/>
  <c r="AF174" i="3"/>
  <c r="AI174" i="3" s="1"/>
  <c r="AG174" i="3"/>
  <c r="AF78" i="3"/>
  <c r="AI78" i="3" s="1"/>
  <c r="AF30" i="3"/>
  <c r="AI30" i="3" s="1"/>
  <c r="AG14" i="3"/>
  <c r="AF14" i="3"/>
  <c r="AI14" i="3" s="1"/>
  <c r="AH241" i="3"/>
  <c r="AH145" i="3"/>
  <c r="AH129" i="3"/>
  <c r="AH113" i="3"/>
  <c r="AH97" i="3"/>
  <c r="AH81" i="3"/>
  <c r="AH65" i="3"/>
  <c r="AH49" i="3"/>
  <c r="AH33" i="3"/>
  <c r="AH17" i="3"/>
  <c r="AF225" i="3"/>
  <c r="AI225" i="3" s="1"/>
  <c r="AG239" i="3"/>
  <c r="AF239" i="3"/>
  <c r="AI239" i="3" s="1"/>
  <c r="AF93" i="3"/>
  <c r="AI93" i="3" s="1"/>
  <c r="AH224" i="3"/>
  <c r="AH208" i="3"/>
  <c r="AH192" i="3"/>
  <c r="AH176" i="3"/>
  <c r="AH160" i="3"/>
  <c r="AH144" i="3"/>
  <c r="AH112" i="3"/>
  <c r="AH96" i="3"/>
  <c r="AH80" i="3"/>
  <c r="AH16" i="3"/>
  <c r="AF19" i="3"/>
  <c r="AI19" i="3" s="1"/>
  <c r="AG19" i="3"/>
  <c r="AF146" i="3"/>
  <c r="AI146" i="3" s="1"/>
  <c r="AF160" i="3"/>
  <c r="AI160" i="3" s="1"/>
  <c r="AF60" i="3"/>
  <c r="AI60" i="3" s="1"/>
  <c r="AH127" i="3"/>
  <c r="AH111" i="3"/>
  <c r="AH95" i="3"/>
  <c r="AH79" i="3"/>
  <c r="AH63" i="3"/>
  <c r="AH47" i="3"/>
  <c r="AH15" i="3"/>
  <c r="AF258" i="3"/>
  <c r="AI258" i="3" s="1"/>
  <c r="AF209" i="3"/>
  <c r="AI209" i="3" s="1"/>
  <c r="AF207" i="3"/>
  <c r="AI207" i="3" s="1"/>
  <c r="AF91" i="3"/>
  <c r="AI91" i="3" s="1"/>
  <c r="AH94" i="3"/>
  <c r="AH78" i="3"/>
  <c r="AH30" i="3"/>
  <c r="AH14" i="3"/>
  <c r="AF227" i="3"/>
  <c r="AI227" i="3" s="1"/>
  <c r="AF83" i="3"/>
  <c r="AI83" i="3" s="1"/>
  <c r="AF162" i="3"/>
  <c r="AI162" i="3" s="1"/>
  <c r="AF256" i="3"/>
  <c r="AI256" i="3" s="1"/>
  <c r="AF191" i="3"/>
  <c r="AI191" i="3" s="1"/>
  <c r="AG191" i="3"/>
  <c r="AF190" i="3"/>
  <c r="AI190" i="3" s="1"/>
  <c r="AF126" i="3"/>
  <c r="AI126" i="3" s="1"/>
  <c r="AG237" i="3"/>
  <c r="AF237" i="3"/>
  <c r="AI237" i="3" s="1"/>
  <c r="AF125" i="3"/>
  <c r="AI125" i="3" s="1"/>
  <c r="AF45" i="3"/>
  <c r="AI45" i="3" s="1"/>
  <c r="AF156" i="3"/>
  <c r="AI156" i="3" s="1"/>
  <c r="AF171" i="3"/>
  <c r="AI171" i="3" s="1"/>
  <c r="AF27" i="3"/>
  <c r="AI27" i="3" s="1"/>
  <c r="AF234" i="3"/>
  <c r="AI234" i="3" s="1"/>
  <c r="AF218" i="3"/>
  <c r="AI218" i="3" s="1"/>
  <c r="AF202" i="3"/>
  <c r="AI202" i="3" s="1"/>
  <c r="AF186" i="3"/>
  <c r="AI186" i="3" s="1"/>
  <c r="AF170" i="3"/>
  <c r="AI170" i="3" s="1"/>
  <c r="AF154" i="3"/>
  <c r="AI154" i="3" s="1"/>
  <c r="AG154" i="3"/>
  <c r="AF138" i="3"/>
  <c r="AI138" i="3" s="1"/>
  <c r="AG138" i="3"/>
  <c r="AF122" i="3"/>
  <c r="AI122" i="3" s="1"/>
  <c r="AF106" i="3"/>
  <c r="AI106" i="3" s="1"/>
  <c r="AF90" i="3"/>
  <c r="AI90" i="3" s="1"/>
  <c r="AF74" i="3"/>
  <c r="AI74" i="3" s="1"/>
  <c r="AF58" i="3"/>
  <c r="AI58" i="3" s="1"/>
  <c r="AF42" i="3"/>
  <c r="AI42" i="3" s="1"/>
  <c r="AG26" i="3"/>
  <c r="AF26" i="3"/>
  <c r="AI26" i="3" s="1"/>
  <c r="AF10" i="3"/>
  <c r="AI10" i="3" s="1"/>
  <c r="AH253" i="3"/>
  <c r="AH237" i="3"/>
  <c r="AH205" i="3"/>
  <c r="AH189" i="3"/>
  <c r="AH125" i="3"/>
  <c r="AH45" i="3"/>
  <c r="AH13" i="3"/>
  <c r="AF147" i="3"/>
  <c r="AI147" i="3" s="1"/>
  <c r="AH70" i="3"/>
  <c r="AG98" i="3"/>
  <c r="AF98" i="3"/>
  <c r="AI98" i="3" s="1"/>
  <c r="AF224" i="3"/>
  <c r="AI224" i="3" s="1"/>
  <c r="AF223" i="3"/>
  <c r="AI223" i="3" s="1"/>
  <c r="AF222" i="3"/>
  <c r="AI222" i="3" s="1"/>
  <c r="AG142" i="3"/>
  <c r="AF142" i="3"/>
  <c r="AI142" i="3" s="1"/>
  <c r="AG221" i="3"/>
  <c r="AF221" i="3"/>
  <c r="AI221" i="3" s="1"/>
  <c r="AF157" i="3"/>
  <c r="AI157" i="3" s="1"/>
  <c r="AF61" i="3"/>
  <c r="AI61" i="3" s="1"/>
  <c r="AG236" i="3"/>
  <c r="AF236" i="3"/>
  <c r="AI236" i="3" s="1"/>
  <c r="AF188" i="3"/>
  <c r="AI188" i="3" s="1"/>
  <c r="AF108" i="3"/>
  <c r="AI108" i="3" s="1"/>
  <c r="AF44" i="3"/>
  <c r="AI44" i="3" s="1"/>
  <c r="AF251" i="3"/>
  <c r="AI251" i="3" s="1"/>
  <c r="AF123" i="3"/>
  <c r="AI123" i="3" s="1"/>
  <c r="AH190" i="3"/>
  <c r="AF250" i="3"/>
  <c r="AI250" i="3" s="1"/>
  <c r="AF249" i="3"/>
  <c r="AI249" i="3" s="1"/>
  <c r="AG233" i="3"/>
  <c r="AF233" i="3"/>
  <c r="AI233" i="3" s="1"/>
  <c r="AF217" i="3"/>
  <c r="AI217" i="3" s="1"/>
  <c r="AF201" i="3"/>
  <c r="AI201" i="3" s="1"/>
  <c r="AF185" i="3"/>
  <c r="AI185" i="3" s="1"/>
  <c r="AF169" i="3"/>
  <c r="AI169" i="3" s="1"/>
  <c r="AF153" i="3"/>
  <c r="AI153" i="3" s="1"/>
  <c r="AF137" i="3"/>
  <c r="AI137" i="3" s="1"/>
  <c r="AF121" i="3"/>
  <c r="AI121" i="3" s="1"/>
  <c r="AF105" i="3"/>
  <c r="AI105" i="3" s="1"/>
  <c r="AF89" i="3"/>
  <c r="AI89" i="3" s="1"/>
  <c r="AF73" i="3"/>
  <c r="AI73" i="3" s="1"/>
  <c r="AF57" i="3"/>
  <c r="AI57" i="3" s="1"/>
  <c r="AF41" i="3"/>
  <c r="AI41" i="3" s="1"/>
  <c r="AF25" i="3"/>
  <c r="AI25" i="3" s="1"/>
  <c r="AF9" i="3"/>
  <c r="AI9" i="3" s="1"/>
  <c r="AH236" i="3"/>
  <c r="AH188" i="3"/>
  <c r="AH156" i="3"/>
  <c r="AH108" i="3"/>
  <c r="AH92" i="3"/>
  <c r="AH44" i="3"/>
  <c r="AF195" i="3"/>
  <c r="AI195" i="3" s="1"/>
  <c r="AG195" i="3"/>
  <c r="AF130" i="3"/>
  <c r="AI130" i="3" s="1"/>
  <c r="AF192" i="3"/>
  <c r="AI192" i="3" s="1"/>
  <c r="AF254" i="3"/>
  <c r="AI254" i="3" s="1"/>
  <c r="AF46" i="3"/>
  <c r="AI46" i="3" s="1"/>
  <c r="AG46" i="3"/>
  <c r="AF173" i="3"/>
  <c r="AI173" i="3" s="1"/>
  <c r="AF29" i="3"/>
  <c r="AI29" i="3" s="1"/>
  <c r="AF220" i="3"/>
  <c r="AI220" i="3" s="1"/>
  <c r="AG155" i="3"/>
  <c r="AF155" i="3"/>
  <c r="AI155" i="3" s="1"/>
  <c r="AF248" i="3"/>
  <c r="AI248" i="3" s="1"/>
  <c r="AF232" i="3"/>
  <c r="AI232" i="3" s="1"/>
  <c r="AF216" i="3"/>
  <c r="AI216" i="3" s="1"/>
  <c r="AF200" i="3"/>
  <c r="AI200" i="3" s="1"/>
  <c r="AF184" i="3"/>
  <c r="AI184" i="3" s="1"/>
  <c r="AF168" i="3"/>
  <c r="AI168" i="3" s="1"/>
  <c r="AF152" i="3"/>
  <c r="AI152" i="3" s="1"/>
  <c r="AF136" i="3"/>
  <c r="AI136" i="3" s="1"/>
  <c r="AF120" i="3"/>
  <c r="AI120" i="3" s="1"/>
  <c r="AF104" i="3"/>
  <c r="AI104" i="3" s="1"/>
  <c r="AF88" i="3"/>
  <c r="AI88" i="3" s="1"/>
  <c r="AF72" i="3"/>
  <c r="AI72" i="3" s="1"/>
  <c r="AF56" i="3"/>
  <c r="AI56" i="3" s="1"/>
  <c r="AF40" i="3"/>
  <c r="AI40" i="3" s="1"/>
  <c r="AF24" i="3"/>
  <c r="AI24" i="3" s="1"/>
  <c r="AF8" i="3"/>
  <c r="AI8" i="3" s="1"/>
  <c r="AH171" i="3"/>
  <c r="AH155" i="3"/>
  <c r="AH139" i="3"/>
  <c r="AH123" i="3"/>
  <c r="AH91" i="3"/>
  <c r="AH43" i="3"/>
  <c r="AF211" i="3"/>
  <c r="AI211" i="3" s="1"/>
  <c r="AF99" i="3"/>
  <c r="AI99" i="3" s="1"/>
  <c r="AH22" i="3"/>
  <c r="AF242" i="3"/>
  <c r="AI242" i="3" s="1"/>
  <c r="AF177" i="3"/>
  <c r="AI177" i="3" s="1"/>
  <c r="AF143" i="3"/>
  <c r="AI143" i="3" s="1"/>
  <c r="AF158" i="3"/>
  <c r="AI158" i="3" s="1"/>
  <c r="AF109" i="3"/>
  <c r="AI109" i="3" s="1"/>
  <c r="AG13" i="3"/>
  <c r="AF13" i="3"/>
  <c r="AI13" i="3" s="1"/>
  <c r="AG204" i="3"/>
  <c r="AF204" i="3"/>
  <c r="AI204" i="3" s="1"/>
  <c r="AF92" i="3"/>
  <c r="AI92" i="3" s="1"/>
  <c r="AF12" i="3"/>
  <c r="AI12" i="3" s="1"/>
  <c r="AF219" i="3"/>
  <c r="AI219" i="3" s="1"/>
  <c r="AF107" i="3"/>
  <c r="AI107" i="3" s="1"/>
  <c r="AH222" i="3"/>
  <c r="AG263" i="3"/>
  <c r="AF263" i="3"/>
  <c r="AI263" i="3" s="1"/>
  <c r="AF247" i="3"/>
  <c r="AI247" i="3" s="1"/>
  <c r="AF231" i="3"/>
  <c r="AI231" i="3" s="1"/>
  <c r="AF215" i="3"/>
  <c r="AI215" i="3" s="1"/>
  <c r="AF199" i="3"/>
  <c r="AI199" i="3" s="1"/>
  <c r="AF183" i="3"/>
  <c r="AI183" i="3" s="1"/>
  <c r="AF167" i="3"/>
  <c r="AI167" i="3" s="1"/>
  <c r="AF151" i="3"/>
  <c r="AI151" i="3" s="1"/>
  <c r="AG135" i="3"/>
  <c r="AF135" i="3"/>
  <c r="AI135" i="3" s="1"/>
  <c r="AF119" i="3"/>
  <c r="AI119" i="3" s="1"/>
  <c r="AF103" i="3"/>
  <c r="AI103" i="3" s="1"/>
  <c r="AF87" i="3"/>
  <c r="AI87" i="3" s="1"/>
  <c r="AF71" i="3"/>
  <c r="AI71" i="3" s="1"/>
  <c r="AF55" i="3"/>
  <c r="AI55" i="3" s="1"/>
  <c r="AF39" i="3"/>
  <c r="AI39" i="3" s="1"/>
  <c r="AF23" i="3"/>
  <c r="AI23" i="3" s="1"/>
  <c r="AG7" i="3"/>
  <c r="AF7" i="3"/>
  <c r="AI7" i="3" s="1"/>
  <c r="AH202" i="3"/>
  <c r="AH186" i="3"/>
  <c r="AH170" i="3"/>
  <c r="AH154" i="3"/>
  <c r="AH138" i="3"/>
  <c r="AH122" i="3"/>
  <c r="AH106" i="3"/>
  <c r="AH74" i="3"/>
  <c r="AH58" i="3"/>
  <c r="AH42" i="3"/>
  <c r="AH26" i="3"/>
  <c r="AF243" i="3"/>
  <c r="AI243" i="3" s="1"/>
  <c r="AG243" i="3"/>
  <c r="AF131" i="3"/>
  <c r="AI131" i="3" s="1"/>
  <c r="AF226" i="3"/>
  <c r="AI226" i="3" s="1"/>
  <c r="AF161" i="3"/>
  <c r="AI161" i="3" s="1"/>
  <c r="AG161" i="3"/>
  <c r="AF159" i="3"/>
  <c r="AI159" i="3" s="1"/>
  <c r="AF206" i="3"/>
  <c r="AI206" i="3" s="1"/>
  <c r="AG94" i="3"/>
  <c r="AF94" i="3"/>
  <c r="AI94" i="3" s="1"/>
  <c r="AF205" i="3"/>
  <c r="AI205" i="3" s="1"/>
  <c r="AF141" i="3"/>
  <c r="AI141" i="3" s="1"/>
  <c r="AF77" i="3"/>
  <c r="AI77" i="3" s="1"/>
  <c r="AF252" i="3"/>
  <c r="AI252" i="3" s="1"/>
  <c r="AF172" i="3"/>
  <c r="AI172" i="3" s="1"/>
  <c r="AF76" i="3"/>
  <c r="AI76" i="3" s="1"/>
  <c r="AF28" i="3"/>
  <c r="AI28" i="3" s="1"/>
  <c r="AG235" i="3"/>
  <c r="AF235" i="3"/>
  <c r="AI235" i="3" s="1"/>
  <c r="AF139" i="3"/>
  <c r="AI139" i="3" s="1"/>
  <c r="AF43" i="3"/>
  <c r="AI43" i="3" s="1"/>
  <c r="AF11" i="3"/>
  <c r="AI11" i="3" s="1"/>
  <c r="AF262" i="3"/>
  <c r="AI262" i="3" s="1"/>
  <c r="AF246" i="3"/>
  <c r="AI246" i="3" s="1"/>
  <c r="AG246" i="3"/>
  <c r="AF230" i="3"/>
  <c r="AI230" i="3" s="1"/>
  <c r="AF214" i="3"/>
  <c r="AI214" i="3" s="1"/>
  <c r="AG214" i="3"/>
  <c r="AG198" i="3"/>
  <c r="AF198" i="3"/>
  <c r="AI198" i="3" s="1"/>
  <c r="AF182" i="3"/>
  <c r="AI182" i="3" s="1"/>
  <c r="AF166" i="3"/>
  <c r="AI166" i="3" s="1"/>
  <c r="AF150" i="3"/>
  <c r="AI150" i="3" s="1"/>
  <c r="AF134" i="3"/>
  <c r="AI134" i="3" s="1"/>
  <c r="AF118" i="3"/>
  <c r="AI118" i="3" s="1"/>
  <c r="AF102" i="3"/>
  <c r="AI102" i="3" s="1"/>
  <c r="AF86" i="3"/>
  <c r="AI86" i="3" s="1"/>
  <c r="AG86" i="3"/>
  <c r="AG70" i="3"/>
  <c r="AF70" i="3"/>
  <c r="AI70" i="3" s="1"/>
  <c r="AF54" i="3"/>
  <c r="AI54" i="3" s="1"/>
  <c r="AF38" i="3"/>
  <c r="AI38" i="3" s="1"/>
  <c r="AG22" i="3"/>
  <c r="AF22" i="3"/>
  <c r="AI22" i="3" s="1"/>
  <c r="AF6" i="3"/>
  <c r="AI6" i="3" s="1"/>
  <c r="AH233" i="3"/>
  <c r="AH217" i="3"/>
  <c r="AH201" i="3"/>
  <c r="AH185" i="3"/>
  <c r="AH169" i="3"/>
  <c r="AH153" i="3"/>
  <c r="AH105" i="3"/>
  <c r="AH89" i="3"/>
  <c r="AH73" i="3"/>
  <c r="AH25" i="3"/>
  <c r="AH9" i="3"/>
  <c r="AF163" i="3"/>
  <c r="AI163" i="3" s="1"/>
  <c r="AG163" i="3"/>
  <c r="AH246" i="3"/>
  <c r="AH38" i="3"/>
  <c r="AF210" i="3"/>
  <c r="AI210" i="3" s="1"/>
  <c r="AF193" i="3"/>
  <c r="AI193" i="3" s="1"/>
  <c r="AF175" i="3"/>
  <c r="AI175" i="3" s="1"/>
  <c r="AF62" i="3"/>
  <c r="AI62" i="3" s="1"/>
  <c r="AF189" i="3"/>
  <c r="AI189" i="3" s="1"/>
  <c r="AF124" i="3"/>
  <c r="AI124" i="3" s="1"/>
  <c r="AH223" i="3"/>
  <c r="AF203" i="3"/>
  <c r="AI203" i="3" s="1"/>
  <c r="AF75" i="3"/>
  <c r="AI75" i="3" s="1"/>
  <c r="AH238" i="3"/>
  <c r="AF261" i="3"/>
  <c r="AI261" i="3" s="1"/>
  <c r="AF245" i="3"/>
  <c r="AI245" i="3" s="1"/>
  <c r="AG245" i="3"/>
  <c r="AF229" i="3"/>
  <c r="AI229" i="3" s="1"/>
  <c r="AG229" i="3"/>
  <c r="AF213" i="3"/>
  <c r="AI213" i="3" s="1"/>
  <c r="AG213" i="3"/>
  <c r="AF197" i="3"/>
  <c r="AI197" i="3" s="1"/>
  <c r="AG197" i="3"/>
  <c r="AF181" i="3"/>
  <c r="AI181" i="3" s="1"/>
  <c r="AG181" i="3"/>
  <c r="AF165" i="3"/>
  <c r="AI165" i="3" s="1"/>
  <c r="AG165" i="3"/>
  <c r="AF149" i="3"/>
  <c r="AI149" i="3" s="1"/>
  <c r="AG149" i="3"/>
  <c r="AF133" i="3"/>
  <c r="AI133" i="3" s="1"/>
  <c r="AF117" i="3"/>
  <c r="AI117" i="3" s="1"/>
  <c r="AF101" i="3"/>
  <c r="AI101" i="3" s="1"/>
  <c r="AF85" i="3"/>
  <c r="AI85" i="3" s="1"/>
  <c r="AF69" i="3"/>
  <c r="AI69" i="3" s="1"/>
  <c r="AG69" i="3"/>
  <c r="AF53" i="3"/>
  <c r="AI53" i="3" s="1"/>
  <c r="AG53" i="3"/>
  <c r="AF37" i="3"/>
  <c r="AI37" i="3" s="1"/>
  <c r="AG37" i="3"/>
  <c r="AF21" i="3"/>
  <c r="AI21" i="3" s="1"/>
  <c r="AG21" i="3"/>
  <c r="AF5" i="3"/>
  <c r="AI5" i="3" s="1"/>
  <c r="AH248" i="3"/>
  <c r="AH232" i="3"/>
  <c r="AH136" i="3"/>
  <c r="AH120" i="3"/>
  <c r="AH104" i="3"/>
  <c r="AH88" i="3"/>
  <c r="AH72" i="3"/>
  <c r="AH56" i="3"/>
  <c r="AH40" i="3"/>
  <c r="AH24" i="3"/>
  <c r="AH8" i="3"/>
  <c r="AF259" i="3"/>
  <c r="AI259" i="3" s="1"/>
  <c r="AF115" i="3"/>
  <c r="AI115" i="3" s="1"/>
  <c r="AF66" i="3"/>
  <c r="AI66" i="3" s="1"/>
  <c r="AG66" i="3"/>
  <c r="AF240" i="3"/>
  <c r="AI240" i="3" s="1"/>
  <c r="AF255" i="3"/>
  <c r="AI255" i="3" s="1"/>
  <c r="AG255" i="3"/>
  <c r="AF238" i="3"/>
  <c r="AI238" i="3" s="1"/>
  <c r="AF110" i="3"/>
  <c r="AI110" i="3" s="1"/>
  <c r="AG110" i="3"/>
  <c r="AF253" i="3"/>
  <c r="AI253" i="3" s="1"/>
  <c r="AF140" i="3"/>
  <c r="AI140" i="3" s="1"/>
  <c r="AH239" i="3"/>
  <c r="AF187" i="3"/>
  <c r="AI187" i="3" s="1"/>
  <c r="AF59" i="3"/>
  <c r="AI59" i="3" s="1"/>
  <c r="AH254" i="3"/>
  <c r="AF260" i="3"/>
  <c r="AI260" i="3" s="1"/>
  <c r="AG260" i="3"/>
  <c r="AF244" i="3"/>
  <c r="AI244" i="3" s="1"/>
  <c r="AG244" i="3"/>
  <c r="AF228" i="3"/>
  <c r="AI228" i="3" s="1"/>
  <c r="AG228" i="3"/>
  <c r="AF212" i="3"/>
  <c r="AI212" i="3" s="1"/>
  <c r="AF196" i="3"/>
  <c r="AI196" i="3" s="1"/>
  <c r="AF180" i="3"/>
  <c r="AI180" i="3" s="1"/>
  <c r="AF164" i="3"/>
  <c r="AI164" i="3" s="1"/>
  <c r="AG164" i="3"/>
  <c r="AF148" i="3"/>
  <c r="AI148" i="3" s="1"/>
  <c r="AG148" i="3"/>
  <c r="AF132" i="3"/>
  <c r="AI132" i="3" s="1"/>
  <c r="AG132" i="3"/>
  <c r="AF116" i="3"/>
  <c r="AI116" i="3" s="1"/>
  <c r="AG116" i="3"/>
  <c r="AF100" i="3"/>
  <c r="AI100" i="3" s="1"/>
  <c r="AG100" i="3"/>
  <c r="AF84" i="3"/>
  <c r="AI84" i="3" s="1"/>
  <c r="AF68" i="3"/>
  <c r="AI68" i="3" s="1"/>
  <c r="AF52" i="3"/>
  <c r="AI52" i="3" s="1"/>
  <c r="AF36" i="3"/>
  <c r="AI36" i="3" s="1"/>
  <c r="AG36" i="3"/>
  <c r="AF20" i="3"/>
  <c r="AI20" i="3" s="1"/>
  <c r="AG20" i="3"/>
  <c r="AH263" i="3"/>
  <c r="AH247" i="3"/>
  <c r="AH231" i="3"/>
  <c r="AH215" i="3"/>
  <c r="AH199" i="3"/>
  <c r="AH183" i="3"/>
  <c r="AH135" i="3"/>
  <c r="AH119" i="3"/>
  <c r="AH103" i="3"/>
  <c r="AH87" i="3"/>
  <c r="AH7" i="3"/>
  <c r="D263" i="4"/>
  <c r="AG206" i="3" l="1"/>
  <c r="AG158" i="3"/>
  <c r="AH59" i="3"/>
  <c r="AG24" i="3"/>
  <c r="AG152" i="3"/>
  <c r="AH252" i="3"/>
  <c r="AG121" i="3"/>
  <c r="AG249" i="3"/>
  <c r="AG258" i="3"/>
  <c r="AG60" i="3"/>
  <c r="AH66" i="3"/>
  <c r="AG31" i="3"/>
  <c r="AH19" i="3"/>
  <c r="AH116" i="3"/>
  <c r="AH5" i="3"/>
  <c r="AH261" i="3"/>
  <c r="AG28" i="3"/>
  <c r="AG23" i="3"/>
  <c r="AG151" i="3"/>
  <c r="AH75" i="3"/>
  <c r="AG220" i="3"/>
  <c r="AH12" i="3"/>
  <c r="AG250" i="3"/>
  <c r="AG61" i="3"/>
  <c r="AH230" i="3"/>
  <c r="AH221" i="3"/>
  <c r="AG106" i="3"/>
  <c r="AG234" i="3"/>
  <c r="AG126" i="3"/>
  <c r="AH46" i="3"/>
  <c r="AH166" i="3"/>
  <c r="AG30" i="3"/>
  <c r="AG144" i="3"/>
  <c r="AH132" i="3"/>
  <c r="AH21" i="3"/>
  <c r="AG107" i="3"/>
  <c r="AG143" i="3"/>
  <c r="AG40" i="3"/>
  <c r="AG168" i="3"/>
  <c r="AH28" i="3"/>
  <c r="AG9" i="3"/>
  <c r="AG137" i="3"/>
  <c r="AG147" i="3"/>
  <c r="AH206" i="3"/>
  <c r="AH62" i="3"/>
  <c r="AG160" i="3"/>
  <c r="AG47" i="3"/>
  <c r="AH148" i="3"/>
  <c r="AH37" i="3"/>
  <c r="AG159" i="3"/>
  <c r="AH90" i="3"/>
  <c r="AG39" i="3"/>
  <c r="AG167" i="3"/>
  <c r="AH107" i="3"/>
  <c r="AG29" i="3"/>
  <c r="AG157" i="3"/>
  <c r="AG122" i="3"/>
  <c r="AG190" i="3"/>
  <c r="AH31" i="3"/>
  <c r="AG78" i="3"/>
  <c r="AH67" i="3"/>
  <c r="AG32" i="3"/>
  <c r="AH164" i="3"/>
  <c r="AG81" i="3"/>
  <c r="AH53" i="3"/>
  <c r="AG219" i="3"/>
  <c r="AG177" i="3"/>
  <c r="AG56" i="3"/>
  <c r="AG184" i="3"/>
  <c r="AG173" i="3"/>
  <c r="AH60" i="3"/>
  <c r="AG25" i="3"/>
  <c r="AG153" i="3"/>
  <c r="AG27" i="3"/>
  <c r="AG146" i="3"/>
  <c r="AH180" i="3"/>
  <c r="AH69" i="3"/>
  <c r="AG34" i="3"/>
  <c r="AH76" i="3"/>
  <c r="AG123" i="3"/>
  <c r="AH29" i="3"/>
  <c r="AG10" i="3"/>
  <c r="AH110" i="3"/>
  <c r="AH240" i="3"/>
  <c r="AH146" i="3"/>
  <c r="AH99" i="3"/>
  <c r="AG48" i="3"/>
  <c r="AG178" i="3"/>
  <c r="AH196" i="3"/>
  <c r="AG97" i="3"/>
  <c r="AH85" i="3"/>
  <c r="AG72" i="3"/>
  <c r="AG41" i="3"/>
  <c r="AG169" i="3"/>
  <c r="AG171" i="3"/>
  <c r="AH126" i="3"/>
  <c r="AH256" i="3"/>
  <c r="AG79" i="3"/>
  <c r="AH115" i="3"/>
  <c r="AG51" i="3"/>
  <c r="AH212" i="3"/>
  <c r="AH101" i="3"/>
  <c r="AG50" i="3"/>
  <c r="AG251" i="3"/>
  <c r="AH61" i="3"/>
  <c r="AH255" i="3"/>
  <c r="AG256" i="3"/>
  <c r="AH142" i="3"/>
  <c r="AH161" i="3"/>
  <c r="AG176" i="3"/>
  <c r="AH131" i="3"/>
  <c r="AH228" i="3"/>
  <c r="AH117" i="3"/>
  <c r="AH71" i="3"/>
  <c r="AH168" i="3"/>
  <c r="AG85" i="3"/>
  <c r="AH41" i="3"/>
  <c r="AG150" i="3"/>
  <c r="AH54" i="3"/>
  <c r="AG92" i="3"/>
  <c r="AH182" i="3"/>
  <c r="AH187" i="3"/>
  <c r="AG88" i="3"/>
  <c r="AG216" i="3"/>
  <c r="AH124" i="3"/>
  <c r="AG57" i="3"/>
  <c r="AG185" i="3"/>
  <c r="AH77" i="3"/>
  <c r="AH174" i="3"/>
  <c r="AH32" i="3"/>
  <c r="AG93" i="3"/>
  <c r="AH177" i="3"/>
  <c r="AG95" i="3"/>
  <c r="AH147" i="3"/>
  <c r="AI4" i="3"/>
  <c r="AG4" i="3"/>
  <c r="AH244" i="3"/>
  <c r="AH133" i="3"/>
  <c r="AG52" i="3"/>
  <c r="AG180" i="3"/>
  <c r="AG187" i="3"/>
  <c r="AH134" i="3"/>
  <c r="AH184" i="3"/>
  <c r="AG189" i="3"/>
  <c r="AH57" i="3"/>
  <c r="AG11" i="3"/>
  <c r="AG77" i="3"/>
  <c r="AH214" i="3"/>
  <c r="AG87" i="3"/>
  <c r="AG215" i="3"/>
  <c r="AG99" i="3"/>
  <c r="AH203" i="3"/>
  <c r="AG254" i="3"/>
  <c r="AH140" i="3"/>
  <c r="AG44" i="3"/>
  <c r="AG222" i="3"/>
  <c r="AH93" i="3"/>
  <c r="AG42" i="3"/>
  <c r="AG170" i="3"/>
  <c r="AG156" i="3"/>
  <c r="AG162" i="3"/>
  <c r="AH48" i="3"/>
  <c r="AH193" i="3"/>
  <c r="AG257" i="3"/>
  <c r="AH210" i="3"/>
  <c r="AG111" i="3"/>
  <c r="AH163" i="3"/>
  <c r="AG80" i="3"/>
  <c r="AH4" i="3"/>
  <c r="AH260" i="3"/>
  <c r="AH149" i="3"/>
  <c r="AH6" i="3"/>
  <c r="AG102" i="3"/>
  <c r="AG203" i="3"/>
  <c r="AG172" i="3"/>
  <c r="AG183" i="3"/>
  <c r="AG134" i="3"/>
  <c r="AG226" i="3"/>
  <c r="AG115" i="3"/>
  <c r="AH200" i="3"/>
  <c r="AG101" i="3"/>
  <c r="AG131" i="3"/>
  <c r="AH219" i="3"/>
  <c r="AG104" i="3"/>
  <c r="AG232" i="3"/>
  <c r="AG73" i="3"/>
  <c r="AG201" i="3"/>
  <c r="AH109" i="3"/>
  <c r="AG45" i="3"/>
  <c r="AH86" i="3"/>
  <c r="AG91" i="3"/>
  <c r="AH143" i="3"/>
  <c r="AH64" i="3"/>
  <c r="AH209" i="3"/>
  <c r="AH226" i="3"/>
  <c r="AH20" i="3"/>
  <c r="AH165" i="3"/>
  <c r="AH150" i="3"/>
  <c r="AH249" i="3"/>
  <c r="AG240" i="3"/>
  <c r="AG68" i="3"/>
  <c r="AG196" i="3"/>
  <c r="AH216" i="3"/>
  <c r="AG62" i="3"/>
  <c r="AG38" i="3"/>
  <c r="AG166" i="3"/>
  <c r="AG43" i="3"/>
  <c r="AG141" i="3"/>
  <c r="AH218" i="3"/>
  <c r="AG103" i="3"/>
  <c r="AG231" i="3"/>
  <c r="AG211" i="3"/>
  <c r="AH235" i="3"/>
  <c r="AG192" i="3"/>
  <c r="AH172" i="3"/>
  <c r="AG108" i="3"/>
  <c r="AG223" i="3"/>
  <c r="AG58" i="3"/>
  <c r="AG186" i="3"/>
  <c r="AG83" i="3"/>
  <c r="AG207" i="3"/>
  <c r="AH159" i="3"/>
  <c r="AG225" i="3"/>
  <c r="AH225" i="3"/>
  <c r="AH242" i="3"/>
  <c r="AG127" i="3"/>
  <c r="AH195" i="3"/>
  <c r="AG96" i="3"/>
  <c r="AH36" i="3"/>
  <c r="AG145" i="3"/>
  <c r="AH181" i="3"/>
  <c r="AG210" i="3"/>
  <c r="AG238" i="3"/>
  <c r="AG75" i="3"/>
  <c r="AG230" i="3"/>
  <c r="AH23" i="3"/>
  <c r="AG118" i="3"/>
  <c r="AH39" i="3"/>
  <c r="AG12" i="3"/>
  <c r="AG200" i="3"/>
  <c r="AH152" i="3"/>
  <c r="AG6" i="3"/>
  <c r="AG71" i="3"/>
  <c r="AG140" i="3"/>
  <c r="AG259" i="3"/>
  <c r="AG117" i="3"/>
  <c r="AG205" i="3"/>
  <c r="AH234" i="3"/>
  <c r="AH251" i="3"/>
  <c r="AG120" i="3"/>
  <c r="AG248" i="3"/>
  <c r="AG130" i="3"/>
  <c r="AG89" i="3"/>
  <c r="AG217" i="3"/>
  <c r="AH141" i="3"/>
  <c r="AG202" i="3"/>
  <c r="AH175" i="3"/>
  <c r="AH118" i="3"/>
  <c r="AH258" i="3"/>
  <c r="AH211" i="3"/>
  <c r="AH52" i="3"/>
  <c r="AH197" i="3"/>
  <c r="AG76" i="3"/>
  <c r="AG55" i="3"/>
  <c r="AG242" i="3"/>
  <c r="AH55" i="3"/>
  <c r="AG252" i="3"/>
  <c r="AH151" i="3"/>
  <c r="AG84" i="3"/>
  <c r="AG212" i="3"/>
  <c r="AG175" i="3"/>
  <c r="AH121" i="3"/>
  <c r="AG54" i="3"/>
  <c r="AG182" i="3"/>
  <c r="AG139" i="3"/>
  <c r="AH250" i="3"/>
  <c r="AG119" i="3"/>
  <c r="AG247" i="3"/>
  <c r="AG109" i="3"/>
  <c r="AH11" i="3"/>
  <c r="AH158" i="3"/>
  <c r="AH204" i="3"/>
  <c r="AG188" i="3"/>
  <c r="AG224" i="3"/>
  <c r="AH157" i="3"/>
  <c r="AG74" i="3"/>
  <c r="AG125" i="3"/>
  <c r="AG227" i="3"/>
  <c r="AH191" i="3"/>
  <c r="AH262" i="3"/>
  <c r="AH257" i="3"/>
  <c r="AH18" i="3"/>
  <c r="AH227" i="3"/>
  <c r="AH68" i="3"/>
  <c r="AG33" i="3"/>
  <c r="AG241" i="3"/>
  <c r="AH213" i="3"/>
  <c r="AG59" i="3"/>
  <c r="AG124" i="3"/>
  <c r="AG262" i="3"/>
  <c r="AG199" i="3"/>
  <c r="AH167" i="3"/>
  <c r="AG253" i="3"/>
  <c r="AG5" i="3"/>
  <c r="AG133" i="3"/>
  <c r="AG261" i="3"/>
  <c r="AG193" i="3"/>
  <c r="AH137" i="3"/>
  <c r="AH10" i="3"/>
  <c r="AH27" i="3"/>
  <c r="AG8" i="3"/>
  <c r="AG136" i="3"/>
  <c r="AH198" i="3"/>
  <c r="AH220" i="3"/>
  <c r="AG105" i="3"/>
  <c r="AH173" i="3"/>
  <c r="AG90" i="3"/>
  <c r="AG218" i="3"/>
  <c r="AG209" i="3"/>
  <c r="AH207" i="3"/>
  <c r="AH128" i="3"/>
  <c r="AH34" i="3"/>
  <c r="AG15" i="3"/>
  <c r="AG82" i="3"/>
  <c r="AH243" i="3"/>
  <c r="AG128" i="3"/>
  <c r="AH84" i="3"/>
  <c r="AG67" i="3"/>
  <c r="AH229" i="3"/>
</calcChain>
</file>

<file path=xl/sharedStrings.xml><?xml version="1.0" encoding="utf-8"?>
<sst xmlns="http://schemas.openxmlformats.org/spreadsheetml/2006/main" count="4786" uniqueCount="381">
  <si>
    <t>PERIMETER ZONE</t>
  </si>
  <si>
    <t>Easting</t>
  </si>
  <si>
    <t>Northing</t>
  </si>
  <si>
    <t>PERI Latitude</t>
  </si>
  <si>
    <t>PERI Longitude</t>
  </si>
  <si>
    <t>Number Photos Per in zone</t>
  </si>
  <si>
    <t>Total number Points in zone</t>
  </si>
  <si>
    <t>Zone Points Branching</t>
  </si>
  <si>
    <t>#B Pts/total  Pts in zone</t>
  </si>
  <si>
    <t>Zone Points Massive</t>
  </si>
  <si>
    <t>#M Pts/total  Pts in zone</t>
  </si>
  <si>
    <t>Zone Points Plate</t>
  </si>
  <si>
    <t>#P Pts/total  Pts in zone</t>
  </si>
  <si>
    <t>Dominant Coral Type per zone</t>
  </si>
  <si>
    <t>Dominant Coral Pts in Zone</t>
  </si>
  <si>
    <t>#Dominant Coral Pts in zone/Total#coral pts in Zone</t>
  </si>
  <si>
    <t>#Branching Pts in zone/Total#coral pts in Zone</t>
  </si>
  <si>
    <t>#Massive Pts in zone/Total#coral pts in Zone</t>
  </si>
  <si>
    <t>#Plate Pts in zone/Total#coral pts in Zone</t>
  </si>
  <si>
    <t>#substrate pts per zone (Consolidated)</t>
  </si>
  <si>
    <t>#substrate pts per zone (UNconsolidated)</t>
  </si>
  <si>
    <t>Dominant substrate/zone</t>
  </si>
  <si>
    <t>E2269</t>
  </si>
  <si>
    <t>Branching</t>
  </si>
  <si>
    <t>Unconsolidated</t>
  </si>
  <si>
    <t>E2270</t>
  </si>
  <si>
    <t>Massive</t>
  </si>
  <si>
    <t>E2271</t>
  </si>
  <si>
    <t>E2311</t>
  </si>
  <si>
    <t>NA</t>
  </si>
  <si>
    <t>Consolidated</t>
  </si>
  <si>
    <t>E2312</t>
  </si>
  <si>
    <t>E2313</t>
  </si>
  <si>
    <t>E2314</t>
  </si>
  <si>
    <t>E2315</t>
  </si>
  <si>
    <t>E2316</t>
  </si>
  <si>
    <t>E2317</t>
  </si>
  <si>
    <t>E2318</t>
  </si>
  <si>
    <t>E2319</t>
  </si>
  <si>
    <t>E2322</t>
  </si>
  <si>
    <t>Plate</t>
  </si>
  <si>
    <t>E2323</t>
  </si>
  <si>
    <t>E2324</t>
  </si>
  <si>
    <t>E2369</t>
  </si>
  <si>
    <t>E2370</t>
  </si>
  <si>
    <t>E2371</t>
  </si>
  <si>
    <t>E2372</t>
  </si>
  <si>
    <t>E2373</t>
  </si>
  <si>
    <t>E2374</t>
  </si>
  <si>
    <t>E2375</t>
  </si>
  <si>
    <t>E2376</t>
  </si>
  <si>
    <t>E2377</t>
  </si>
  <si>
    <t>E2378</t>
  </si>
  <si>
    <t>E2379</t>
  </si>
  <si>
    <t>E2380</t>
  </si>
  <si>
    <t>E2381</t>
  </si>
  <si>
    <t>E2382</t>
  </si>
  <si>
    <t>E2446</t>
  </si>
  <si>
    <t>E2447</t>
  </si>
  <si>
    <t>E2448</t>
  </si>
  <si>
    <t>E2449</t>
  </si>
  <si>
    <t>E2450</t>
  </si>
  <si>
    <t>E2451</t>
  </si>
  <si>
    <t>E2452</t>
  </si>
  <si>
    <t>E2453</t>
  </si>
  <si>
    <t>E2454</t>
  </si>
  <si>
    <t>E2455</t>
  </si>
  <si>
    <t>E2456</t>
  </si>
  <si>
    <t>E2457</t>
  </si>
  <si>
    <t>E2458</t>
  </si>
  <si>
    <t>E2459</t>
  </si>
  <si>
    <t>E2515</t>
  </si>
  <si>
    <t>E2516</t>
  </si>
  <si>
    <t>E2517</t>
  </si>
  <si>
    <t>E2518</t>
  </si>
  <si>
    <t>E2519</t>
  </si>
  <si>
    <t>E2520</t>
  </si>
  <si>
    <t>E2521</t>
  </si>
  <si>
    <t>E2522</t>
  </si>
  <si>
    <t>E2523</t>
  </si>
  <si>
    <t>E2524</t>
  </si>
  <si>
    <t>E2525</t>
  </si>
  <si>
    <t>E2526</t>
  </si>
  <si>
    <t>E2527</t>
  </si>
  <si>
    <t>E2561</t>
  </si>
  <si>
    <t>none</t>
  </si>
  <si>
    <t>E2562</t>
  </si>
  <si>
    <t>E2563</t>
  </si>
  <si>
    <t>E2564</t>
  </si>
  <si>
    <t>E2565</t>
  </si>
  <si>
    <t>E2566</t>
  </si>
  <si>
    <t>E2567</t>
  </si>
  <si>
    <t>E2568</t>
  </si>
  <si>
    <t>E2605</t>
  </si>
  <si>
    <t>E2606</t>
  </si>
  <si>
    <t>E2607</t>
  </si>
  <si>
    <t>E2608</t>
  </si>
  <si>
    <t>E2609</t>
  </si>
  <si>
    <t>E2610</t>
  </si>
  <si>
    <t>E2611</t>
  </si>
  <si>
    <t>E2658</t>
  </si>
  <si>
    <t>E2659</t>
  </si>
  <si>
    <t>E2906</t>
  </si>
  <si>
    <t>E2907</t>
  </si>
  <si>
    <t>E2908</t>
  </si>
  <si>
    <t>E2909</t>
  </si>
  <si>
    <t>E2910</t>
  </si>
  <si>
    <t>E2911</t>
  </si>
  <si>
    <t>E2912</t>
  </si>
  <si>
    <t>E2913</t>
  </si>
  <si>
    <t>E2914</t>
  </si>
  <si>
    <t>E2915</t>
  </si>
  <si>
    <t>E2916</t>
  </si>
  <si>
    <t>E2917</t>
  </si>
  <si>
    <t>E2918</t>
  </si>
  <si>
    <t>E2919</t>
  </si>
  <si>
    <t>E2920</t>
  </si>
  <si>
    <t>E2921</t>
  </si>
  <si>
    <t>F3042</t>
  </si>
  <si>
    <t>F3043</t>
  </si>
  <si>
    <t>F3044</t>
  </si>
  <si>
    <t>F3045</t>
  </si>
  <si>
    <t>F3046</t>
  </si>
  <si>
    <t>F3047</t>
  </si>
  <si>
    <t>F3048</t>
  </si>
  <si>
    <t>F3049</t>
  </si>
  <si>
    <t>F3050</t>
  </si>
  <si>
    <t>F3051</t>
  </si>
  <si>
    <t>F3052</t>
  </si>
  <si>
    <t>F3053</t>
  </si>
  <si>
    <t>F3089</t>
  </si>
  <si>
    <t>F3091</t>
  </si>
  <si>
    <t>F3092</t>
  </si>
  <si>
    <t>F3093</t>
  </si>
  <si>
    <t>F3094</t>
  </si>
  <si>
    <t>F3095</t>
  </si>
  <si>
    <t>F3096</t>
  </si>
  <si>
    <t>F3160</t>
  </si>
  <si>
    <t>F3161</t>
  </si>
  <si>
    <t>F3162</t>
  </si>
  <si>
    <t>F3163</t>
  </si>
  <si>
    <t>F3175</t>
  </si>
  <si>
    <t>F3176</t>
  </si>
  <si>
    <t>F3177</t>
  </si>
  <si>
    <t>F3178</t>
  </si>
  <si>
    <t>F3180</t>
  </si>
  <si>
    <t>F3239</t>
  </si>
  <si>
    <t>F3240</t>
  </si>
  <si>
    <t>F3241</t>
  </si>
  <si>
    <t>F3242</t>
  </si>
  <si>
    <t>F3243</t>
  </si>
  <si>
    <t>F3244</t>
  </si>
  <si>
    <t>F3245</t>
  </si>
  <si>
    <t>F3246</t>
  </si>
  <si>
    <t>F3247</t>
  </si>
  <si>
    <t>F3248</t>
  </si>
  <si>
    <t>F3249</t>
  </si>
  <si>
    <t>F3250</t>
  </si>
  <si>
    <t>F3251</t>
  </si>
  <si>
    <t>F3252</t>
  </si>
  <si>
    <t>F3321</t>
  </si>
  <si>
    <t>F3322</t>
  </si>
  <si>
    <t>F3323</t>
  </si>
  <si>
    <t>F3324</t>
  </si>
  <si>
    <t>F3325</t>
  </si>
  <si>
    <t>F3328</t>
  </si>
  <si>
    <t>F3329</t>
  </si>
  <si>
    <t>F3330</t>
  </si>
  <si>
    <t>F3417</t>
  </si>
  <si>
    <t>F3418</t>
  </si>
  <si>
    <t>F3419</t>
  </si>
  <si>
    <t>F3420</t>
  </si>
  <si>
    <t>F3421</t>
  </si>
  <si>
    <t>F3422</t>
  </si>
  <si>
    <t>F3576</t>
  </si>
  <si>
    <t>F3577</t>
  </si>
  <si>
    <t>F3578</t>
  </si>
  <si>
    <t>F3579</t>
  </si>
  <si>
    <t>F3580</t>
  </si>
  <si>
    <t>F3581</t>
  </si>
  <si>
    <t>F3582</t>
  </si>
  <si>
    <t>F3659</t>
  </si>
  <si>
    <t>F3660</t>
  </si>
  <si>
    <t>F3661</t>
  </si>
  <si>
    <t>F3662</t>
  </si>
  <si>
    <t>F3663</t>
  </si>
  <si>
    <t>F3664</t>
  </si>
  <si>
    <t>F3665</t>
  </si>
  <si>
    <t>F3666</t>
  </si>
  <si>
    <t>F3667</t>
  </si>
  <si>
    <t>F3668</t>
  </si>
  <si>
    <t>F3669</t>
  </si>
  <si>
    <t>F3670</t>
  </si>
  <si>
    <t>F3671</t>
  </si>
  <si>
    <t>F3672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</si>
  <si>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</si>
  <si>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</si>
  <si>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</si>
  <si>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</si>
  <si>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</si>
  <si>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</si>
  <si>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</si>
  <si>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</si>
  <si>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</si>
  <si>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</si>
  <si>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</si>
  <si>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</si>
  <si>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</si>
  <si>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</si>
  <si>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</si>
  <si>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</si>
  <si>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</si>
  <si>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</si>
  <si>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</si>
  <si>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</si>
  <si>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</si>
  <si>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</si>
  <si>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</si>
  <si>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</si>
  <si>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</si>
  <si>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</si>
  <si>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</si>
  <si>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</si>
  <si>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</si>
  <si>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</si>
  <si>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</si>
  <si>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</si>
  <si>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</si>
  <si>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</si>
  <si>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</si>
  <si>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</si>
  <si>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</si>
  <si>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G2034</t>
  </si>
  <si>
    <t>G2035</t>
  </si>
  <si>
    <t>G2036</t>
  </si>
  <si>
    <t>G2037</t>
  </si>
  <si>
    <t>G2038</t>
  </si>
  <si>
    <t>G2039</t>
  </si>
  <si>
    <t>G2040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</si>
  <si>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</si>
  <si>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</si>
  <si>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</si>
  <si>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</si>
  <si>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</si>
  <si>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</si>
  <si>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</si>
  <si>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</si>
  <si>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</si>
  <si>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</si>
  <si>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G2101</t>
  </si>
  <si>
    <t>G2102</t>
  </si>
  <si>
    <t>G2103</t>
  </si>
  <si>
    <t>G2104</t>
  </si>
  <si>
    <t>G2105</t>
  </si>
  <si>
    <t>G2106</t>
  </si>
  <si>
    <t>G2111</t>
  </si>
  <si>
    <t>G2112</t>
  </si>
  <si>
    <t>G2113</t>
  </si>
  <si>
    <t>G2114</t>
  </si>
  <si>
    <t>G2115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</si>
  <si>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</si>
  <si>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</si>
  <si>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</si>
  <si>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</si>
  <si>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</si>
  <si>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</si>
  <si>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</si>
  <si>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</si>
  <si>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</si>
  <si>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</si>
  <si>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</si>
  <si>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</si>
  <si>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</si>
  <si>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</si>
  <si>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</si>
  <si>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G2184</t>
  </si>
  <si>
    <t>G2185</t>
  </si>
  <si>
    <t>G2186</t>
  </si>
  <si>
    <t>G2187</t>
  </si>
  <si>
    <t>G2189</t>
  </si>
  <si>
    <t>G2191</t>
  </si>
  <si>
    <t>G2192</t>
  </si>
  <si>
    <t>G2225</t>
  </si>
  <si>
    <t>G2226</t>
  </si>
  <si>
    <t>G2227</t>
  </si>
  <si>
    <t>G2229</t>
  </si>
  <si>
    <t>G2230</t>
  </si>
  <si>
    <t>G2231</t>
  </si>
  <si>
    <t>G2232</t>
  </si>
  <si>
    <t>G2234</t>
  </si>
  <si>
    <t>Coral Pts per zone</t>
  </si>
  <si>
    <t>Consolidated Pts per zone</t>
  </si>
  <si>
    <t>Algae Pts per zone</t>
  </si>
  <si>
    <t>Unconsolidated Pts per zone</t>
  </si>
  <si>
    <t>Other Pts per zone</t>
  </si>
  <si>
    <t>Coral % per zone</t>
  </si>
  <si>
    <t>Consolidated % per zone</t>
  </si>
  <si>
    <t>Algae % per zone</t>
  </si>
  <si>
    <t>Unconsolidated % per zone</t>
  </si>
  <si>
    <t>Other % per zone</t>
  </si>
  <si>
    <t>Total %</t>
  </si>
  <si>
    <t>ubed90_GI</t>
  </si>
  <si>
    <t>ubedmean_GI</t>
  </si>
  <si>
    <t>Tpmean_GI</t>
  </si>
  <si>
    <t>Tp90_GI</t>
  </si>
  <si>
    <t>Hsmean_GI</t>
  </si>
  <si>
    <t>Hs95_GI</t>
  </si>
  <si>
    <t>hs90_GI</t>
  </si>
  <si>
    <t>Hs80_GI</t>
  </si>
  <si>
    <t>Hs70_GI</t>
  </si>
  <si>
    <t>Efmean_GI</t>
  </si>
  <si>
    <t>Ef90_GI</t>
  </si>
  <si>
    <t>Edmean_GI</t>
  </si>
  <si>
    <t>Ed90_GI</t>
  </si>
  <si>
    <t>uWSLmean_GI</t>
  </si>
  <si>
    <t>uWSL90_GI</t>
  </si>
  <si>
    <t>UonrootTmean_GI</t>
  </si>
  <si>
    <t>UonrootT90_GI</t>
  </si>
  <si>
    <t>SLOPE_orig</t>
  </si>
  <si>
    <t>BRANCHING</t>
  </si>
  <si>
    <t>MASSIVE</t>
  </si>
  <si>
    <t>PLATES (for uWSLmean 0-0.7)</t>
  </si>
  <si>
    <t>PLATES (for uWSLmean &gt;0.7)</t>
  </si>
  <si>
    <t>(3.394418844 * ubedmean_A) - (0.30817211 * Tpmean_All)  + (0.144831725 * Tp90_All_p) - (2.322286467 * Hsmean_All) + (1.397160771 * Hs80_All_p) - (14.31101144 * UonrootTma) + 2.621663217</t>
  </si>
  <si>
    <t>(-4.096110226 * ubedmean_A) + (0.34780942 * Tpmean_All) - (0.103731491 * Tp90_All_p) - (0.573529165 * Hs95_All_p) + (0.001013841 * Edmean_All) + (14.04497461 * UonrootTma) - 1.59729192</t>
  </si>
  <si>
    <t>IF(uWSLmean&lt;0.7,
((0.570460232 * ubedmean_A) + (3.306849189* Hs95_All_p) - (9.866373435 * Hs80_All_p) + (7.242847266 * Hs70_All_p) - 0.304529882), "")</t>
  </si>
  <si>
    <t>IF(uWSLmean&gt;0.7,((-7.3582 * (uWSLmean_A*uWSLmean_A*uWSLmean_A)) + (10.04 * (uWSLmean_A*uWSLmean_A)) +( - 2.7816 * uWSLmean_A) + 0.2212), "")</t>
  </si>
  <si>
    <t>ALL PLATES</t>
  </si>
  <si>
    <t>Combined</t>
  </si>
  <si>
    <t>Rescaled 0-100</t>
  </si>
  <si>
    <t>Dominant Coral Form (15% dominance)</t>
  </si>
  <si>
    <t>PeriPoint</t>
  </si>
  <si>
    <t>Equations</t>
  </si>
  <si>
    <t>Field Data</t>
  </si>
  <si>
    <t>count</t>
  </si>
  <si>
    <t>Mixed</t>
  </si>
  <si>
    <t>Dominant coral form by percentage (15%)</t>
  </si>
  <si>
    <t>Count of count</t>
  </si>
  <si>
    <t>Grand Total</t>
  </si>
  <si>
    <t>accuracy</t>
  </si>
  <si>
    <t>Row Labels</t>
  </si>
  <si>
    <t>Column Labels</t>
  </si>
  <si>
    <t>user</t>
  </si>
  <si>
    <t>B % of total coral</t>
  </si>
  <si>
    <t>Scaling factor</t>
  </si>
  <si>
    <t>M % of total coral</t>
  </si>
  <si>
    <t>P % of total coral</t>
  </si>
  <si>
    <t>total</t>
  </si>
  <si>
    <t>None</t>
  </si>
  <si>
    <t xml:space="preserve">user </t>
  </si>
  <si>
    <t>Southern + CBG</t>
  </si>
  <si>
    <t>Area Used</t>
  </si>
  <si>
    <t># points</t>
  </si>
  <si>
    <t>User Accuracy:</t>
  </si>
  <si>
    <t>Overall Accuracy:</t>
  </si>
  <si>
    <t>Southern Only</t>
  </si>
  <si>
    <t>CBG Only</t>
  </si>
  <si>
    <t>(origin) Field</t>
  </si>
  <si>
    <t>(labelled correctly by) Equation</t>
  </si>
  <si>
    <t>Producer's accuracy:</t>
  </si>
  <si>
    <t>Branching NoNegs</t>
  </si>
  <si>
    <t>Massive NoNegs</t>
  </si>
  <si>
    <t>Plates NoNegs</t>
  </si>
  <si>
    <t>No Negatives - Single Plate</t>
  </si>
  <si>
    <t>Sum</t>
  </si>
  <si>
    <t>SUM</t>
  </si>
  <si>
    <t>Branching Standardised</t>
  </si>
  <si>
    <t>Massive Standardised</t>
  </si>
  <si>
    <t>Plate Standardised</t>
  </si>
  <si>
    <t>Rescaled 0-100 PASTE NUMBERS</t>
  </si>
  <si>
    <t>Dominance</t>
  </si>
  <si>
    <t>Dominant Form (15%)</t>
  </si>
  <si>
    <t xml:space="preserve">Dominant Form </t>
  </si>
  <si>
    <t>Dominant Coral Form (5% dominance)</t>
  </si>
  <si>
    <t>Dominant Form (5%)</t>
  </si>
  <si>
    <t>Dominant coral form by percentage (5%)</t>
  </si>
  <si>
    <t xml:space="preserve">Dominant coral form by percentage </t>
  </si>
  <si>
    <t>Count</t>
  </si>
  <si>
    <t>Count of Count</t>
  </si>
  <si>
    <t>User Accuracy</t>
  </si>
  <si>
    <t>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</si>
</sst>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8">
    <xf numFmtId="0" fontId="0" fillId="0" borderId="0" xfId="0"/>
    <xf numFmtId="0" fontId="18" fillId="0" borderId="0" xfId="0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horizontal="center" vertical="top" wrapText="1"/>
    </xf>
    <xf numFmtId="166" fontId="20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0" xfId="0" applyAlignment="1"/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 vertical="top" wrapText="1"/>
    </xf>
    <xf numFmtId="0" fontId="19" fillId="0" borderId="0" xfId="0" applyFont="1"/>
    <xf numFmtId="0" fontId="22" fillId="0" borderId="0" xfId="0" applyFont="1" applyAlignment="1">
      <alignment horizontal="center" vertical="center" wrapText="1"/>
    </xf>
    <xf numFmtId="0" fontId="22" fillId="0" borderId="0" xfId="0" applyFont="1"/>
    <xf numFmtId="0" fontId="19" fillId="0" borderId="0" xfId="0" applyFont="1" applyAlignment="1">
      <alignment horizontal="center" vertical="center" wrapText="1"/>
    </xf>
    <xf numFmtId="165" fontId="22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16" fillId="0" borderId="0" xfId="0" applyNumberFormat="1" applyFont="1"/>
    <xf numFmtId="166" fontId="25" fillId="0" borderId="0" xfId="0" applyNumberFormat="1" applyFont="1" applyAlignment="1">
      <alignment horizontal="center" vertical="center" wrapText="1"/>
    </xf>
    <xf numFmtId="166" fontId="25" fillId="0" borderId="0" xfId="0" applyNumberFormat="1" applyFont="1"/>
    <xf numFmtId="166" fontId="24" fillId="0" borderId="0" xfId="0" applyNumberFormat="1" applyFont="1" applyAlignment="1">
      <alignment horizontal="center" vertical="center" wrapText="1"/>
    </xf>
    <xf numFmtId="166" fontId="24" fillId="0" borderId="0" xfId="0" applyNumberFormat="1" applyFont="1"/>
    <xf numFmtId="166" fontId="0" fillId="0" borderId="0" xfId="0" applyNumberFormat="1" applyAlignment="1">
      <alignment horizontal="center"/>
    </xf>
    <xf numFmtId="0" fontId="23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166" fontId="16" fillId="0" borderId="0" xfId="0" applyNumberFormat="1" applyFont="1" applyAlignment="1">
      <alignment horizontal="center"/>
    </xf>
    <xf numFmtId="0" fontId="16" fillId="0" borderId="19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6" fillId="0" borderId="12" xfId="0" applyFont="1" applyBorder="1" applyAlignment="1">
      <alignment horizontal="center"/>
    </xf>
    <xf numFmtId="0" fontId="16" fillId="0" borderId="22" xfId="0" applyNumberFormat="1" applyFont="1" applyFill="1" applyBorder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 Kovacs" refreshedDate="42902.667696064818" createdVersion="4" refreshedVersion="4" minRefreshableVersion="3" recordCount="474">
  <cacheSource type="worksheet">
    <worksheetSource ref="B1:D475" sheet="Combined CBG and Southern"/>
  </cacheSource>
  <cacheFields count="3">
    <cacheField name="Equations" numFmtId="0">
      <sharedItems count="5">
        <s v="Mixed"/>
        <s v="Massive"/>
        <s v="Plate"/>
        <s v="Branching"/>
        <s v="Equations" u="1"/>
      </sharedItems>
    </cacheField>
    <cacheField name="Field Data" numFmtId="0">
      <sharedItems count="6">
        <s v="Branching"/>
        <s v="Massive"/>
        <s v="Mixed"/>
        <s v="None"/>
        <s v="Plate"/>
        <s v="Field Data" u="1"/>
      </sharedItems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va Kovacs" refreshedDate="42902.668503009256" createdVersion="4" refreshedVersion="4" minRefreshableVersion="3" recordCount="213">
  <cacheSource type="worksheet">
    <worksheetSource ref="A1:C214" sheet="Val 2014CBG+2008Wistari Only"/>
  </cacheSource>
  <cacheFields count="3">
    <cacheField name="Equations" numFmtId="0">
      <sharedItems count="4">
        <s v="Branching"/>
        <s v="Mixed"/>
        <s v="Plate"/>
        <s v="Massive"/>
      </sharedItems>
    </cacheField>
    <cacheField name="Field Data" numFmtId="0">
      <sharedItems count="5">
        <s v="Branching"/>
        <s v="Massive"/>
        <s v="Mixed"/>
        <s v="Plate"/>
        <s v="None" u="1"/>
      </sharedItems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va Kovacs" refreshedDate="42902.668850347225" createdVersion="4" refreshedVersion="4" minRefreshableVersion="3" recordCount="261">
  <cacheSource type="worksheet">
    <worksheetSource ref="B1:D262" sheet="Validation GBR only"/>
  </cacheSource>
  <cacheFields count="3">
    <cacheField name="Equations" numFmtId="0">
      <sharedItems count="4">
        <s v="Mixed"/>
        <s v="Massive"/>
        <s v="Plate"/>
        <s v="Branching"/>
      </sharedItems>
    </cacheField>
    <cacheField name="Field Data" numFmtId="0">
      <sharedItems count="5">
        <s v="Branching"/>
        <s v="Massive"/>
        <s v="Mixed"/>
        <s v="None"/>
        <s v="Plate"/>
      </sharedItems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va Kovacs" refreshedDate="42993.692835185182" createdVersion="4" refreshedVersion="4" minRefreshableVersion="3" recordCount="245">
  <cacheSource type="worksheet">
    <worksheetSource ref="B1:D246" sheet="Val-SouthernvsCBGequations"/>
  </cacheSource>
  <cacheFields count="3">
    <cacheField name="Field Data" numFmtId="0">
      <sharedItems count="5">
        <s v="Branching"/>
        <s v="Massive"/>
        <s v="Plate"/>
        <s v="None" u="1"/>
        <s v="Mixed" u="1"/>
      </sharedItems>
    </cacheField>
    <cacheField name="Equations" numFmtId="0">
      <sharedItems count="3">
        <s v="Branching"/>
        <s v="Plate"/>
        <s v="Massive"/>
      </sharedItems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"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"/>
    <x v="0"/>
    <n v="0"/>
  </r>
  <r>
    <x v="1"/>
    <x v="0"/>
    <n v="0"/>
  </r>
  <r>
    <x v="0"/>
    <x v="0"/>
    <n v="0"/>
  </r>
  <r>
    <x v="0"/>
    <x v="0"/>
    <n v="0"/>
  </r>
  <r>
    <x v="1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0"/>
    <x v="0"/>
    <n v="0"/>
  </r>
  <r>
    <x v="0"/>
    <x v="0"/>
    <n v="0"/>
  </r>
  <r>
    <x v="2"/>
    <x v="0"/>
    <n v="0"/>
  </r>
  <r>
    <x v="0"/>
    <x v="0"/>
    <n v="0"/>
  </r>
  <r>
    <x v="2"/>
    <x v="0"/>
    <n v="0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2"/>
    <x v="0"/>
    <n v="0"/>
  </r>
  <r>
    <x v="0"/>
    <x v="0"/>
    <n v="0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0"/>
    <x v="0"/>
    <n v="0"/>
  </r>
  <r>
    <x v="2"/>
    <x v="0"/>
    <n v="0"/>
  </r>
  <r>
    <x v="2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2"/>
    <x v="0"/>
    <n v="0"/>
  </r>
  <r>
    <x v="0"/>
    <x v="0"/>
    <n v="0"/>
  </r>
  <r>
    <x v="0"/>
    <x v="0"/>
    <n v="0"/>
  </r>
  <r>
    <x v="3"/>
    <x v="0"/>
    <n v="1"/>
  </r>
  <r>
    <x v="3"/>
    <x v="0"/>
    <n v="1"/>
  </r>
  <r>
    <x v="3"/>
    <x v="0"/>
    <n v="1"/>
  </r>
  <r>
    <x v="2"/>
    <x v="0"/>
    <n v="0"/>
  </r>
  <r>
    <x v="3"/>
    <x v="0"/>
    <n v="1"/>
  </r>
  <r>
    <x v="2"/>
    <x v="0"/>
    <n v="0"/>
  </r>
  <r>
    <x v="2"/>
    <x v="0"/>
    <n v="0"/>
  </r>
  <r>
    <x v="0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3"/>
    <x v="1"/>
    <n v="0"/>
  </r>
  <r>
    <x v="3"/>
    <x v="1"/>
    <n v="0"/>
  </r>
  <r>
    <x v="0"/>
    <x v="1"/>
    <n v="0"/>
  </r>
  <r>
    <x v="3"/>
    <x v="1"/>
    <n v="0"/>
  </r>
  <r>
    <x v="3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2"/>
    <x v="1"/>
    <n v="0"/>
  </r>
  <r>
    <x v="3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0"/>
    <x v="1"/>
    <n v="0"/>
  </r>
  <r>
    <x v="2"/>
    <x v="1"/>
    <n v="0"/>
  </r>
  <r>
    <x v="2"/>
    <x v="1"/>
    <n v="0"/>
  </r>
  <r>
    <x v="2"/>
    <x v="1"/>
    <n v="0"/>
  </r>
  <r>
    <x v="1"/>
    <x v="1"/>
    <n v="1"/>
  </r>
  <r>
    <x v="2"/>
    <x v="1"/>
    <n v="0"/>
  </r>
  <r>
    <x v="0"/>
    <x v="1"/>
    <n v="0"/>
  </r>
  <r>
    <x v="3"/>
    <x v="1"/>
    <n v="0"/>
  </r>
  <r>
    <x v="3"/>
    <x v="1"/>
    <n v="0"/>
  </r>
  <r>
    <x v="3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1"/>
    <x v="1"/>
    <n v="1"/>
  </r>
  <r>
    <x v="0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0"/>
    <x v="1"/>
    <n v="0"/>
  </r>
  <r>
    <x v="2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2"/>
    <x v="1"/>
    <n v="0"/>
  </r>
  <r>
    <x v="2"/>
    <x v="1"/>
    <n v="0"/>
  </r>
  <r>
    <x v="0"/>
    <x v="1"/>
    <n v="0"/>
  </r>
  <r>
    <x v="2"/>
    <x v="1"/>
    <n v="0"/>
  </r>
  <r>
    <x v="2"/>
    <x v="1"/>
    <n v="0"/>
  </r>
  <r>
    <x v="2"/>
    <x v="1"/>
    <n v="0"/>
  </r>
  <r>
    <x v="1"/>
    <x v="1"/>
    <n v="1"/>
  </r>
  <r>
    <x v="2"/>
    <x v="1"/>
    <n v="0"/>
  </r>
  <r>
    <x v="3"/>
    <x v="2"/>
    <n v="0"/>
  </r>
  <r>
    <x v="0"/>
    <x v="2"/>
    <n v="1"/>
  </r>
  <r>
    <x v="0"/>
    <x v="2"/>
    <n v="1"/>
  </r>
  <r>
    <x v="1"/>
    <x v="2"/>
    <n v="0"/>
  </r>
  <r>
    <x v="1"/>
    <x v="2"/>
    <n v="0"/>
  </r>
  <r>
    <x v="1"/>
    <x v="2"/>
    <n v="0"/>
  </r>
  <r>
    <x v="1"/>
    <x v="2"/>
    <n v="0"/>
  </r>
  <r>
    <x v="1"/>
    <x v="2"/>
    <n v="0"/>
  </r>
  <r>
    <x v="0"/>
    <x v="2"/>
    <n v="1"/>
  </r>
  <r>
    <x v="0"/>
    <x v="2"/>
    <n v="1"/>
  </r>
  <r>
    <x v="0"/>
    <x v="2"/>
    <n v="1"/>
  </r>
  <r>
    <x v="0"/>
    <x v="2"/>
    <n v="1"/>
  </r>
  <r>
    <x v="3"/>
    <x v="2"/>
    <n v="0"/>
  </r>
  <r>
    <x v="3"/>
    <x v="2"/>
    <n v="0"/>
  </r>
  <r>
    <x v="3"/>
    <x v="2"/>
    <n v="0"/>
  </r>
  <r>
    <x v="3"/>
    <x v="2"/>
    <n v="0"/>
  </r>
  <r>
    <x v="3"/>
    <x v="2"/>
    <n v="0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2"/>
    <x v="2"/>
    <n v="0"/>
  </r>
  <r>
    <x v="0"/>
    <x v="2"/>
    <n v="1"/>
  </r>
  <r>
    <x v="2"/>
    <x v="2"/>
    <n v="0"/>
  </r>
  <r>
    <x v="2"/>
    <x v="2"/>
    <n v="0"/>
  </r>
  <r>
    <x v="2"/>
    <x v="2"/>
    <n v="0"/>
  </r>
  <r>
    <x v="2"/>
    <x v="2"/>
    <n v="0"/>
  </r>
  <r>
    <x v="3"/>
    <x v="2"/>
    <n v="0"/>
  </r>
  <r>
    <x v="3"/>
    <x v="2"/>
    <n v="0"/>
  </r>
  <r>
    <x v="3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0"/>
    <x v="2"/>
    <n v="1"/>
  </r>
  <r>
    <x v="2"/>
    <x v="2"/>
    <n v="0"/>
  </r>
  <r>
    <x v="2"/>
    <x v="2"/>
    <n v="0"/>
  </r>
  <r>
    <x v="2"/>
    <x v="2"/>
    <n v="0"/>
  </r>
  <r>
    <x v="1"/>
    <x v="2"/>
    <n v="0"/>
  </r>
  <r>
    <x v="1"/>
    <x v="2"/>
    <n v="0"/>
  </r>
  <r>
    <x v="1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3"/>
    <x v="2"/>
    <n v="0"/>
  </r>
  <r>
    <x v="3"/>
    <x v="2"/>
    <n v="0"/>
  </r>
  <r>
    <x v="3"/>
    <x v="2"/>
    <n v="0"/>
  </r>
  <r>
    <x v="3"/>
    <x v="2"/>
    <n v="0"/>
  </r>
  <r>
    <x v="3"/>
    <x v="2"/>
    <n v="0"/>
  </r>
  <r>
    <x v="3"/>
    <x v="2"/>
    <n v="0"/>
  </r>
  <r>
    <x v="3"/>
    <x v="2"/>
    <n v="0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2"/>
    <x v="2"/>
    <n v="0"/>
  </r>
  <r>
    <x v="2"/>
    <x v="2"/>
    <n v="0"/>
  </r>
  <r>
    <x v="0"/>
    <x v="2"/>
    <n v="1"/>
  </r>
  <r>
    <x v="0"/>
    <x v="2"/>
    <n v="1"/>
  </r>
  <r>
    <x v="2"/>
    <x v="2"/>
    <n v="0"/>
  </r>
  <r>
    <x v="2"/>
    <x v="2"/>
    <n v="0"/>
  </r>
  <r>
    <x v="1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0"/>
    <x v="2"/>
    <n v="1"/>
  </r>
  <r>
    <x v="2"/>
    <x v="2"/>
    <n v="0"/>
  </r>
  <r>
    <x v="0"/>
    <x v="2"/>
    <n v="1"/>
  </r>
  <r>
    <x v="0"/>
    <x v="2"/>
    <n v="1"/>
  </r>
  <r>
    <x v="3"/>
    <x v="2"/>
    <n v="0"/>
  </r>
  <r>
    <x v="2"/>
    <x v="2"/>
    <n v="0"/>
  </r>
  <r>
    <x v="2"/>
    <x v="2"/>
    <n v="0"/>
  </r>
  <r>
    <x v="0"/>
    <x v="2"/>
    <n v="1"/>
  </r>
  <r>
    <x v="0"/>
    <x v="2"/>
    <n v="1"/>
  </r>
  <r>
    <x v="0"/>
    <x v="2"/>
    <n v="1"/>
  </r>
  <r>
    <x v="0"/>
    <x v="2"/>
    <n v="1"/>
  </r>
  <r>
    <x v="2"/>
    <x v="2"/>
    <n v="0"/>
  </r>
  <r>
    <x v="0"/>
    <x v="2"/>
    <n v="1"/>
  </r>
  <r>
    <x v="2"/>
    <x v="2"/>
    <n v="0"/>
  </r>
  <r>
    <x v="0"/>
    <x v="2"/>
    <n v="1"/>
  </r>
  <r>
    <x v="0"/>
    <x v="3"/>
    <n v="0"/>
  </r>
  <r>
    <x v="0"/>
    <x v="3"/>
    <n v="0"/>
  </r>
  <r>
    <x v="2"/>
    <x v="3"/>
    <n v="0"/>
  </r>
  <r>
    <x v="3"/>
    <x v="3"/>
    <n v="0"/>
  </r>
  <r>
    <x v="2"/>
    <x v="3"/>
    <n v="0"/>
  </r>
  <r>
    <x v="0"/>
    <x v="3"/>
    <n v="0"/>
  </r>
  <r>
    <x v="0"/>
    <x v="3"/>
    <n v="0"/>
  </r>
  <r>
    <x v="3"/>
    <x v="3"/>
    <n v="0"/>
  </r>
  <r>
    <x v="0"/>
    <x v="3"/>
    <n v="0"/>
  </r>
  <r>
    <x v="0"/>
    <x v="4"/>
    <n v="0"/>
  </r>
  <r>
    <x v="0"/>
    <x v="4"/>
    <n v="0"/>
  </r>
  <r>
    <x v="0"/>
    <x v="4"/>
    <n v="0"/>
  </r>
  <r>
    <x v="1"/>
    <x v="4"/>
    <n v="0"/>
  </r>
  <r>
    <x v="1"/>
    <x v="4"/>
    <n v="0"/>
  </r>
  <r>
    <x v="2"/>
    <x v="4"/>
    <n v="1"/>
  </r>
  <r>
    <x v="0"/>
    <x v="4"/>
    <n v="0"/>
  </r>
  <r>
    <x v="2"/>
    <x v="4"/>
    <n v="1"/>
  </r>
  <r>
    <x v="2"/>
    <x v="4"/>
    <n v="1"/>
  </r>
  <r>
    <x v="2"/>
    <x v="4"/>
    <n v="1"/>
  </r>
  <r>
    <x v="2"/>
    <x v="4"/>
    <n v="1"/>
  </r>
  <r>
    <x v="0"/>
    <x v="4"/>
    <n v="0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3"/>
    <x v="4"/>
    <n v="0"/>
  </r>
  <r>
    <x v="3"/>
    <x v="4"/>
    <n v="0"/>
  </r>
  <r>
    <x v="3"/>
    <x v="4"/>
    <n v="0"/>
  </r>
  <r>
    <x v="2"/>
    <x v="4"/>
    <n v="1"/>
  </r>
  <r>
    <x v="3"/>
    <x v="4"/>
    <n v="0"/>
  </r>
  <r>
    <x v="3"/>
    <x v="4"/>
    <n v="0"/>
  </r>
  <r>
    <x v="3"/>
    <x v="4"/>
    <n v="0"/>
  </r>
  <r>
    <x v="3"/>
    <x v="4"/>
    <n v="0"/>
  </r>
  <r>
    <x v="2"/>
    <x v="4"/>
    <n v="1"/>
  </r>
  <r>
    <x v="2"/>
    <x v="4"/>
    <n v="1"/>
  </r>
  <r>
    <x v="0"/>
    <x v="4"/>
    <n v="0"/>
  </r>
  <r>
    <x v="2"/>
    <x v="4"/>
    <n v="1"/>
  </r>
  <r>
    <x v="2"/>
    <x v="4"/>
    <n v="1"/>
  </r>
  <r>
    <x v="0"/>
    <x v="4"/>
    <n v="0"/>
  </r>
  <r>
    <x v="0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2"/>
    <x v="4"/>
    <n v="1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0"/>
    <x v="4"/>
    <n v="0"/>
  </r>
  <r>
    <x v="1"/>
    <x v="4"/>
    <n v="0"/>
  </r>
  <r>
    <x v="1"/>
    <x v="4"/>
    <n v="0"/>
  </r>
  <r>
    <x v="1"/>
    <x v="4"/>
    <n v="0"/>
  </r>
  <r>
    <x v="2"/>
    <x v="4"/>
    <n v="1"/>
  </r>
  <r>
    <x v="2"/>
    <x v="4"/>
    <n v="1"/>
  </r>
  <r>
    <x v="3"/>
    <x v="4"/>
    <n v="0"/>
  </r>
  <r>
    <x v="3"/>
    <x v="4"/>
    <n v="0"/>
  </r>
  <r>
    <x v="3"/>
    <x v="4"/>
    <n v="0"/>
  </r>
  <r>
    <x v="3"/>
    <x v="4"/>
    <n v="0"/>
  </r>
  <r>
    <x v="3"/>
    <x v="4"/>
    <n v="0"/>
  </r>
  <r>
    <x v="3"/>
    <x v="4"/>
    <n v="0"/>
  </r>
  <r>
    <x v="3"/>
    <x v="4"/>
    <n v="0"/>
  </r>
  <r>
    <x v="3"/>
    <x v="4"/>
    <n v="0"/>
  </r>
  <r>
    <x v="3"/>
    <x v="4"/>
    <n v="0"/>
  </r>
  <r>
    <x v="3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2"/>
    <x v="4"/>
    <n v="1"/>
  </r>
  <r>
    <x v="0"/>
    <x v="4"/>
    <n v="0"/>
  </r>
  <r>
    <x v="0"/>
    <x v="4"/>
    <n v="0"/>
  </r>
  <r>
    <x v="0"/>
    <x v="4"/>
    <n v="0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0"/>
    <x v="4"/>
    <n v="0"/>
  </r>
  <r>
    <x v="0"/>
    <x v="4"/>
    <n v="0"/>
  </r>
  <r>
    <x v="0"/>
    <x v="4"/>
    <n v="0"/>
  </r>
  <r>
    <x v="2"/>
    <x v="4"/>
    <n v="1"/>
  </r>
  <r>
    <x v="2"/>
    <x v="4"/>
    <n v="1"/>
  </r>
  <r>
    <x v="2"/>
    <x v="4"/>
    <n v="1"/>
  </r>
  <r>
    <x v="0"/>
    <x v="4"/>
    <n v="0"/>
  </r>
  <r>
    <x v="2"/>
    <x v="4"/>
    <n v="1"/>
  </r>
  <r>
    <x v="2"/>
    <x v="4"/>
    <n v="1"/>
  </r>
  <r>
    <x v="1"/>
    <x v="4"/>
    <n v="0"/>
  </r>
  <r>
    <x v="0"/>
    <x v="4"/>
    <n v="0"/>
  </r>
  <r>
    <x v="1"/>
    <x v="4"/>
    <n v="0"/>
  </r>
  <r>
    <x v="1"/>
    <x v="4"/>
    <n v="0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1"/>
    <x v="0"/>
    <n v="0"/>
  </r>
  <r>
    <x v="2"/>
    <x v="0"/>
    <n v="0"/>
  </r>
  <r>
    <x v="2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2"/>
    <x v="0"/>
    <n v="0"/>
  </r>
  <r>
    <x v="1"/>
    <x v="0"/>
    <n v="0"/>
  </r>
  <r>
    <x v="1"/>
    <x v="0"/>
    <n v="0"/>
  </r>
  <r>
    <x v="0"/>
    <x v="0"/>
    <n v="1"/>
  </r>
  <r>
    <x v="0"/>
    <x v="0"/>
    <n v="1"/>
  </r>
  <r>
    <x v="0"/>
    <x v="0"/>
    <n v="1"/>
  </r>
  <r>
    <x v="2"/>
    <x v="0"/>
    <n v="0"/>
  </r>
  <r>
    <x v="0"/>
    <x v="0"/>
    <n v="1"/>
  </r>
  <r>
    <x v="2"/>
    <x v="0"/>
    <n v="0"/>
  </r>
  <r>
    <x v="2"/>
    <x v="0"/>
    <n v="0"/>
  </r>
  <r>
    <x v="1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0"/>
    <x v="1"/>
    <n v="0"/>
  </r>
  <r>
    <x v="0"/>
    <x v="1"/>
    <n v="0"/>
  </r>
  <r>
    <x v="0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3"/>
    <x v="1"/>
    <n v="1"/>
  </r>
  <r>
    <x v="1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1"/>
    <x v="1"/>
    <n v="0"/>
  </r>
  <r>
    <x v="2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2"/>
    <x v="1"/>
    <n v="0"/>
  </r>
  <r>
    <x v="2"/>
    <x v="1"/>
    <n v="0"/>
  </r>
  <r>
    <x v="1"/>
    <x v="1"/>
    <n v="0"/>
  </r>
  <r>
    <x v="2"/>
    <x v="1"/>
    <n v="0"/>
  </r>
  <r>
    <x v="2"/>
    <x v="1"/>
    <n v="0"/>
  </r>
  <r>
    <x v="2"/>
    <x v="1"/>
    <n v="0"/>
  </r>
  <r>
    <x v="3"/>
    <x v="1"/>
    <n v="1"/>
  </r>
  <r>
    <x v="2"/>
    <x v="1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1"/>
    <x v="2"/>
    <n v="1"/>
  </r>
  <r>
    <x v="2"/>
    <x v="2"/>
    <n v="0"/>
  </r>
  <r>
    <x v="2"/>
    <x v="2"/>
    <n v="0"/>
  </r>
  <r>
    <x v="1"/>
    <x v="2"/>
    <n v="1"/>
  </r>
  <r>
    <x v="1"/>
    <x v="2"/>
    <n v="1"/>
  </r>
  <r>
    <x v="2"/>
    <x v="2"/>
    <n v="0"/>
  </r>
  <r>
    <x v="2"/>
    <x v="2"/>
    <n v="0"/>
  </r>
  <r>
    <x v="3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1"/>
    <x v="2"/>
    <n v="1"/>
  </r>
  <r>
    <x v="2"/>
    <x v="2"/>
    <n v="0"/>
  </r>
  <r>
    <x v="1"/>
    <x v="2"/>
    <n v="1"/>
  </r>
  <r>
    <x v="1"/>
    <x v="2"/>
    <n v="1"/>
  </r>
  <r>
    <x v="0"/>
    <x v="2"/>
    <n v="0"/>
  </r>
  <r>
    <x v="2"/>
    <x v="2"/>
    <n v="0"/>
  </r>
  <r>
    <x v="2"/>
    <x v="2"/>
    <n v="0"/>
  </r>
  <r>
    <x v="1"/>
    <x v="2"/>
    <n v="1"/>
  </r>
  <r>
    <x v="1"/>
    <x v="2"/>
    <n v="1"/>
  </r>
  <r>
    <x v="1"/>
    <x v="2"/>
    <n v="1"/>
  </r>
  <r>
    <x v="1"/>
    <x v="2"/>
    <n v="1"/>
  </r>
  <r>
    <x v="2"/>
    <x v="2"/>
    <n v="0"/>
  </r>
  <r>
    <x v="1"/>
    <x v="2"/>
    <n v="1"/>
  </r>
  <r>
    <x v="2"/>
    <x v="2"/>
    <n v="0"/>
  </r>
  <r>
    <x v="1"/>
    <x v="2"/>
    <n v="1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1"/>
    <x v="3"/>
    <n v="0"/>
  </r>
  <r>
    <x v="2"/>
    <x v="3"/>
    <n v="1"/>
  </r>
  <r>
    <x v="1"/>
    <x v="3"/>
    <n v="0"/>
  </r>
  <r>
    <x v="1"/>
    <x v="3"/>
    <n v="0"/>
  </r>
  <r>
    <x v="1"/>
    <x v="3"/>
    <n v="0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1"/>
    <x v="3"/>
    <n v="0"/>
  </r>
  <r>
    <x v="1"/>
    <x v="3"/>
    <n v="0"/>
  </r>
  <r>
    <x v="1"/>
    <x v="3"/>
    <n v="0"/>
  </r>
  <r>
    <x v="2"/>
    <x v="3"/>
    <n v="1"/>
  </r>
  <r>
    <x v="2"/>
    <x v="3"/>
    <n v="1"/>
  </r>
  <r>
    <x v="2"/>
    <x v="3"/>
    <n v="1"/>
  </r>
  <r>
    <x v="1"/>
    <x v="3"/>
    <n v="0"/>
  </r>
  <r>
    <x v="2"/>
    <x v="3"/>
    <n v="1"/>
  </r>
  <r>
    <x v="2"/>
    <x v="3"/>
    <n v="1"/>
  </r>
  <r>
    <x v="3"/>
    <x v="3"/>
    <n v="0"/>
  </r>
  <r>
    <x v="1"/>
    <x v="3"/>
    <n v="0"/>
  </r>
  <r>
    <x v="3"/>
    <x v="3"/>
    <n v="0"/>
  </r>
  <r>
    <x v="3"/>
    <x v="3"/>
    <n v="0"/>
  </r>
  <r>
    <x v="2"/>
    <x v="3"/>
    <n v="1"/>
  </r>
  <r>
    <x v="2"/>
    <x v="3"/>
    <n v="1"/>
  </r>
  <r>
    <x v="2"/>
    <x v="3"/>
    <n v="1"/>
  </r>
  <r>
    <x v="2"/>
    <x v="3"/>
    <n v="1"/>
  </r>
  <r>
    <x v="2"/>
    <x v="3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1"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"/>
    <x v="0"/>
    <n v="0"/>
  </r>
  <r>
    <x v="1"/>
    <x v="0"/>
    <n v="0"/>
  </r>
  <r>
    <x v="0"/>
    <x v="0"/>
    <n v="0"/>
  </r>
  <r>
    <x v="0"/>
    <x v="0"/>
    <n v="0"/>
  </r>
  <r>
    <x v="1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0"/>
    <x v="0"/>
    <n v="0"/>
  </r>
  <r>
    <x v="0"/>
    <x v="0"/>
    <n v="0"/>
  </r>
  <r>
    <x v="2"/>
    <x v="0"/>
    <n v="0"/>
  </r>
  <r>
    <x v="0"/>
    <x v="0"/>
    <n v="0"/>
  </r>
  <r>
    <x v="2"/>
    <x v="0"/>
    <n v="0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2"/>
    <x v="0"/>
    <n v="0"/>
  </r>
  <r>
    <x v="0"/>
    <x v="0"/>
    <n v="0"/>
  </r>
  <r>
    <x v="3"/>
    <x v="0"/>
    <n v="1"/>
  </r>
  <r>
    <x v="3"/>
    <x v="0"/>
    <n v="1"/>
  </r>
  <r>
    <x v="3"/>
    <x v="0"/>
    <n v="1"/>
  </r>
  <r>
    <x v="3"/>
    <x v="1"/>
    <n v="0"/>
  </r>
  <r>
    <x v="3"/>
    <x v="1"/>
    <n v="0"/>
  </r>
  <r>
    <x v="0"/>
    <x v="1"/>
    <n v="0"/>
  </r>
  <r>
    <x v="3"/>
    <x v="1"/>
    <n v="0"/>
  </r>
  <r>
    <x v="3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2"/>
    <x v="1"/>
    <n v="0"/>
  </r>
  <r>
    <x v="3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2"/>
    <x v="1"/>
    <n v="0"/>
  </r>
  <r>
    <x v="0"/>
    <x v="1"/>
    <n v="0"/>
  </r>
  <r>
    <x v="2"/>
    <x v="1"/>
    <n v="0"/>
  </r>
  <r>
    <x v="2"/>
    <x v="1"/>
    <n v="0"/>
  </r>
  <r>
    <x v="2"/>
    <x v="1"/>
    <n v="0"/>
  </r>
  <r>
    <x v="1"/>
    <x v="1"/>
    <n v="1"/>
  </r>
  <r>
    <x v="2"/>
    <x v="1"/>
    <n v="0"/>
  </r>
  <r>
    <x v="0"/>
    <x v="1"/>
    <n v="0"/>
  </r>
  <r>
    <x v="3"/>
    <x v="2"/>
    <n v="0"/>
  </r>
  <r>
    <x v="0"/>
    <x v="2"/>
    <n v="1"/>
  </r>
  <r>
    <x v="0"/>
    <x v="2"/>
    <n v="1"/>
  </r>
  <r>
    <x v="1"/>
    <x v="2"/>
    <n v="0"/>
  </r>
  <r>
    <x v="1"/>
    <x v="2"/>
    <n v="0"/>
  </r>
  <r>
    <x v="1"/>
    <x v="2"/>
    <n v="0"/>
  </r>
  <r>
    <x v="1"/>
    <x v="2"/>
    <n v="0"/>
  </r>
  <r>
    <x v="1"/>
    <x v="2"/>
    <n v="0"/>
  </r>
  <r>
    <x v="0"/>
    <x v="2"/>
    <n v="1"/>
  </r>
  <r>
    <x v="0"/>
    <x v="2"/>
    <n v="1"/>
  </r>
  <r>
    <x v="0"/>
    <x v="2"/>
    <n v="1"/>
  </r>
  <r>
    <x v="0"/>
    <x v="2"/>
    <n v="1"/>
  </r>
  <r>
    <x v="3"/>
    <x v="2"/>
    <n v="0"/>
  </r>
  <r>
    <x v="3"/>
    <x v="2"/>
    <n v="0"/>
  </r>
  <r>
    <x v="3"/>
    <x v="2"/>
    <n v="0"/>
  </r>
  <r>
    <x v="3"/>
    <x v="2"/>
    <n v="0"/>
  </r>
  <r>
    <x v="3"/>
    <x v="2"/>
    <n v="0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2"/>
    <x v="2"/>
    <n v="0"/>
  </r>
  <r>
    <x v="0"/>
    <x v="2"/>
    <n v="1"/>
  </r>
  <r>
    <x v="2"/>
    <x v="2"/>
    <n v="0"/>
  </r>
  <r>
    <x v="2"/>
    <x v="2"/>
    <n v="0"/>
  </r>
  <r>
    <x v="2"/>
    <x v="2"/>
    <n v="0"/>
  </r>
  <r>
    <x v="2"/>
    <x v="2"/>
    <n v="0"/>
  </r>
  <r>
    <x v="3"/>
    <x v="2"/>
    <n v="0"/>
  </r>
  <r>
    <x v="3"/>
    <x v="2"/>
    <n v="0"/>
  </r>
  <r>
    <x v="3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0"/>
    <x v="2"/>
    <n v="1"/>
  </r>
  <r>
    <x v="2"/>
    <x v="2"/>
    <n v="0"/>
  </r>
  <r>
    <x v="2"/>
    <x v="2"/>
    <n v="0"/>
  </r>
  <r>
    <x v="2"/>
    <x v="2"/>
    <n v="0"/>
  </r>
  <r>
    <x v="1"/>
    <x v="2"/>
    <n v="0"/>
  </r>
  <r>
    <x v="1"/>
    <x v="2"/>
    <n v="0"/>
  </r>
  <r>
    <x v="1"/>
    <x v="2"/>
    <n v="0"/>
  </r>
  <r>
    <x v="2"/>
    <x v="2"/>
    <n v="0"/>
  </r>
  <r>
    <x v="2"/>
    <x v="2"/>
    <n v="0"/>
  </r>
  <r>
    <x v="2"/>
    <x v="2"/>
    <n v="0"/>
  </r>
  <r>
    <x v="2"/>
    <x v="2"/>
    <n v="0"/>
  </r>
  <r>
    <x v="0"/>
    <x v="3"/>
    <n v="0"/>
  </r>
  <r>
    <x v="0"/>
    <x v="3"/>
    <n v="0"/>
  </r>
  <r>
    <x v="2"/>
    <x v="3"/>
    <n v="0"/>
  </r>
  <r>
    <x v="3"/>
    <x v="3"/>
    <n v="0"/>
  </r>
  <r>
    <x v="2"/>
    <x v="3"/>
    <n v="0"/>
  </r>
  <r>
    <x v="0"/>
    <x v="3"/>
    <n v="0"/>
  </r>
  <r>
    <x v="0"/>
    <x v="3"/>
    <n v="0"/>
  </r>
  <r>
    <x v="3"/>
    <x v="3"/>
    <n v="0"/>
  </r>
  <r>
    <x v="0"/>
    <x v="3"/>
    <n v="0"/>
  </r>
  <r>
    <x v="0"/>
    <x v="4"/>
    <n v="0"/>
  </r>
  <r>
    <x v="0"/>
    <x v="4"/>
    <n v="0"/>
  </r>
  <r>
    <x v="0"/>
    <x v="4"/>
    <n v="0"/>
  </r>
  <r>
    <x v="1"/>
    <x v="4"/>
    <n v="0"/>
  </r>
  <r>
    <x v="1"/>
    <x v="4"/>
    <n v="0"/>
  </r>
  <r>
    <x v="2"/>
    <x v="4"/>
    <n v="1"/>
  </r>
  <r>
    <x v="0"/>
    <x v="4"/>
    <n v="0"/>
  </r>
  <r>
    <x v="2"/>
    <x v="4"/>
    <n v="1"/>
  </r>
  <r>
    <x v="2"/>
    <x v="4"/>
    <n v="1"/>
  </r>
  <r>
    <x v="2"/>
    <x v="4"/>
    <n v="1"/>
  </r>
  <r>
    <x v="2"/>
    <x v="4"/>
    <n v="1"/>
  </r>
  <r>
    <x v="0"/>
    <x v="4"/>
    <n v="0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3"/>
    <x v="4"/>
    <n v="0"/>
  </r>
  <r>
    <x v="3"/>
    <x v="4"/>
    <n v="0"/>
  </r>
  <r>
    <x v="3"/>
    <x v="4"/>
    <n v="0"/>
  </r>
  <r>
    <x v="2"/>
    <x v="4"/>
    <n v="1"/>
  </r>
  <r>
    <x v="3"/>
    <x v="4"/>
    <n v="0"/>
  </r>
  <r>
    <x v="3"/>
    <x v="4"/>
    <n v="0"/>
  </r>
  <r>
    <x v="3"/>
    <x v="4"/>
    <n v="0"/>
  </r>
  <r>
    <x v="3"/>
    <x v="4"/>
    <n v="0"/>
  </r>
  <r>
    <x v="2"/>
    <x v="4"/>
    <n v="1"/>
  </r>
  <r>
    <x v="2"/>
    <x v="4"/>
    <n v="1"/>
  </r>
  <r>
    <x v="0"/>
    <x v="4"/>
    <n v="0"/>
  </r>
  <r>
    <x v="2"/>
    <x v="4"/>
    <n v="1"/>
  </r>
  <r>
    <x v="2"/>
    <x v="4"/>
    <n v="1"/>
  </r>
  <r>
    <x v="0"/>
    <x v="4"/>
    <n v="0"/>
  </r>
  <r>
    <x v="0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2"/>
    <x v="4"/>
    <n v="1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1"/>
    <x v="4"/>
    <n v="0"/>
  </r>
  <r>
    <x v="0"/>
    <x v="4"/>
    <n v="0"/>
  </r>
  <r>
    <x v="1"/>
    <x v="4"/>
    <n v="0"/>
  </r>
  <r>
    <x v="1"/>
    <x v="4"/>
    <n v="0"/>
  </r>
  <r>
    <x v="1"/>
    <x v="4"/>
    <n v="0"/>
  </r>
  <r>
    <x v="2"/>
    <x v="4"/>
    <n v="1"/>
  </r>
  <r>
    <x v="2"/>
    <x v="4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5">
  <r>
    <x v="0"/>
    <x v="0"/>
    <n v="1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2"/>
    <n v="0"/>
  </r>
  <r>
    <x v="0"/>
    <x v="2"/>
    <n v="0"/>
  </r>
  <r>
    <x v="0"/>
    <x v="2"/>
    <n v="0"/>
  </r>
  <r>
    <x v="0"/>
    <x v="1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1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1"/>
    <n v="0"/>
  </r>
  <r>
    <x v="0"/>
    <x v="1"/>
    <n v="0"/>
  </r>
  <r>
    <x v="0"/>
    <x v="1"/>
    <n v="0"/>
  </r>
  <r>
    <x v="0"/>
    <x v="2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0"/>
    <n v="1"/>
  </r>
  <r>
    <x v="0"/>
    <x v="0"/>
    <n v="1"/>
  </r>
  <r>
    <x v="0"/>
    <x v="1"/>
    <n v="0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0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0"/>
    <n v="1"/>
  </r>
  <r>
    <x v="0"/>
    <x v="0"/>
    <n v="1"/>
  </r>
  <r>
    <x v="1"/>
    <x v="0"/>
    <n v="0"/>
  </r>
  <r>
    <x v="1"/>
    <x v="0"/>
    <n v="0"/>
  </r>
  <r>
    <x v="1"/>
    <x v="1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2"/>
    <n v="1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0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1"/>
    <x v="1"/>
    <n v="0"/>
  </r>
  <r>
    <x v="2"/>
    <x v="1"/>
    <n v="1"/>
  </r>
  <r>
    <x v="2"/>
    <x v="1"/>
    <n v="1"/>
  </r>
  <r>
    <x v="2"/>
    <x v="1"/>
    <n v="1"/>
  </r>
  <r>
    <x v="2"/>
    <x v="2"/>
    <n v="0"/>
  </r>
  <r>
    <x v="2"/>
    <x v="2"/>
    <n v="0"/>
  </r>
  <r>
    <x v="2"/>
    <x v="2"/>
    <n v="0"/>
  </r>
  <r>
    <x v="2"/>
    <x v="1"/>
    <n v="1"/>
  </r>
  <r>
    <x v="2"/>
    <x v="2"/>
    <n v="0"/>
  </r>
  <r>
    <x v="2"/>
    <x v="0"/>
    <n v="0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0"/>
  </r>
  <r>
    <x v="2"/>
    <x v="0"/>
    <n v="0"/>
  </r>
  <r>
    <x v="2"/>
    <x v="0"/>
    <n v="0"/>
  </r>
  <r>
    <x v="2"/>
    <x v="1"/>
    <n v="1"/>
  </r>
  <r>
    <x v="2"/>
    <x v="1"/>
    <n v="1"/>
  </r>
  <r>
    <x v="2"/>
    <x v="1"/>
    <n v="1"/>
  </r>
  <r>
    <x v="2"/>
    <x v="0"/>
    <n v="0"/>
  </r>
  <r>
    <x v="2"/>
    <x v="0"/>
    <n v="0"/>
  </r>
  <r>
    <x v="2"/>
    <x v="0"/>
    <n v="0"/>
  </r>
  <r>
    <x v="2"/>
    <x v="0"/>
    <n v="0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:J6" firstHeaderRow="1" firstDataRow="2" firstDataCol="1"/>
  <pivotFields count="3">
    <pivotField axis="axisCol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4"/>
    </i>
    <i t="grand">
      <x/>
    </i>
  </colItems>
  <dataFields count="1">
    <dataField name="Count of Count" fld="2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:K7" firstHeaderRow="1" firstDataRow="2" firstDataCol="1"/>
  <pivotFields count="3"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6">
        <item x="0"/>
        <item x="1"/>
        <item x="2"/>
        <item x="4"/>
        <item h="1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" fld="2" subtotal="count" baseField="0" baseItem="0"/>
  </dataFields>
  <formats count="5">
    <format dxfId="14">
      <pivotArea outline="0" collapsedLevelsAreSubtotals="1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J7" firstHeaderRow="1" firstDataRow="2" firstDataCol="1"/>
  <pivotFields count="3"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6">
        <item x="0"/>
        <item x="1"/>
        <item x="2"/>
        <item x="3"/>
        <item h="1" m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" fld="2" subtotal="count" baseField="0" baseItem="0"/>
  </dataFields>
  <formats count="5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:K7" firstHeaderRow="1" firstDataRow="2" firstDataCol="1"/>
  <pivotFields count="3">
    <pivotField axis="axisRow" showAll="0" defaultSubtotal="0">
      <items count="5">
        <item x="3"/>
        <item x="1"/>
        <item x="0"/>
        <item x="2"/>
        <item m="1" x="4"/>
      </items>
    </pivotField>
    <pivotField axis="axisCol" showAll="0" defaultSubtotal="0">
      <items count="6">
        <item x="0"/>
        <item x="1"/>
        <item x="2"/>
        <item x="4"/>
        <item h="1" x="3"/>
        <item h="1" m="1" x="5"/>
      </items>
    </pivotField>
    <pivotField dataField="1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" fld="2" subtotal="count" baseField="0" baseItem="0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"/>
  <sheetViews>
    <sheetView tabSelected="1" topLeftCell="E126" workbookViewId="0">
      <selection activeCell="A129" sqref="A129:XFD129"/>
    </sheetView>
  </sheetViews>
  <sheetFormatPr defaultRowHeight="15" x14ac:dyDescent="0.25"/>
  <cols>
    <col min="14" max="14" width="10.85546875" customWidth="1"/>
    <col min="15" max="17" width="9.140625" style="48"/>
    <col min="18" max="18" width="9.140625" style="50"/>
    <col min="19" max="19" width="42.140625" style="50" customWidth="1"/>
    <col min="20" max="20" width="34.85546875" style="50" customWidth="1"/>
    <col min="21" max="21" width="33.85546875" style="39" customWidth="1"/>
    <col min="29" max="29" width="20.5703125" customWidth="1"/>
  </cols>
  <sheetData>
    <row r="1" spans="1:29" s="9" customFormat="1" ht="10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7" t="s">
        <v>13</v>
      </c>
      <c r="O1" s="47" t="s">
        <v>343</v>
      </c>
      <c r="P1" s="47" t="s">
        <v>345</v>
      </c>
      <c r="Q1" s="47" t="s">
        <v>346</v>
      </c>
      <c r="R1" s="49" t="s">
        <v>347</v>
      </c>
      <c r="S1" s="38" t="s">
        <v>376</v>
      </c>
      <c r="T1" s="38" t="s">
        <v>375</v>
      </c>
      <c r="U1" s="38" t="s">
        <v>336</v>
      </c>
      <c r="V1" s="5" t="s">
        <v>14</v>
      </c>
      <c r="W1" s="6" t="s">
        <v>15</v>
      </c>
      <c r="X1" s="6" t="s">
        <v>16</v>
      </c>
      <c r="Y1" s="6" t="s">
        <v>17</v>
      </c>
      <c r="Z1" s="6" t="s">
        <v>18</v>
      </c>
      <c r="AA1" s="5" t="s">
        <v>19</v>
      </c>
      <c r="AB1" s="5" t="s">
        <v>20</v>
      </c>
      <c r="AC1" s="8" t="s">
        <v>21</v>
      </c>
    </row>
    <row r="2" spans="1:29" s="9" customFormat="1" ht="15.75" customHeight="1" x14ac:dyDescent="0.25">
      <c r="A2" s="5" t="s">
        <v>22</v>
      </c>
      <c r="B2" s="10">
        <v>436868</v>
      </c>
      <c r="C2" s="10">
        <v>8041510</v>
      </c>
      <c r="D2" s="11">
        <v>-17.712700000000002</v>
      </c>
      <c r="E2" s="6">
        <v>146.405</v>
      </c>
      <c r="F2" s="5">
        <v>23</v>
      </c>
      <c r="G2" s="5">
        <v>1150</v>
      </c>
      <c r="H2" s="5">
        <v>21</v>
      </c>
      <c r="I2" s="6">
        <v>1.8260869565217393E-2</v>
      </c>
      <c r="J2" s="5">
        <v>15</v>
      </c>
      <c r="K2" s="6">
        <v>1.3043478260869565E-2</v>
      </c>
      <c r="L2" s="5">
        <v>19</v>
      </c>
      <c r="M2" s="6">
        <v>1.6521739130434782E-2</v>
      </c>
      <c r="N2" s="7" t="s">
        <v>23</v>
      </c>
      <c r="O2" s="47">
        <f>IF(('Southern Percentages'!$R2&lt;&gt;0),100*(I2*'Southern Percentages'!$R2),"NA")</f>
        <v>38.181818181818187</v>
      </c>
      <c r="P2" s="47">
        <f>IF(('Southern Percentages'!$R2&lt;&gt;0),100*(K2*'Southern Percentages'!$R2),"0")</f>
        <v>27.27272727272727</v>
      </c>
      <c r="Q2" s="47">
        <f>IF(('Southern Percentages'!$R2&lt;&gt;0),100*(M2*'Southern Percentages'!$R2),"0")</f>
        <v>34.545454545454547</v>
      </c>
      <c r="R2" s="49">
        <f>SUM(O2:Q2)</f>
        <v>100</v>
      </c>
      <c r="S2" s="41" t="str">
        <f>IF(AND(O2=0,P2=0,Q2=0),"None",IF(AND((O2&gt;P2),(O2&gt;Q2)),"Branching",IF(AND((P2&gt;Q2),(P2&gt;O2)),"Massive",IF(AND((Q2&gt;O2),(Q2&gt;P2)),"Plate","Mixed"))))</f>
        <v>Branching</v>
      </c>
      <c r="T2" s="41" t="str">
        <f t="shared" ref="T2:T66" si="0">IF(AND(O2=0,P2=0,Q2=0),"None",IF(AND((O2-P2)&gt;=5,(O2-Q2)&gt;=5),"Branching",IF(AND((P2-Q2)&gt;=5,(P2-O2)&gt;=1),"Massive",IF(AND((Q2-O2)&gt;=5,(Q2-P2)&gt;=5),"Plate",IF(AND(O2&lt;5,P2=0,Q2=0),"Branching",IF(AND(O2=0,P2&lt;5,Q2=0),"Massive",IF(AND(O2=0,P2=0,Q2&lt;5),"Plate","Mixed")))))))</f>
        <v>Mixed</v>
      </c>
      <c r="U2" s="41" t="str">
        <f>IF(AND(O2=0,P2=0,Q2=0),"None",IF(AND((O2-P2)&gt;=15,(O2-Q2)&gt;=15),"Branching",IF(AND((P2-Q2)&gt;=15,(P2-O2)&gt;=15),"Massive",IF(AND((Q2-O2)&gt;=15,(Q2-P2)&gt;=15),"Plate",IF(AND(O2&lt;15,P2=0,Q2=0),"Branching",IF(AND(O2=0,P2&lt;15,Q2=0),"Massive",IF(AND(O2=0,P2=0,Q2&lt;15),"Plate","Mixed")))))))</f>
        <v>Mixed</v>
      </c>
      <c r="V2" s="5">
        <v>21</v>
      </c>
      <c r="W2" s="6">
        <v>0.38181818181818183</v>
      </c>
      <c r="X2" s="6">
        <v>0.38181818181818183</v>
      </c>
      <c r="Y2" s="6">
        <v>0.27272727272727271</v>
      </c>
      <c r="Z2" s="6">
        <v>0.34545454545454546</v>
      </c>
      <c r="AA2" s="5">
        <v>330</v>
      </c>
      <c r="AB2" s="5">
        <v>596</v>
      </c>
      <c r="AC2" s="8" t="s">
        <v>24</v>
      </c>
    </row>
    <row r="3" spans="1:29" s="9" customFormat="1" x14ac:dyDescent="0.25">
      <c r="A3" s="5" t="s">
        <v>25</v>
      </c>
      <c r="B3" s="10">
        <v>436853</v>
      </c>
      <c r="C3" s="10">
        <v>8041480</v>
      </c>
      <c r="D3" s="11">
        <v>-17.712900000000001</v>
      </c>
      <c r="E3" s="6">
        <v>146.404</v>
      </c>
      <c r="F3" s="5">
        <v>19</v>
      </c>
      <c r="G3" s="5">
        <v>950</v>
      </c>
      <c r="H3" s="5">
        <v>9</v>
      </c>
      <c r="I3" s="6">
        <v>9.4736842105263164E-3</v>
      </c>
      <c r="J3" s="5">
        <v>34</v>
      </c>
      <c r="K3" s="6">
        <v>3.5789473684210524E-2</v>
      </c>
      <c r="L3" s="5">
        <v>1</v>
      </c>
      <c r="M3" s="6">
        <v>1.0526315789473684E-3</v>
      </c>
      <c r="N3" s="7" t="s">
        <v>26</v>
      </c>
      <c r="O3" s="47">
        <f>IF(('Southern Percentages'!$R3&lt;&gt;0),100*(I3*'Southern Percentages'!$R3),"NA")</f>
        <v>20.454545454545457</v>
      </c>
      <c r="P3" s="47">
        <f>IF(('Southern Percentages'!$R3&lt;&gt;0),100*(K3*'Southern Percentages'!$R3),"0")</f>
        <v>77.272727272727266</v>
      </c>
      <c r="Q3" s="47">
        <f>IF(('Southern Percentages'!$R3&lt;&gt;0),100*(M3*'Southern Percentages'!$R3),"0")</f>
        <v>2.2727272727272725</v>
      </c>
      <c r="R3" s="49">
        <f t="shared" ref="R3:R66" si="1">SUM(O3:Q3)</f>
        <v>99.999999999999986</v>
      </c>
      <c r="S3" s="41" t="str">
        <f t="shared" ref="S3:S66" si="2">IF(AND(O3=0,P3=0,Q3=0),"None",IF(AND((O3&gt;P3),(O3&gt;Q3)),"Branching",IF(AND((P3&gt;Q3),(P3&gt;O3)),"Massive",IF(AND((Q3&gt;O3),(Q3&gt;P3)),"Plate","Mixed"))))</f>
        <v>Massive</v>
      </c>
      <c r="T3" s="41" t="str">
        <f t="shared" si="0"/>
        <v>Massive</v>
      </c>
      <c r="U3" s="41" t="str">
        <f>IF(AND(O3=0,P3=0,Q3=0),"None",IF(AND((O3-P3)&gt;=15,(O3-Q3)&gt;=15),"Branching",IF(AND((P3-Q3)&gt;=15,(P3-O3)&gt;=15),"Massive",IF(AND((Q3-O3)&gt;=15,(Q3-P3)&gt;=15),"Plate",IF(AND(O3&lt;15,P3=0,Q3=0),"Branching",IF(AND(O3=0,P3&lt;15,Q3=0),"Massive",IF(AND(O3=0,P3=0,Q3&lt;15),"Plate","Mixed")))))))</f>
        <v>Massive</v>
      </c>
      <c r="V3" s="5">
        <v>34</v>
      </c>
      <c r="W3" s="6">
        <v>0.77272727272727271</v>
      </c>
      <c r="X3" s="6">
        <v>0.20454545454545456</v>
      </c>
      <c r="Y3" s="6">
        <v>0.77272727272727271</v>
      </c>
      <c r="Z3" s="6">
        <v>2.2727272727272728E-2</v>
      </c>
      <c r="AA3" s="5">
        <v>283</v>
      </c>
      <c r="AB3" s="5">
        <v>573</v>
      </c>
      <c r="AC3" s="8" t="s">
        <v>24</v>
      </c>
    </row>
    <row r="4" spans="1:29" s="9" customFormat="1" x14ac:dyDescent="0.25">
      <c r="A4" s="5" t="s">
        <v>27</v>
      </c>
      <c r="B4" s="10">
        <v>436856</v>
      </c>
      <c r="C4" s="10">
        <v>8041450</v>
      </c>
      <c r="D4" s="11">
        <v>-17.713100000000001</v>
      </c>
      <c r="E4" s="6">
        <v>146.404</v>
      </c>
      <c r="F4" s="5">
        <v>23</v>
      </c>
      <c r="G4" s="5">
        <v>1150</v>
      </c>
      <c r="H4" s="5">
        <v>1</v>
      </c>
      <c r="I4" s="6">
        <v>8.6956521739130438E-4</v>
      </c>
      <c r="J4" s="5">
        <v>27</v>
      </c>
      <c r="K4" s="6">
        <v>2.3478260869565216E-2</v>
      </c>
      <c r="L4" s="5">
        <v>8</v>
      </c>
      <c r="M4" s="6">
        <v>6.956521739130435E-3</v>
      </c>
      <c r="N4" s="7" t="s">
        <v>26</v>
      </c>
      <c r="O4" s="47">
        <f>IF(('Southern Percentages'!$R4&lt;&gt;0),100*(I4*'Southern Percentages'!$R4),"NA")</f>
        <v>2.7777777777777777</v>
      </c>
      <c r="P4" s="47">
        <f>IF(('Southern Percentages'!$R4&lt;&gt;0),100*(K4*'Southern Percentages'!$R4),"0")</f>
        <v>74.999999999999986</v>
      </c>
      <c r="Q4" s="47">
        <f>IF(('Southern Percentages'!$R4&lt;&gt;0),100*(M4*'Southern Percentages'!$R4),"0")</f>
        <v>22.222222222222221</v>
      </c>
      <c r="R4" s="49">
        <f t="shared" si="1"/>
        <v>99.999999999999972</v>
      </c>
      <c r="S4" s="41" t="str">
        <f t="shared" si="2"/>
        <v>Massive</v>
      </c>
      <c r="T4" s="41" t="str">
        <f t="shared" si="0"/>
        <v>Massive</v>
      </c>
      <c r="U4" s="41" t="str">
        <f t="shared" ref="U4:U66" si="3">IF(AND(O4=0,P4=0,Q4=0),"None",IF(AND((O4-P4)&gt;=15,(O4-Q4)&gt;=15),"Branching",IF(AND((P4-Q4)&gt;=15,(P4-O4)&gt;=15),"Massive",IF(AND((Q4-O4)&gt;=15,(Q4-P4)&gt;=15),"Plate",IF(AND(O4&lt;15,P4=0,Q4=0),"Branching",IF(AND(O4=0,P4&lt;15,Q4=0),"Massive",IF(AND(O4=0,P4=0,Q4&lt;15),"Plate","Mixed")))))))</f>
        <v>Massive</v>
      </c>
      <c r="V4" s="5">
        <v>27</v>
      </c>
      <c r="W4" s="6">
        <v>0.75</v>
      </c>
      <c r="X4" s="6">
        <v>2.7777777777777776E-2</v>
      </c>
      <c r="Y4" s="6">
        <v>0.75</v>
      </c>
      <c r="Z4" s="6">
        <v>0.22222222222222221</v>
      </c>
      <c r="AA4" s="5">
        <v>393</v>
      </c>
      <c r="AB4" s="5">
        <v>626</v>
      </c>
      <c r="AC4" s="8" t="s">
        <v>24</v>
      </c>
    </row>
    <row r="5" spans="1:29" s="9" customFormat="1" x14ac:dyDescent="0.25">
      <c r="A5" s="5" t="s">
        <v>28</v>
      </c>
      <c r="B5" s="10">
        <v>434087</v>
      </c>
      <c r="C5" s="10">
        <v>8038300</v>
      </c>
      <c r="D5" s="11">
        <v>-17.741499999999998</v>
      </c>
      <c r="E5" s="6">
        <v>146.37799999999999</v>
      </c>
      <c r="F5" s="5">
        <v>13</v>
      </c>
      <c r="G5" s="5">
        <v>650</v>
      </c>
      <c r="H5" s="5">
        <v>4</v>
      </c>
      <c r="I5" s="6">
        <v>6.1538461538461538E-3</v>
      </c>
      <c r="J5" s="5">
        <v>0</v>
      </c>
      <c r="K5" s="6">
        <v>0</v>
      </c>
      <c r="L5" s="5">
        <v>0</v>
      </c>
      <c r="M5" s="6">
        <v>0</v>
      </c>
      <c r="N5" s="7" t="s">
        <v>23</v>
      </c>
      <c r="O5" s="47">
        <f>IF(('Southern Percentages'!$R5&lt;&gt;0),100*(I5*'Southern Percentages'!$R5),"NA")</f>
        <v>100</v>
      </c>
      <c r="P5" s="47">
        <f>IF(('Southern Percentages'!$R5&lt;&gt;0),100*(K5*'Southern Percentages'!$R5),"0")</f>
        <v>0</v>
      </c>
      <c r="Q5" s="47">
        <f>IF(('Southern Percentages'!$R5&lt;&gt;0),100*(M5*'Southern Percentages'!$R5),"0")</f>
        <v>0</v>
      </c>
      <c r="R5" s="49">
        <f t="shared" si="1"/>
        <v>100</v>
      </c>
      <c r="S5" s="41" t="str">
        <f t="shared" si="2"/>
        <v>Branching</v>
      </c>
      <c r="T5" s="41" t="str">
        <f t="shared" si="0"/>
        <v>Branching</v>
      </c>
      <c r="U5" s="41" t="str">
        <f t="shared" si="3"/>
        <v>Branching</v>
      </c>
      <c r="V5" s="5">
        <v>4</v>
      </c>
      <c r="W5" s="6">
        <v>1</v>
      </c>
      <c r="X5" s="6">
        <v>1</v>
      </c>
      <c r="Y5" s="6" t="s">
        <v>29</v>
      </c>
      <c r="Z5" s="6" t="s">
        <v>29</v>
      </c>
      <c r="AA5" s="5">
        <v>625</v>
      </c>
      <c r="AB5" s="5">
        <v>0</v>
      </c>
      <c r="AC5" s="8" t="s">
        <v>30</v>
      </c>
    </row>
    <row r="6" spans="1:29" s="9" customFormat="1" x14ac:dyDescent="0.25">
      <c r="A6" s="5" t="s">
        <v>31</v>
      </c>
      <c r="B6" s="10">
        <v>434066</v>
      </c>
      <c r="C6" s="10">
        <v>8038280</v>
      </c>
      <c r="D6" s="11">
        <v>-17.741700000000002</v>
      </c>
      <c r="E6" s="6">
        <v>146.37799999999999</v>
      </c>
      <c r="F6" s="5">
        <v>8</v>
      </c>
      <c r="G6" s="5">
        <v>400</v>
      </c>
      <c r="H6" s="5">
        <v>0</v>
      </c>
      <c r="I6" s="6">
        <v>0</v>
      </c>
      <c r="J6" s="5">
        <v>3</v>
      </c>
      <c r="K6" s="6">
        <v>7.4999999999999997E-3</v>
      </c>
      <c r="L6" s="5">
        <v>0</v>
      </c>
      <c r="M6" s="6">
        <v>0</v>
      </c>
      <c r="N6" s="7" t="s">
        <v>26</v>
      </c>
      <c r="O6" s="47">
        <f>IF(('Southern Percentages'!$R6&lt;&gt;0),100*(I6*'Southern Percentages'!$R6),"NA")</f>
        <v>0</v>
      </c>
      <c r="P6" s="47">
        <f>IF(('Southern Percentages'!$R6&lt;&gt;0),100*(K6*'Southern Percentages'!$R6),"0")</f>
        <v>100</v>
      </c>
      <c r="Q6" s="47">
        <f>IF(('Southern Percentages'!$R6&lt;&gt;0),100*(M6*'Southern Percentages'!$R6),"0")</f>
        <v>0</v>
      </c>
      <c r="R6" s="49">
        <f t="shared" si="1"/>
        <v>100</v>
      </c>
      <c r="S6" s="41" t="str">
        <f t="shared" si="2"/>
        <v>Massive</v>
      </c>
      <c r="T6" s="41" t="str">
        <f t="shared" si="0"/>
        <v>Massive</v>
      </c>
      <c r="U6" s="41" t="str">
        <f t="shared" si="3"/>
        <v>Massive</v>
      </c>
      <c r="V6" s="5">
        <v>3</v>
      </c>
      <c r="W6" s="6">
        <v>1</v>
      </c>
      <c r="X6" s="6" t="s">
        <v>29</v>
      </c>
      <c r="Y6" s="6">
        <v>1</v>
      </c>
      <c r="Z6" s="6" t="s">
        <v>29</v>
      </c>
      <c r="AA6" s="5">
        <v>392</v>
      </c>
      <c r="AB6" s="5">
        <v>2</v>
      </c>
      <c r="AC6" s="8" t="s">
        <v>30</v>
      </c>
    </row>
    <row r="7" spans="1:29" s="9" customFormat="1" x14ac:dyDescent="0.25">
      <c r="A7" s="5" t="s">
        <v>32</v>
      </c>
      <c r="B7" s="10">
        <v>434063</v>
      </c>
      <c r="C7" s="10">
        <v>8038250</v>
      </c>
      <c r="D7" s="11">
        <v>-17.742000000000001</v>
      </c>
      <c r="E7" s="6">
        <v>146.37799999999999</v>
      </c>
      <c r="F7" s="5">
        <v>12</v>
      </c>
      <c r="G7" s="5">
        <v>600</v>
      </c>
      <c r="H7" s="5">
        <v>20</v>
      </c>
      <c r="I7" s="6">
        <v>3.3333333333333333E-2</v>
      </c>
      <c r="J7" s="5">
        <v>3</v>
      </c>
      <c r="K7" s="6">
        <v>5.0000000000000001E-3</v>
      </c>
      <c r="L7" s="5">
        <v>3</v>
      </c>
      <c r="M7" s="6">
        <v>5.0000000000000001E-3</v>
      </c>
      <c r="N7" s="7" t="s">
        <v>23</v>
      </c>
      <c r="O7" s="47">
        <f>IF(('Southern Percentages'!$R7&lt;&gt;0),100*(I7*'Southern Percentages'!$R7),"NA")</f>
        <v>76.923076923076906</v>
      </c>
      <c r="P7" s="47">
        <f>IF(('Southern Percentages'!$R7&lt;&gt;0),100*(K7*'Southern Percentages'!$R7),"0")</f>
        <v>11.538461538461537</v>
      </c>
      <c r="Q7" s="47">
        <f>IF(('Southern Percentages'!$R7&lt;&gt;0),100*(M7*'Southern Percentages'!$R7),"0")</f>
        <v>11.538461538461537</v>
      </c>
      <c r="R7" s="49">
        <f t="shared" si="1"/>
        <v>99.999999999999972</v>
      </c>
      <c r="S7" s="41" t="str">
        <f t="shared" si="2"/>
        <v>Branching</v>
      </c>
      <c r="T7" s="41" t="str">
        <f t="shared" si="0"/>
        <v>Branching</v>
      </c>
      <c r="U7" s="41" t="str">
        <f t="shared" si="3"/>
        <v>Branching</v>
      </c>
      <c r="V7" s="5">
        <v>20</v>
      </c>
      <c r="W7" s="6">
        <v>0.76923076923076927</v>
      </c>
      <c r="X7" s="6">
        <v>0.76923076923076927</v>
      </c>
      <c r="Y7" s="6">
        <v>0.11538461538461539</v>
      </c>
      <c r="Z7" s="6">
        <v>0.11538461538461539</v>
      </c>
      <c r="AA7" s="5">
        <v>561</v>
      </c>
      <c r="AB7" s="5">
        <v>1</v>
      </c>
      <c r="AC7" s="8" t="s">
        <v>30</v>
      </c>
    </row>
    <row r="8" spans="1:29" s="9" customFormat="1" x14ac:dyDescent="0.25">
      <c r="A8" s="5" t="s">
        <v>33</v>
      </c>
      <c r="B8" s="10">
        <v>434063</v>
      </c>
      <c r="C8" s="10">
        <v>8038220</v>
      </c>
      <c r="D8" s="11">
        <v>-17.7422</v>
      </c>
      <c r="E8" s="6">
        <v>146.37799999999999</v>
      </c>
      <c r="F8" s="5">
        <v>10</v>
      </c>
      <c r="G8" s="5">
        <v>500</v>
      </c>
      <c r="H8" s="5">
        <v>61</v>
      </c>
      <c r="I8" s="6">
        <v>0.122</v>
      </c>
      <c r="J8" s="5">
        <v>5</v>
      </c>
      <c r="K8" s="6">
        <v>0.01</v>
      </c>
      <c r="L8" s="5">
        <v>7</v>
      </c>
      <c r="M8" s="6">
        <v>1.4E-2</v>
      </c>
      <c r="N8" s="7" t="s">
        <v>23</v>
      </c>
      <c r="O8" s="47">
        <f>IF(('Southern Percentages'!$R8&lt;&gt;0),100*(I8*'Southern Percentages'!$R8),"NA")</f>
        <v>83.561643835616437</v>
      </c>
      <c r="P8" s="47">
        <f>IF(('Southern Percentages'!$R8&lt;&gt;0),100*(K8*'Southern Percentages'!$R8),"0")</f>
        <v>6.8493150684931505</v>
      </c>
      <c r="Q8" s="47">
        <f>IF(('Southern Percentages'!$R8&lt;&gt;0),100*(M8*'Southern Percentages'!$R8),"0")</f>
        <v>9.5890410958904102</v>
      </c>
      <c r="R8" s="49">
        <f t="shared" si="1"/>
        <v>100</v>
      </c>
      <c r="S8" s="41" t="str">
        <f t="shared" si="2"/>
        <v>Branching</v>
      </c>
      <c r="T8" s="41" t="str">
        <f t="shared" si="0"/>
        <v>Branching</v>
      </c>
      <c r="U8" s="41" t="str">
        <f t="shared" si="3"/>
        <v>Branching</v>
      </c>
      <c r="V8" s="5">
        <v>61</v>
      </c>
      <c r="W8" s="6">
        <v>0.83561643835616439</v>
      </c>
      <c r="X8" s="6">
        <v>0.83561643835616439</v>
      </c>
      <c r="Y8" s="6">
        <v>6.8493150684931503E-2</v>
      </c>
      <c r="Z8" s="6">
        <v>9.5890410958904104E-2</v>
      </c>
      <c r="AA8" s="5">
        <v>418</v>
      </c>
      <c r="AB8" s="5">
        <v>0</v>
      </c>
      <c r="AC8" s="8" t="s">
        <v>30</v>
      </c>
    </row>
    <row r="9" spans="1:29" s="9" customFormat="1" x14ac:dyDescent="0.25">
      <c r="A9" s="5" t="s">
        <v>34</v>
      </c>
      <c r="B9" s="10">
        <v>434071</v>
      </c>
      <c r="C9" s="10">
        <v>8038200</v>
      </c>
      <c r="D9" s="11">
        <v>-17.7425</v>
      </c>
      <c r="E9" s="6">
        <v>146.37799999999999</v>
      </c>
      <c r="F9" s="5">
        <v>14</v>
      </c>
      <c r="G9" s="5">
        <v>700</v>
      </c>
      <c r="H9" s="5">
        <v>224</v>
      </c>
      <c r="I9" s="6">
        <v>0.32</v>
      </c>
      <c r="J9" s="5">
        <v>5</v>
      </c>
      <c r="K9" s="6">
        <v>7.1428571428571426E-3</v>
      </c>
      <c r="L9" s="5">
        <v>25</v>
      </c>
      <c r="M9" s="6">
        <v>3.5714285714285712E-2</v>
      </c>
      <c r="N9" s="7" t="s">
        <v>23</v>
      </c>
      <c r="O9" s="47">
        <f>IF(('Southern Percentages'!$R9&lt;&gt;0),100*(I9*'Southern Percentages'!$R9),"NA")</f>
        <v>88.188976377952756</v>
      </c>
      <c r="P9" s="47">
        <f>IF(('Southern Percentages'!$R9&lt;&gt;0),100*(K9*'Southern Percentages'!$R9),"0")</f>
        <v>1.9685039370078741</v>
      </c>
      <c r="Q9" s="47">
        <f>IF(('Southern Percentages'!$R9&lt;&gt;0),100*(M9*'Southern Percentages'!$R9),"0")</f>
        <v>9.8425196850393686</v>
      </c>
      <c r="R9" s="49">
        <f t="shared" si="1"/>
        <v>99.999999999999986</v>
      </c>
      <c r="S9" s="41" t="str">
        <f t="shared" si="2"/>
        <v>Branching</v>
      </c>
      <c r="T9" s="41" t="str">
        <f t="shared" si="0"/>
        <v>Branching</v>
      </c>
      <c r="U9" s="41" t="str">
        <f t="shared" si="3"/>
        <v>Branching</v>
      </c>
      <c r="V9" s="5">
        <v>224</v>
      </c>
      <c r="W9" s="6">
        <v>0.88188976377952755</v>
      </c>
      <c r="X9" s="6">
        <v>0.88188976377952755</v>
      </c>
      <c r="Y9" s="6">
        <v>1.968503937007874E-2</v>
      </c>
      <c r="Z9" s="6">
        <v>9.8425196850393706E-2</v>
      </c>
      <c r="AA9" s="5">
        <v>410</v>
      </c>
      <c r="AB9" s="5">
        <v>2</v>
      </c>
      <c r="AC9" s="8" t="s">
        <v>30</v>
      </c>
    </row>
    <row r="10" spans="1:29" s="9" customFormat="1" x14ac:dyDescent="0.25">
      <c r="A10" s="5" t="s">
        <v>35</v>
      </c>
      <c r="B10" s="10">
        <v>434091</v>
      </c>
      <c r="C10" s="10">
        <v>8038180</v>
      </c>
      <c r="D10" s="11">
        <v>-17.742699999999999</v>
      </c>
      <c r="E10" s="6">
        <v>146.37799999999999</v>
      </c>
      <c r="F10" s="5">
        <v>22</v>
      </c>
      <c r="G10" s="5">
        <v>1100</v>
      </c>
      <c r="H10" s="5">
        <v>259</v>
      </c>
      <c r="I10" s="6">
        <v>0.23545454545454544</v>
      </c>
      <c r="J10" s="5">
        <v>28</v>
      </c>
      <c r="K10" s="6">
        <v>2.5454545454545455E-2</v>
      </c>
      <c r="L10" s="5">
        <v>160</v>
      </c>
      <c r="M10" s="6">
        <v>0.14545454545454545</v>
      </c>
      <c r="N10" s="7" t="s">
        <v>23</v>
      </c>
      <c r="O10" s="47">
        <f>IF(('Southern Percentages'!$R10&lt;&gt;0),100*(I10*'Southern Percentages'!$R10),"NA")</f>
        <v>57.941834451901563</v>
      </c>
      <c r="P10" s="47">
        <f>IF(('Southern Percentages'!$R10&lt;&gt;0),100*(K10*'Southern Percentages'!$R10),"0")</f>
        <v>6.2639821029082778</v>
      </c>
      <c r="Q10" s="47">
        <f>IF(('Southern Percentages'!$R10&lt;&gt;0),100*(M10*'Southern Percentages'!$R10),"0")</f>
        <v>35.79418344519015</v>
      </c>
      <c r="R10" s="49">
        <f t="shared" si="1"/>
        <v>100</v>
      </c>
      <c r="S10" s="41" t="str">
        <f t="shared" si="2"/>
        <v>Branching</v>
      </c>
      <c r="T10" s="41" t="str">
        <f t="shared" si="0"/>
        <v>Branching</v>
      </c>
      <c r="U10" s="41" t="str">
        <f t="shared" si="3"/>
        <v>Branching</v>
      </c>
      <c r="V10" s="5">
        <v>259</v>
      </c>
      <c r="W10" s="6">
        <v>0.57941834451901564</v>
      </c>
      <c r="X10" s="6">
        <v>0.57941834451901564</v>
      </c>
      <c r="Y10" s="6">
        <v>6.2639821029082776E-2</v>
      </c>
      <c r="Z10" s="6">
        <v>0.35794183445190159</v>
      </c>
      <c r="AA10" s="5">
        <v>575</v>
      </c>
      <c r="AB10" s="5">
        <v>9</v>
      </c>
      <c r="AC10" s="8" t="s">
        <v>30</v>
      </c>
    </row>
    <row r="11" spans="1:29" s="9" customFormat="1" x14ac:dyDescent="0.25">
      <c r="A11" s="5" t="s">
        <v>36</v>
      </c>
      <c r="B11" s="10">
        <v>434114</v>
      </c>
      <c r="C11" s="10">
        <v>8038160</v>
      </c>
      <c r="D11" s="11">
        <v>-17.742799999999999</v>
      </c>
      <c r="E11" s="6">
        <v>146.37899999999999</v>
      </c>
      <c r="F11" s="5">
        <v>36</v>
      </c>
      <c r="G11" s="5">
        <v>1800</v>
      </c>
      <c r="H11" s="5">
        <v>554</v>
      </c>
      <c r="I11" s="6">
        <v>0.30777777777777776</v>
      </c>
      <c r="J11" s="5">
        <v>19</v>
      </c>
      <c r="K11" s="6">
        <v>1.0555555555555556E-2</v>
      </c>
      <c r="L11" s="5">
        <v>476</v>
      </c>
      <c r="M11" s="6">
        <v>0.26444444444444443</v>
      </c>
      <c r="N11" s="7" t="s">
        <v>23</v>
      </c>
      <c r="O11" s="47">
        <f>IF(('Southern Percentages'!$R11&lt;&gt;0),100*(I11*'Southern Percentages'!$R11),"NA")</f>
        <v>52.812202097235463</v>
      </c>
      <c r="P11" s="47">
        <f>IF(('Southern Percentages'!$R11&lt;&gt;0),100*(K11*'Southern Percentages'!$R11),"0")</f>
        <v>1.8112488083889422</v>
      </c>
      <c r="Q11" s="47">
        <f>IF(('Southern Percentages'!$R11&lt;&gt;0),100*(M11*'Southern Percentages'!$R11),"0")</f>
        <v>45.376549094375598</v>
      </c>
      <c r="R11" s="49">
        <f t="shared" si="1"/>
        <v>100</v>
      </c>
      <c r="S11" s="41" t="str">
        <f t="shared" si="2"/>
        <v>Branching</v>
      </c>
      <c r="T11" s="41" t="str">
        <f t="shared" si="0"/>
        <v>Branching</v>
      </c>
      <c r="U11" s="41" t="str">
        <f t="shared" si="3"/>
        <v>Mixed</v>
      </c>
      <c r="V11" s="5">
        <v>554</v>
      </c>
      <c r="W11" s="6">
        <v>0.52812202097235461</v>
      </c>
      <c r="X11" s="6">
        <v>0.52812202097235461</v>
      </c>
      <c r="Y11" s="6">
        <v>1.8112488083889419E-2</v>
      </c>
      <c r="Z11" s="6">
        <v>0.45376549094375596</v>
      </c>
      <c r="AA11" s="5">
        <v>543</v>
      </c>
      <c r="AB11" s="5">
        <v>18</v>
      </c>
      <c r="AC11" s="8" t="s">
        <v>30</v>
      </c>
    </row>
    <row r="12" spans="1:29" s="9" customFormat="1" x14ac:dyDescent="0.25">
      <c r="A12" s="5" t="s">
        <v>37</v>
      </c>
      <c r="B12" s="10">
        <v>434144</v>
      </c>
      <c r="C12" s="10">
        <v>8038160</v>
      </c>
      <c r="D12" s="11">
        <v>-17.742799999999999</v>
      </c>
      <c r="E12" s="6">
        <v>146.37899999999999</v>
      </c>
      <c r="F12" s="5">
        <v>22</v>
      </c>
      <c r="G12" s="5">
        <v>1100</v>
      </c>
      <c r="H12" s="5">
        <v>302</v>
      </c>
      <c r="I12" s="6">
        <v>0.27454545454545454</v>
      </c>
      <c r="J12" s="5">
        <v>13</v>
      </c>
      <c r="K12" s="6">
        <v>1.1818181818181818E-2</v>
      </c>
      <c r="L12" s="5">
        <v>212</v>
      </c>
      <c r="M12" s="6">
        <v>0.19272727272727272</v>
      </c>
      <c r="N12" s="7" t="s">
        <v>23</v>
      </c>
      <c r="O12" s="47">
        <f>IF(('Southern Percentages'!$R12&lt;&gt;0),100*(I12*'Southern Percentages'!$R12),"NA")</f>
        <v>57.305502846299817</v>
      </c>
      <c r="P12" s="47">
        <f>IF(('Southern Percentages'!$R12&lt;&gt;0),100*(K12*'Southern Percentages'!$R12),"0")</f>
        <v>2.4667931688804554</v>
      </c>
      <c r="Q12" s="47">
        <f>IF(('Southern Percentages'!$R12&lt;&gt;0),100*(M12*'Southern Percentages'!$R12),"0")</f>
        <v>40.227703984819733</v>
      </c>
      <c r="R12" s="49">
        <f t="shared" si="1"/>
        <v>100</v>
      </c>
      <c r="S12" s="41" t="str">
        <f t="shared" si="2"/>
        <v>Branching</v>
      </c>
      <c r="T12" s="41" t="str">
        <f t="shared" si="0"/>
        <v>Branching</v>
      </c>
      <c r="U12" s="41" t="str">
        <f t="shared" si="3"/>
        <v>Branching</v>
      </c>
      <c r="V12" s="5">
        <v>302</v>
      </c>
      <c r="W12" s="6">
        <v>0.57305502846299805</v>
      </c>
      <c r="X12" s="6">
        <v>0.57305502846299805</v>
      </c>
      <c r="Y12" s="6">
        <v>2.4667931688804556E-2</v>
      </c>
      <c r="Z12" s="6">
        <v>0.40227703984819735</v>
      </c>
      <c r="AA12" s="5">
        <v>462</v>
      </c>
      <c r="AB12" s="5">
        <v>10</v>
      </c>
      <c r="AC12" s="8" t="s">
        <v>30</v>
      </c>
    </row>
    <row r="13" spans="1:29" s="9" customFormat="1" x14ac:dyDescent="0.25">
      <c r="A13" s="5" t="s">
        <v>38</v>
      </c>
      <c r="B13" s="10">
        <v>434168</v>
      </c>
      <c r="C13" s="10">
        <v>8038170</v>
      </c>
      <c r="D13" s="11">
        <v>-17.742799999999999</v>
      </c>
      <c r="E13" s="6">
        <v>146.37899999999999</v>
      </c>
      <c r="F13" s="5">
        <v>14</v>
      </c>
      <c r="G13" s="5">
        <v>700</v>
      </c>
      <c r="H13" s="5">
        <v>148</v>
      </c>
      <c r="I13" s="6">
        <v>0.21142857142857144</v>
      </c>
      <c r="J13" s="5">
        <v>7</v>
      </c>
      <c r="K13" s="6">
        <v>0.01</v>
      </c>
      <c r="L13" s="5">
        <v>132</v>
      </c>
      <c r="M13" s="6">
        <v>0.18857142857142858</v>
      </c>
      <c r="N13" s="7" t="s">
        <v>23</v>
      </c>
      <c r="O13" s="47">
        <f>IF(('Southern Percentages'!$R13&lt;&gt;0),100*(I13*'Southern Percentages'!$R13),"NA")</f>
        <v>51.567944250871079</v>
      </c>
      <c r="P13" s="47">
        <f>IF(('Southern Percentages'!$R13&lt;&gt;0),100*(K13*'Southern Percentages'!$R13),"0")</f>
        <v>2.4390243902439024</v>
      </c>
      <c r="Q13" s="47">
        <f>IF(('Southern Percentages'!$R13&lt;&gt;0),100*(M13*'Southern Percentages'!$R13),"0")</f>
        <v>45.99303135888502</v>
      </c>
      <c r="R13" s="49">
        <f t="shared" si="1"/>
        <v>100</v>
      </c>
      <c r="S13" s="41" t="str">
        <f t="shared" si="2"/>
        <v>Branching</v>
      </c>
      <c r="T13" s="41" t="str">
        <f t="shared" si="0"/>
        <v>Branching</v>
      </c>
      <c r="U13" s="41" t="str">
        <f t="shared" si="3"/>
        <v>Mixed</v>
      </c>
      <c r="V13" s="5">
        <v>148</v>
      </c>
      <c r="W13" s="6">
        <v>0.51567944250871078</v>
      </c>
      <c r="X13" s="6">
        <v>0.51567944250871078</v>
      </c>
      <c r="Y13" s="6">
        <v>2.4390243902439025E-2</v>
      </c>
      <c r="Z13" s="6">
        <v>0.45993031358885017</v>
      </c>
      <c r="AA13" s="5">
        <v>308</v>
      </c>
      <c r="AB13" s="5">
        <v>3</v>
      </c>
      <c r="AC13" s="8" t="s">
        <v>30</v>
      </c>
    </row>
    <row r="14" spans="1:29" s="9" customFormat="1" x14ac:dyDescent="0.25">
      <c r="A14" s="5" t="s">
        <v>39</v>
      </c>
      <c r="B14" s="10">
        <v>434233</v>
      </c>
      <c r="C14" s="10">
        <v>8038170</v>
      </c>
      <c r="D14" s="11">
        <v>-17.742699999999999</v>
      </c>
      <c r="E14" s="6">
        <v>146.38</v>
      </c>
      <c r="F14" s="5">
        <v>7</v>
      </c>
      <c r="G14" s="5">
        <v>350</v>
      </c>
      <c r="H14" s="5">
        <v>61</v>
      </c>
      <c r="I14" s="6">
        <v>0.17428571428571429</v>
      </c>
      <c r="J14" s="5">
        <v>3</v>
      </c>
      <c r="K14" s="6">
        <v>8.5714285714285719E-3</v>
      </c>
      <c r="L14" s="5">
        <v>100</v>
      </c>
      <c r="M14" s="6">
        <v>0.2857142857142857</v>
      </c>
      <c r="N14" s="7" t="s">
        <v>40</v>
      </c>
      <c r="O14" s="47">
        <f>IF(('Southern Percentages'!$R14&lt;&gt;0),100*(I14*'Southern Percentages'!$R14),"NA")</f>
        <v>37.195121951219505</v>
      </c>
      <c r="P14" s="47">
        <f>IF(('Southern Percentages'!$R14&lt;&gt;0),100*(K14*'Southern Percentages'!$R14),"0")</f>
        <v>1.8292682926829267</v>
      </c>
      <c r="Q14" s="47">
        <f>IF(('Southern Percentages'!$R14&lt;&gt;0),100*(M14*'Southern Percentages'!$R14),"0")</f>
        <v>60.975609756097548</v>
      </c>
      <c r="R14" s="49">
        <f t="shared" si="1"/>
        <v>99.999999999999972</v>
      </c>
      <c r="S14" s="41" t="str">
        <f t="shared" si="2"/>
        <v>Plate</v>
      </c>
      <c r="T14" s="41" t="str">
        <f t="shared" si="0"/>
        <v>Plate</v>
      </c>
      <c r="U14" s="41" t="str">
        <f t="shared" si="3"/>
        <v>Plate</v>
      </c>
      <c r="V14" s="5">
        <v>100</v>
      </c>
      <c r="W14" s="6">
        <v>0.6097560975609756</v>
      </c>
      <c r="X14" s="6">
        <v>0.37195121951219512</v>
      </c>
      <c r="Y14" s="6">
        <v>1.8292682926829267E-2</v>
      </c>
      <c r="Z14" s="6">
        <v>0.6097560975609756</v>
      </c>
      <c r="AA14" s="5">
        <v>148</v>
      </c>
      <c r="AB14" s="5">
        <v>0</v>
      </c>
      <c r="AC14" s="8" t="s">
        <v>30</v>
      </c>
    </row>
    <row r="15" spans="1:29" s="9" customFormat="1" x14ac:dyDescent="0.25">
      <c r="A15" s="5" t="s">
        <v>41</v>
      </c>
      <c r="B15" s="10">
        <v>434260</v>
      </c>
      <c r="C15" s="10">
        <v>8038160</v>
      </c>
      <c r="D15" s="11">
        <v>-17.742799999999999</v>
      </c>
      <c r="E15" s="6">
        <v>146.38</v>
      </c>
      <c r="F15" s="5">
        <v>23</v>
      </c>
      <c r="G15" s="5">
        <v>1150</v>
      </c>
      <c r="H15" s="5">
        <v>237</v>
      </c>
      <c r="I15" s="6">
        <v>0.20608695652173914</v>
      </c>
      <c r="J15" s="5">
        <v>4</v>
      </c>
      <c r="K15" s="6">
        <v>3.4782608695652175E-3</v>
      </c>
      <c r="L15" s="5">
        <v>326</v>
      </c>
      <c r="M15" s="6">
        <v>0.28347826086956524</v>
      </c>
      <c r="N15" s="7" t="s">
        <v>40</v>
      </c>
      <c r="O15" s="47">
        <f>IF(('Southern Percentages'!$R15&lt;&gt;0),100*(I15*'Southern Percentages'!$R15),"NA")</f>
        <v>41.798941798941804</v>
      </c>
      <c r="P15" s="47">
        <f>IF(('Southern Percentages'!$R15&lt;&gt;0),100*(K15*'Southern Percentages'!$R15),"0")</f>
        <v>0.70546737213403887</v>
      </c>
      <c r="Q15" s="47">
        <f>IF(('Southern Percentages'!$R15&lt;&gt;0),100*(M15*'Southern Percentages'!$R15),"0")</f>
        <v>57.495590828924172</v>
      </c>
      <c r="R15" s="49">
        <f t="shared" si="1"/>
        <v>100.00000000000001</v>
      </c>
      <c r="S15" s="41" t="str">
        <f t="shared" si="2"/>
        <v>Plate</v>
      </c>
      <c r="T15" s="41" t="str">
        <f t="shared" si="0"/>
        <v>Plate</v>
      </c>
      <c r="U15" s="41" t="str">
        <f t="shared" si="3"/>
        <v>Plate</v>
      </c>
      <c r="V15" s="5">
        <v>326</v>
      </c>
      <c r="W15" s="6">
        <v>0.57495590828924159</v>
      </c>
      <c r="X15" s="6">
        <v>0.41798941798941797</v>
      </c>
      <c r="Y15" s="6">
        <v>7.0546737213403876E-3</v>
      </c>
      <c r="Z15" s="6">
        <v>0.57495590828924159</v>
      </c>
      <c r="AA15" s="5">
        <v>462</v>
      </c>
      <c r="AB15" s="5">
        <v>0</v>
      </c>
      <c r="AC15" s="8" t="s">
        <v>30</v>
      </c>
    </row>
    <row r="16" spans="1:29" s="9" customFormat="1" x14ac:dyDescent="0.25">
      <c r="A16" s="5" t="s">
        <v>42</v>
      </c>
      <c r="B16" s="10">
        <v>434288</v>
      </c>
      <c r="C16" s="10">
        <v>8038140</v>
      </c>
      <c r="D16" s="11">
        <v>-17.742999999999999</v>
      </c>
      <c r="E16" s="6">
        <v>146.38</v>
      </c>
      <c r="F16" s="5">
        <v>15</v>
      </c>
      <c r="G16" s="5">
        <v>750</v>
      </c>
      <c r="H16" s="5">
        <v>202</v>
      </c>
      <c r="I16" s="6">
        <v>0.26933333333333331</v>
      </c>
      <c r="J16" s="5">
        <v>3</v>
      </c>
      <c r="K16" s="6">
        <v>4.0000000000000001E-3</v>
      </c>
      <c r="L16" s="5">
        <v>138</v>
      </c>
      <c r="M16" s="6">
        <v>0.184</v>
      </c>
      <c r="N16" s="7" t="s">
        <v>23</v>
      </c>
      <c r="O16" s="47">
        <f>IF(('Southern Percentages'!$R16&lt;&gt;0),100*(I16*'Southern Percentages'!$R16),"NA")</f>
        <v>58.89212827988338</v>
      </c>
      <c r="P16" s="47">
        <f>IF(('Southern Percentages'!$R16&lt;&gt;0),100*(K16*'Southern Percentages'!$R16),"0")</f>
        <v>0.87463556851311952</v>
      </c>
      <c r="Q16" s="47">
        <f>IF(('Southern Percentages'!$R16&lt;&gt;0),100*(M16*'Southern Percentages'!$R16),"0")</f>
        <v>40.233236151603499</v>
      </c>
      <c r="R16" s="49">
        <f t="shared" si="1"/>
        <v>100</v>
      </c>
      <c r="S16" s="41" t="str">
        <f t="shared" si="2"/>
        <v>Branching</v>
      </c>
      <c r="T16" s="41" t="str">
        <f t="shared" si="0"/>
        <v>Branching</v>
      </c>
      <c r="U16" s="41" t="str">
        <f t="shared" si="3"/>
        <v>Branching</v>
      </c>
      <c r="V16" s="5">
        <v>202</v>
      </c>
      <c r="W16" s="6">
        <v>0.58892128279883382</v>
      </c>
      <c r="X16" s="6">
        <v>0.58892128279883382</v>
      </c>
      <c r="Y16" s="6">
        <v>8.7463556851311956E-3</v>
      </c>
      <c r="Z16" s="6">
        <v>0.40233236151603496</v>
      </c>
      <c r="AA16" s="5">
        <v>327</v>
      </c>
      <c r="AB16" s="5">
        <v>4</v>
      </c>
      <c r="AC16" s="8" t="s">
        <v>30</v>
      </c>
    </row>
    <row r="17" spans="1:29" s="9" customFormat="1" x14ac:dyDescent="0.25">
      <c r="A17" s="5" t="s">
        <v>43</v>
      </c>
      <c r="B17" s="10">
        <v>435400</v>
      </c>
      <c r="C17" s="10">
        <v>8038250</v>
      </c>
      <c r="D17" s="11">
        <v>-17.742000000000001</v>
      </c>
      <c r="E17" s="6">
        <v>146.39099999999999</v>
      </c>
      <c r="F17" s="5">
        <v>16</v>
      </c>
      <c r="G17" s="5">
        <v>800</v>
      </c>
      <c r="H17" s="5">
        <v>64</v>
      </c>
      <c r="I17" s="6">
        <v>0.08</v>
      </c>
      <c r="J17" s="5">
        <v>1</v>
      </c>
      <c r="K17" s="6">
        <v>1.25E-3</v>
      </c>
      <c r="L17" s="5">
        <v>25</v>
      </c>
      <c r="M17" s="6">
        <v>3.125E-2</v>
      </c>
      <c r="N17" s="7" t="s">
        <v>23</v>
      </c>
      <c r="O17" s="47">
        <f>IF(('Southern Percentages'!$R17&lt;&gt;0),100*(I17*'Southern Percentages'!$R17),"NA")</f>
        <v>71.111111111111114</v>
      </c>
      <c r="P17" s="47">
        <f>IF(('Southern Percentages'!$R17&lt;&gt;0),100*(K17*'Southern Percentages'!$R17),"0")</f>
        <v>1.1111111111111112</v>
      </c>
      <c r="Q17" s="47">
        <f>IF(('Southern Percentages'!$R17&lt;&gt;0),100*(M17*'Southern Percentages'!$R17),"0")</f>
        <v>27.777777777777779</v>
      </c>
      <c r="R17" s="49">
        <f t="shared" si="1"/>
        <v>100</v>
      </c>
      <c r="S17" s="41" t="str">
        <f t="shared" si="2"/>
        <v>Branching</v>
      </c>
      <c r="T17" s="41" t="str">
        <f t="shared" si="0"/>
        <v>Branching</v>
      </c>
      <c r="U17" s="41" t="str">
        <f t="shared" si="3"/>
        <v>Branching</v>
      </c>
      <c r="V17" s="5">
        <v>64</v>
      </c>
      <c r="W17" s="6">
        <v>0.71111111111111114</v>
      </c>
      <c r="X17" s="6">
        <v>0.71111111111111114</v>
      </c>
      <c r="Y17" s="6">
        <v>1.1111111111111112E-2</v>
      </c>
      <c r="Z17" s="6">
        <v>0.27777777777777779</v>
      </c>
      <c r="AA17" s="5">
        <v>644</v>
      </c>
      <c r="AB17" s="5">
        <v>12</v>
      </c>
      <c r="AC17" s="8" t="s">
        <v>30</v>
      </c>
    </row>
    <row r="18" spans="1:29" s="9" customFormat="1" x14ac:dyDescent="0.25">
      <c r="A18" s="5" t="s">
        <v>44</v>
      </c>
      <c r="B18" s="10">
        <v>435430</v>
      </c>
      <c r="C18" s="10">
        <v>8038250</v>
      </c>
      <c r="D18" s="11">
        <v>-17.742000000000001</v>
      </c>
      <c r="E18" s="6">
        <v>146.39099999999999</v>
      </c>
      <c r="F18" s="5">
        <v>11</v>
      </c>
      <c r="G18" s="5">
        <v>550</v>
      </c>
      <c r="H18" s="5">
        <v>43</v>
      </c>
      <c r="I18" s="6">
        <v>7.8181818181818186E-2</v>
      </c>
      <c r="J18" s="5">
        <v>1</v>
      </c>
      <c r="K18" s="6">
        <v>1.8181818181818182E-3</v>
      </c>
      <c r="L18" s="5">
        <v>28</v>
      </c>
      <c r="M18" s="6">
        <v>5.0909090909090911E-2</v>
      </c>
      <c r="N18" s="7" t="s">
        <v>23</v>
      </c>
      <c r="O18" s="47">
        <f>IF(('Southern Percentages'!$R18&lt;&gt;0),100*(I18*'Southern Percentages'!$R18),"NA")</f>
        <v>59.722222222222221</v>
      </c>
      <c r="P18" s="47">
        <f>IF(('Southern Percentages'!$R18&lt;&gt;0),100*(K18*'Southern Percentages'!$R18),"0")</f>
        <v>1.3888888888888888</v>
      </c>
      <c r="Q18" s="47">
        <f>IF(('Southern Percentages'!$R18&lt;&gt;0),100*(M18*'Southern Percentages'!$R18),"0")</f>
        <v>38.888888888888893</v>
      </c>
      <c r="R18" s="49">
        <f t="shared" si="1"/>
        <v>100</v>
      </c>
      <c r="S18" s="41" t="str">
        <f t="shared" si="2"/>
        <v>Branching</v>
      </c>
      <c r="T18" s="41" t="str">
        <f t="shared" si="0"/>
        <v>Branching</v>
      </c>
      <c r="U18" s="41" t="str">
        <f t="shared" si="3"/>
        <v>Branching</v>
      </c>
      <c r="V18" s="5">
        <v>43</v>
      </c>
      <c r="W18" s="6">
        <v>0.59722222222222221</v>
      </c>
      <c r="X18" s="6">
        <v>0.59722222222222221</v>
      </c>
      <c r="Y18" s="6">
        <v>1.3888888888888888E-2</v>
      </c>
      <c r="Z18" s="6">
        <v>0.3888888888888889</v>
      </c>
      <c r="AA18" s="5">
        <v>439</v>
      </c>
      <c r="AB18" s="5">
        <v>14</v>
      </c>
      <c r="AC18" s="8" t="s">
        <v>30</v>
      </c>
    </row>
    <row r="19" spans="1:29" s="9" customFormat="1" x14ac:dyDescent="0.25">
      <c r="A19" s="5" t="s">
        <v>45</v>
      </c>
      <c r="B19" s="10">
        <v>435454</v>
      </c>
      <c r="C19" s="10">
        <v>8038260</v>
      </c>
      <c r="D19" s="11">
        <v>-17.741900000000001</v>
      </c>
      <c r="E19" s="6">
        <v>146.39099999999999</v>
      </c>
      <c r="F19" s="5">
        <v>16</v>
      </c>
      <c r="G19" s="5">
        <v>800</v>
      </c>
      <c r="H19" s="5">
        <v>13</v>
      </c>
      <c r="I19" s="6">
        <v>1.6250000000000001E-2</v>
      </c>
      <c r="J19" s="5">
        <v>5</v>
      </c>
      <c r="K19" s="6">
        <v>6.2500000000000003E-3</v>
      </c>
      <c r="L19" s="5">
        <v>21</v>
      </c>
      <c r="M19" s="6">
        <v>2.6249999999999999E-2</v>
      </c>
      <c r="N19" s="7" t="s">
        <v>40</v>
      </c>
      <c r="O19" s="47">
        <f>IF(('Southern Percentages'!$R19&lt;&gt;0),100*(I19*'Southern Percentages'!$R19),"NA")</f>
        <v>33.333333333333336</v>
      </c>
      <c r="P19" s="47">
        <f>IF(('Southern Percentages'!$R19&lt;&gt;0),100*(K19*'Southern Percentages'!$R19),"0")</f>
        <v>12.820512820512823</v>
      </c>
      <c r="Q19" s="47">
        <f>IF(('Southern Percentages'!$R19&lt;&gt;0),100*(M19*'Southern Percentages'!$R19),"0")</f>
        <v>53.846153846153847</v>
      </c>
      <c r="R19" s="49">
        <f t="shared" si="1"/>
        <v>100</v>
      </c>
      <c r="S19" s="41" t="str">
        <f t="shared" si="2"/>
        <v>Plate</v>
      </c>
      <c r="T19" s="41" t="str">
        <f t="shared" si="0"/>
        <v>Plate</v>
      </c>
      <c r="U19" s="41" t="str">
        <f t="shared" si="3"/>
        <v>Plate</v>
      </c>
      <c r="V19" s="5">
        <v>21</v>
      </c>
      <c r="W19" s="6">
        <v>0.53846153846153844</v>
      </c>
      <c r="X19" s="6">
        <v>0.33333333333333331</v>
      </c>
      <c r="Y19" s="6">
        <v>0.12820512820512819</v>
      </c>
      <c r="Z19" s="6">
        <v>0.53846153846153844</v>
      </c>
      <c r="AA19" s="5">
        <v>718</v>
      </c>
      <c r="AB19" s="5">
        <v>16</v>
      </c>
      <c r="AC19" s="8" t="s">
        <v>30</v>
      </c>
    </row>
    <row r="20" spans="1:29" s="9" customFormat="1" x14ac:dyDescent="0.25">
      <c r="A20" s="5" t="s">
        <v>46</v>
      </c>
      <c r="B20" s="10">
        <v>435480</v>
      </c>
      <c r="C20" s="10">
        <v>8038270</v>
      </c>
      <c r="D20" s="11">
        <v>-17.741800000000001</v>
      </c>
      <c r="E20" s="6">
        <v>146.39099999999999</v>
      </c>
      <c r="F20" s="5">
        <v>17</v>
      </c>
      <c r="G20" s="5">
        <v>850</v>
      </c>
      <c r="H20" s="5">
        <v>44</v>
      </c>
      <c r="I20" s="6">
        <v>5.1764705882352942E-2</v>
      </c>
      <c r="J20" s="5">
        <v>5</v>
      </c>
      <c r="K20" s="6">
        <v>5.8823529411764705E-3</v>
      </c>
      <c r="L20" s="5">
        <v>27</v>
      </c>
      <c r="M20" s="6">
        <v>3.1764705882352938E-2</v>
      </c>
      <c r="N20" s="7" t="s">
        <v>23</v>
      </c>
      <c r="O20" s="47">
        <f>IF(('Southern Percentages'!$R20&lt;&gt;0),100*(I20*'Southern Percentages'!$R20),"NA")</f>
        <v>57.894736842105267</v>
      </c>
      <c r="P20" s="47">
        <f>IF(('Southern Percentages'!$R20&lt;&gt;0),100*(K20*'Southern Percentages'!$R20),"0")</f>
        <v>6.5789473684210522</v>
      </c>
      <c r="Q20" s="47">
        <f>IF(('Southern Percentages'!$R20&lt;&gt;0),100*(M20*'Southern Percentages'!$R20),"0")</f>
        <v>35.526315789473678</v>
      </c>
      <c r="R20" s="49">
        <f t="shared" si="1"/>
        <v>100</v>
      </c>
      <c r="S20" s="41" t="str">
        <f t="shared" si="2"/>
        <v>Branching</v>
      </c>
      <c r="T20" s="41" t="str">
        <f t="shared" si="0"/>
        <v>Branching</v>
      </c>
      <c r="U20" s="41" t="str">
        <f t="shared" si="3"/>
        <v>Branching</v>
      </c>
      <c r="V20" s="5">
        <v>44</v>
      </c>
      <c r="W20" s="6">
        <v>0.57894736842105265</v>
      </c>
      <c r="X20" s="6">
        <v>0.57894736842105265</v>
      </c>
      <c r="Y20" s="6">
        <v>6.5789473684210523E-2</v>
      </c>
      <c r="Z20" s="6">
        <v>0.35526315789473684</v>
      </c>
      <c r="AA20" s="5">
        <v>711</v>
      </c>
      <c r="AB20" s="5">
        <v>46</v>
      </c>
      <c r="AC20" s="8" t="s">
        <v>30</v>
      </c>
    </row>
    <row r="21" spans="1:29" s="9" customFormat="1" x14ac:dyDescent="0.25">
      <c r="A21" s="5" t="s">
        <v>47</v>
      </c>
      <c r="B21" s="10">
        <v>435505</v>
      </c>
      <c r="C21" s="10">
        <v>8038280</v>
      </c>
      <c r="D21" s="11">
        <v>-17.741800000000001</v>
      </c>
      <c r="E21" s="6">
        <v>146.392</v>
      </c>
      <c r="F21" s="5">
        <v>15</v>
      </c>
      <c r="G21" s="5">
        <v>750</v>
      </c>
      <c r="H21" s="5">
        <v>36</v>
      </c>
      <c r="I21" s="6">
        <v>4.8000000000000001E-2</v>
      </c>
      <c r="J21" s="5">
        <v>2</v>
      </c>
      <c r="K21" s="6">
        <v>2.6666666666666666E-3</v>
      </c>
      <c r="L21" s="5">
        <v>10</v>
      </c>
      <c r="M21" s="6">
        <v>1.3333333333333334E-2</v>
      </c>
      <c r="N21" s="7" t="s">
        <v>23</v>
      </c>
      <c r="O21" s="47">
        <f>IF(('Southern Percentages'!$R21&lt;&gt;0),100*(I21*'Southern Percentages'!$R21),"NA")</f>
        <v>75</v>
      </c>
      <c r="P21" s="47">
        <f>IF(('Southern Percentages'!$R21&lt;&gt;0),100*(K21*'Southern Percentages'!$R21),"0")</f>
        <v>4.1666666666666661</v>
      </c>
      <c r="Q21" s="47">
        <f>IF(('Southern Percentages'!$R21&lt;&gt;0),100*(M21*'Southern Percentages'!$R21),"0")</f>
        <v>20.833333333333336</v>
      </c>
      <c r="R21" s="49">
        <f t="shared" si="1"/>
        <v>100</v>
      </c>
      <c r="S21" s="41" t="str">
        <f t="shared" si="2"/>
        <v>Branching</v>
      </c>
      <c r="T21" s="41" t="str">
        <f t="shared" si="0"/>
        <v>Branching</v>
      </c>
      <c r="U21" s="41" t="str">
        <f t="shared" si="3"/>
        <v>Branching</v>
      </c>
      <c r="V21" s="5">
        <v>36</v>
      </c>
      <c r="W21" s="6">
        <v>0.75</v>
      </c>
      <c r="X21" s="6">
        <v>0.75</v>
      </c>
      <c r="Y21" s="6">
        <v>4.1666666666666664E-2</v>
      </c>
      <c r="Z21" s="6">
        <v>0.20833333333333334</v>
      </c>
      <c r="AA21" s="5">
        <v>668</v>
      </c>
      <c r="AB21" s="5">
        <v>14</v>
      </c>
      <c r="AC21" s="8" t="s">
        <v>30</v>
      </c>
    </row>
    <row r="22" spans="1:29" s="9" customFormat="1" x14ac:dyDescent="0.25">
      <c r="A22" s="5" t="s">
        <v>48</v>
      </c>
      <c r="B22" s="10">
        <v>435525</v>
      </c>
      <c r="C22" s="10">
        <v>8038300</v>
      </c>
      <c r="D22" s="11">
        <v>-17.741599999999998</v>
      </c>
      <c r="E22" s="6">
        <v>146.392</v>
      </c>
      <c r="F22" s="5">
        <v>14</v>
      </c>
      <c r="G22" s="5">
        <v>700</v>
      </c>
      <c r="H22" s="5">
        <v>35</v>
      </c>
      <c r="I22" s="6">
        <v>0.05</v>
      </c>
      <c r="J22" s="5">
        <v>1</v>
      </c>
      <c r="K22" s="6">
        <v>1.4285714285714286E-3</v>
      </c>
      <c r="L22" s="5">
        <v>12</v>
      </c>
      <c r="M22" s="6">
        <v>1.7142857142857144E-2</v>
      </c>
      <c r="N22" s="7" t="s">
        <v>23</v>
      </c>
      <c r="O22" s="47">
        <f>IF(('Southern Percentages'!$R22&lt;&gt;0),100*(I22*'Southern Percentages'!$R22),"NA")</f>
        <v>72.916666666666657</v>
      </c>
      <c r="P22" s="47">
        <f>IF(('Southern Percentages'!$R22&lt;&gt;0),100*(K22*'Southern Percentages'!$R22),"0")</f>
        <v>2.083333333333333</v>
      </c>
      <c r="Q22" s="47">
        <f>IF(('Southern Percentages'!$R22&lt;&gt;0),100*(M22*'Southern Percentages'!$R22),"0")</f>
        <v>25</v>
      </c>
      <c r="R22" s="49">
        <f t="shared" si="1"/>
        <v>99.999999999999986</v>
      </c>
      <c r="S22" s="41" t="str">
        <f t="shared" si="2"/>
        <v>Branching</v>
      </c>
      <c r="T22" s="41" t="str">
        <f t="shared" si="0"/>
        <v>Branching</v>
      </c>
      <c r="U22" s="41" t="str">
        <f t="shared" si="3"/>
        <v>Branching</v>
      </c>
      <c r="V22" s="5">
        <v>35</v>
      </c>
      <c r="W22" s="6">
        <v>0.72916666666666663</v>
      </c>
      <c r="X22" s="6">
        <v>0.72916666666666663</v>
      </c>
      <c r="Y22" s="6">
        <v>2.0833333333333332E-2</v>
      </c>
      <c r="Z22" s="6">
        <v>0.25</v>
      </c>
      <c r="AA22" s="5">
        <v>596</v>
      </c>
      <c r="AB22" s="5">
        <v>28</v>
      </c>
      <c r="AC22" s="8" t="s">
        <v>30</v>
      </c>
    </row>
    <row r="23" spans="1:29" s="9" customFormat="1" x14ac:dyDescent="0.25">
      <c r="A23" s="5" t="s">
        <v>49</v>
      </c>
      <c r="B23" s="10">
        <v>435551</v>
      </c>
      <c r="C23" s="10">
        <v>8038310</v>
      </c>
      <c r="D23" s="11">
        <v>-17.741499999999998</v>
      </c>
      <c r="E23" s="6">
        <v>146.392</v>
      </c>
      <c r="F23" s="5">
        <v>13</v>
      </c>
      <c r="G23" s="5">
        <v>650</v>
      </c>
      <c r="H23" s="5">
        <v>61</v>
      </c>
      <c r="I23" s="6">
        <v>9.3846153846153843E-2</v>
      </c>
      <c r="J23" s="5">
        <v>3</v>
      </c>
      <c r="K23" s="6">
        <v>4.6153846153846158E-3</v>
      </c>
      <c r="L23" s="5">
        <v>17</v>
      </c>
      <c r="M23" s="6">
        <v>2.6153846153846153E-2</v>
      </c>
      <c r="N23" s="7" t="s">
        <v>23</v>
      </c>
      <c r="O23" s="47">
        <f>IF(('Southern Percentages'!$R23&lt;&gt;0),100*(I23*'Southern Percentages'!$R23),"NA")</f>
        <v>75.308641975308646</v>
      </c>
      <c r="P23" s="47">
        <f>IF(('Southern Percentages'!$R23&lt;&gt;0),100*(K23*'Southern Percentages'!$R23),"0")</f>
        <v>3.7037037037037042</v>
      </c>
      <c r="Q23" s="47">
        <f>IF(('Southern Percentages'!$R23&lt;&gt;0),100*(M23*'Southern Percentages'!$R23),"0")</f>
        <v>20.987654320987652</v>
      </c>
      <c r="R23" s="49">
        <f t="shared" si="1"/>
        <v>100</v>
      </c>
      <c r="S23" s="41" t="str">
        <f t="shared" si="2"/>
        <v>Branching</v>
      </c>
      <c r="T23" s="41" t="str">
        <f t="shared" si="0"/>
        <v>Branching</v>
      </c>
      <c r="U23" s="41" t="str">
        <f t="shared" si="3"/>
        <v>Branching</v>
      </c>
      <c r="V23" s="5">
        <v>61</v>
      </c>
      <c r="W23" s="6">
        <v>0.75308641975308643</v>
      </c>
      <c r="X23" s="6">
        <v>0.75308641975308643</v>
      </c>
      <c r="Y23" s="6">
        <v>3.7037037037037035E-2</v>
      </c>
      <c r="Z23" s="6">
        <v>0.20987654320987653</v>
      </c>
      <c r="AA23" s="5">
        <v>520</v>
      </c>
      <c r="AB23" s="5">
        <v>13</v>
      </c>
      <c r="AC23" s="8" t="s">
        <v>30</v>
      </c>
    </row>
    <row r="24" spans="1:29" s="9" customFormat="1" x14ac:dyDescent="0.25">
      <c r="A24" s="5" t="s">
        <v>50</v>
      </c>
      <c r="B24" s="10">
        <v>435575</v>
      </c>
      <c r="C24" s="10">
        <v>8038330</v>
      </c>
      <c r="D24" s="11">
        <v>-17.741399999999999</v>
      </c>
      <c r="E24" s="6">
        <v>146.392</v>
      </c>
      <c r="F24" s="5">
        <v>15</v>
      </c>
      <c r="G24" s="5">
        <v>750</v>
      </c>
      <c r="H24" s="5">
        <v>79</v>
      </c>
      <c r="I24" s="6">
        <v>0.10533333333333333</v>
      </c>
      <c r="J24" s="5">
        <v>1</v>
      </c>
      <c r="K24" s="6">
        <v>1.3333333333333333E-3</v>
      </c>
      <c r="L24" s="5">
        <v>15</v>
      </c>
      <c r="M24" s="6">
        <v>0.02</v>
      </c>
      <c r="N24" s="7" t="s">
        <v>23</v>
      </c>
      <c r="O24" s="47">
        <f>IF(('Southern Percentages'!$R24&lt;&gt;0),100*(I24*'Southern Percentages'!$R24),"NA")</f>
        <v>83.157894736842096</v>
      </c>
      <c r="P24" s="47">
        <f>IF(('Southern Percentages'!$R24&lt;&gt;0),100*(K24*'Southern Percentages'!$R24),"0")</f>
        <v>1.0526315789473684</v>
      </c>
      <c r="Q24" s="47">
        <f>IF(('Southern Percentages'!$R24&lt;&gt;0),100*(M24*'Southern Percentages'!$R24),"0")</f>
        <v>15.789473684210526</v>
      </c>
      <c r="R24" s="49">
        <f t="shared" si="1"/>
        <v>99.999999999999986</v>
      </c>
      <c r="S24" s="41" t="str">
        <f t="shared" si="2"/>
        <v>Branching</v>
      </c>
      <c r="T24" s="41" t="str">
        <f t="shared" si="0"/>
        <v>Branching</v>
      </c>
      <c r="U24" s="41" t="str">
        <f t="shared" si="3"/>
        <v>Branching</v>
      </c>
      <c r="V24" s="5">
        <v>79</v>
      </c>
      <c r="W24" s="6">
        <v>0.83157894736842108</v>
      </c>
      <c r="X24" s="6">
        <v>0.83157894736842108</v>
      </c>
      <c r="Y24" s="6">
        <v>1.0526315789473684E-2</v>
      </c>
      <c r="Z24" s="6">
        <v>0.15789473684210525</v>
      </c>
      <c r="AA24" s="5">
        <v>603</v>
      </c>
      <c r="AB24" s="5">
        <v>11</v>
      </c>
      <c r="AC24" s="8" t="s">
        <v>30</v>
      </c>
    </row>
    <row r="25" spans="1:29" s="9" customFormat="1" x14ac:dyDescent="0.25">
      <c r="A25" s="5" t="s">
        <v>51</v>
      </c>
      <c r="B25" s="10">
        <v>435602</v>
      </c>
      <c r="C25" s="10">
        <v>8038330</v>
      </c>
      <c r="D25" s="11">
        <v>-17.741299999999999</v>
      </c>
      <c r="E25" s="6">
        <v>146.393</v>
      </c>
      <c r="F25" s="5">
        <v>12</v>
      </c>
      <c r="G25" s="5">
        <v>600</v>
      </c>
      <c r="H25" s="5">
        <v>23</v>
      </c>
      <c r="I25" s="6">
        <v>3.833333333333333E-2</v>
      </c>
      <c r="J25" s="5">
        <v>0</v>
      </c>
      <c r="K25" s="6">
        <v>0</v>
      </c>
      <c r="L25" s="5">
        <v>16</v>
      </c>
      <c r="M25" s="6">
        <v>2.6666666666666668E-2</v>
      </c>
      <c r="N25" s="7" t="s">
        <v>23</v>
      </c>
      <c r="O25" s="47">
        <f>IF(('Southern Percentages'!$R25&lt;&gt;0),100*(I25*'Southern Percentages'!$R25),"NA")</f>
        <v>58.974358974358978</v>
      </c>
      <c r="P25" s="47">
        <f>IF(('Southern Percentages'!$R25&lt;&gt;0),100*(K25*'Southern Percentages'!$R25),"0")</f>
        <v>0</v>
      </c>
      <c r="Q25" s="47">
        <f>IF(('Southern Percentages'!$R25&lt;&gt;0),100*(M25*'Southern Percentages'!$R25),"0")</f>
        <v>41.025641025641029</v>
      </c>
      <c r="R25" s="49">
        <f t="shared" si="1"/>
        <v>100</v>
      </c>
      <c r="S25" s="41" t="str">
        <f t="shared" si="2"/>
        <v>Branching</v>
      </c>
      <c r="T25" s="41" t="str">
        <f t="shared" si="0"/>
        <v>Branching</v>
      </c>
      <c r="U25" s="41" t="str">
        <f t="shared" si="3"/>
        <v>Branching</v>
      </c>
      <c r="V25" s="5">
        <v>23</v>
      </c>
      <c r="W25" s="6">
        <v>0.58974358974358976</v>
      </c>
      <c r="X25" s="6">
        <v>0.58974358974358976</v>
      </c>
      <c r="Y25" s="6" t="s">
        <v>29</v>
      </c>
      <c r="Z25" s="6">
        <v>0.41025641025641024</v>
      </c>
      <c r="AA25" s="5">
        <v>516</v>
      </c>
      <c r="AB25" s="5">
        <v>12</v>
      </c>
      <c r="AC25" s="8" t="s">
        <v>30</v>
      </c>
    </row>
    <row r="26" spans="1:29" s="9" customFormat="1" x14ac:dyDescent="0.25">
      <c r="A26" s="5" t="s">
        <v>52</v>
      </c>
      <c r="B26" s="10">
        <v>435630</v>
      </c>
      <c r="C26" s="10">
        <v>8038340</v>
      </c>
      <c r="D26" s="11">
        <v>-17.741199999999999</v>
      </c>
      <c r="E26" s="6">
        <v>146.393</v>
      </c>
      <c r="F26" s="5">
        <v>14</v>
      </c>
      <c r="G26" s="5">
        <v>700</v>
      </c>
      <c r="H26" s="5">
        <v>53</v>
      </c>
      <c r="I26" s="6">
        <v>7.571428571428572E-2</v>
      </c>
      <c r="J26" s="5">
        <v>0</v>
      </c>
      <c r="K26" s="6">
        <v>0</v>
      </c>
      <c r="L26" s="5">
        <v>21</v>
      </c>
      <c r="M26" s="6">
        <v>0.03</v>
      </c>
      <c r="N26" s="7" t="s">
        <v>23</v>
      </c>
      <c r="O26" s="47">
        <f>IF(('Southern Percentages'!$R26&lt;&gt;0),100*(I26*'Southern Percentages'!$R26),"NA")</f>
        <v>71.621621621621628</v>
      </c>
      <c r="P26" s="47">
        <f>IF(('Southern Percentages'!$R26&lt;&gt;0),100*(K26*'Southern Percentages'!$R26),"0")</f>
        <v>0</v>
      </c>
      <c r="Q26" s="47">
        <f>IF(('Southern Percentages'!$R26&lt;&gt;0),100*(M26*'Southern Percentages'!$R26),"0")</f>
        <v>28.378378378378379</v>
      </c>
      <c r="R26" s="49">
        <f t="shared" si="1"/>
        <v>100</v>
      </c>
      <c r="S26" s="41" t="str">
        <f t="shared" si="2"/>
        <v>Branching</v>
      </c>
      <c r="T26" s="41" t="str">
        <f t="shared" si="0"/>
        <v>Branching</v>
      </c>
      <c r="U26" s="41" t="str">
        <f t="shared" si="3"/>
        <v>Branching</v>
      </c>
      <c r="V26" s="5">
        <v>53</v>
      </c>
      <c r="W26" s="6">
        <v>0.71621621621621623</v>
      </c>
      <c r="X26" s="6">
        <v>0.71621621621621623</v>
      </c>
      <c r="Y26" s="6" t="s">
        <v>29</v>
      </c>
      <c r="Z26" s="6">
        <v>0.28378378378378377</v>
      </c>
      <c r="AA26" s="5">
        <v>576</v>
      </c>
      <c r="AB26" s="5">
        <v>16</v>
      </c>
      <c r="AC26" s="8" t="s">
        <v>30</v>
      </c>
    </row>
    <row r="27" spans="1:29" s="9" customFormat="1" x14ac:dyDescent="0.25">
      <c r="A27" s="5" t="s">
        <v>53</v>
      </c>
      <c r="B27" s="10">
        <v>435660</v>
      </c>
      <c r="C27" s="10">
        <v>8038340</v>
      </c>
      <c r="D27" s="11">
        <v>-17.741199999999999</v>
      </c>
      <c r="E27" s="6">
        <v>146.393</v>
      </c>
      <c r="F27" s="5">
        <v>13</v>
      </c>
      <c r="G27" s="5">
        <v>650</v>
      </c>
      <c r="H27" s="5">
        <v>38</v>
      </c>
      <c r="I27" s="6">
        <v>5.8461538461538461E-2</v>
      </c>
      <c r="J27" s="5">
        <v>5</v>
      </c>
      <c r="K27" s="6">
        <v>7.6923076923076927E-3</v>
      </c>
      <c r="L27" s="5">
        <v>12</v>
      </c>
      <c r="M27" s="6">
        <v>1.8461538461538463E-2</v>
      </c>
      <c r="N27" s="7" t="s">
        <v>23</v>
      </c>
      <c r="O27" s="47">
        <f>IF(('Southern Percentages'!$R27&lt;&gt;0),100*(I27*'Southern Percentages'!$R27),"NA")</f>
        <v>69.090909090909093</v>
      </c>
      <c r="P27" s="47">
        <f>IF(('Southern Percentages'!$R27&lt;&gt;0),100*(K27*'Southern Percentages'!$R27),"0")</f>
        <v>9.0909090909090917</v>
      </c>
      <c r="Q27" s="47">
        <f>IF(('Southern Percentages'!$R27&lt;&gt;0),100*(M27*'Southern Percentages'!$R27),"0")</f>
        <v>21.81818181818182</v>
      </c>
      <c r="R27" s="49">
        <f t="shared" si="1"/>
        <v>100</v>
      </c>
      <c r="S27" s="41" t="str">
        <f t="shared" si="2"/>
        <v>Branching</v>
      </c>
      <c r="T27" s="41" t="str">
        <f t="shared" si="0"/>
        <v>Branching</v>
      </c>
      <c r="U27" s="41" t="str">
        <f t="shared" si="3"/>
        <v>Branching</v>
      </c>
      <c r="V27" s="5">
        <v>38</v>
      </c>
      <c r="W27" s="6">
        <v>0.69090909090909092</v>
      </c>
      <c r="X27" s="6">
        <v>0.69090909090909092</v>
      </c>
      <c r="Y27" s="6">
        <v>9.0909090909090912E-2</v>
      </c>
      <c r="Z27" s="6">
        <v>0.21818181818181817</v>
      </c>
      <c r="AA27" s="5">
        <v>565</v>
      </c>
      <c r="AB27" s="5">
        <v>9</v>
      </c>
      <c r="AC27" s="8" t="s">
        <v>30</v>
      </c>
    </row>
    <row r="28" spans="1:29" s="9" customFormat="1" x14ac:dyDescent="0.25">
      <c r="A28" s="5" t="s">
        <v>54</v>
      </c>
      <c r="B28" s="10">
        <v>435690</v>
      </c>
      <c r="C28" s="10">
        <v>8038340</v>
      </c>
      <c r="D28" s="11">
        <v>-17.741199999999999</v>
      </c>
      <c r="E28" s="6">
        <v>146.393</v>
      </c>
      <c r="F28" s="5">
        <v>14</v>
      </c>
      <c r="G28" s="5">
        <v>700</v>
      </c>
      <c r="H28" s="5">
        <v>67</v>
      </c>
      <c r="I28" s="6">
        <v>9.571428571428571E-2</v>
      </c>
      <c r="J28" s="5">
        <v>0</v>
      </c>
      <c r="K28" s="6">
        <v>0</v>
      </c>
      <c r="L28" s="5">
        <v>40</v>
      </c>
      <c r="M28" s="6">
        <v>5.7142857142857141E-2</v>
      </c>
      <c r="N28" s="7" t="s">
        <v>23</v>
      </c>
      <c r="O28" s="47">
        <f>IF(('Southern Percentages'!$R28&lt;&gt;0),100*(I28*'Southern Percentages'!$R28),"NA")</f>
        <v>62.616822429906534</v>
      </c>
      <c r="P28" s="47">
        <f>IF(('Southern Percentages'!$R28&lt;&gt;0),100*(K28*'Southern Percentages'!$R28),"0")</f>
        <v>0</v>
      </c>
      <c r="Q28" s="47">
        <f>IF(('Southern Percentages'!$R28&lt;&gt;0),100*(M28*'Southern Percentages'!$R28),"0")</f>
        <v>37.383177570093451</v>
      </c>
      <c r="R28" s="49">
        <f t="shared" si="1"/>
        <v>99.999999999999986</v>
      </c>
      <c r="S28" s="41" t="str">
        <f t="shared" si="2"/>
        <v>Branching</v>
      </c>
      <c r="T28" s="41" t="str">
        <f t="shared" si="0"/>
        <v>Branching</v>
      </c>
      <c r="U28" s="41" t="str">
        <f t="shared" si="3"/>
        <v>Branching</v>
      </c>
      <c r="V28" s="5">
        <v>67</v>
      </c>
      <c r="W28" s="6">
        <v>0.62616822429906538</v>
      </c>
      <c r="X28" s="6">
        <v>0.62616822429906538</v>
      </c>
      <c r="Y28" s="6" t="s">
        <v>29</v>
      </c>
      <c r="Z28" s="6">
        <v>0.37383177570093457</v>
      </c>
      <c r="AA28" s="5">
        <v>529</v>
      </c>
      <c r="AB28" s="5">
        <v>17</v>
      </c>
      <c r="AC28" s="8" t="s">
        <v>30</v>
      </c>
    </row>
    <row r="29" spans="1:29" s="9" customFormat="1" x14ac:dyDescent="0.25">
      <c r="A29" s="5" t="s">
        <v>55</v>
      </c>
      <c r="B29" s="10">
        <v>435720</v>
      </c>
      <c r="C29" s="10">
        <v>8038340</v>
      </c>
      <c r="D29" s="11">
        <v>-17.741199999999999</v>
      </c>
      <c r="E29" s="6">
        <v>146.39400000000001</v>
      </c>
      <c r="F29" s="5">
        <v>19</v>
      </c>
      <c r="G29" s="5">
        <v>950</v>
      </c>
      <c r="H29" s="5">
        <v>123</v>
      </c>
      <c r="I29" s="6">
        <v>0.12947368421052632</v>
      </c>
      <c r="J29" s="5">
        <v>1</v>
      </c>
      <c r="K29" s="6">
        <v>1.0526315789473684E-3</v>
      </c>
      <c r="L29" s="5">
        <v>21</v>
      </c>
      <c r="M29" s="6">
        <v>2.2105263157894735E-2</v>
      </c>
      <c r="N29" s="7" t="s">
        <v>23</v>
      </c>
      <c r="O29" s="47">
        <f>IF(('Southern Percentages'!$R29&lt;&gt;0),100*(I29*'Southern Percentages'!$R29),"NA")</f>
        <v>84.827586206896555</v>
      </c>
      <c r="P29" s="47">
        <f>IF(('Southern Percentages'!$R29&lt;&gt;0),100*(K29*'Southern Percentages'!$R29),"0")</f>
        <v>0.68965517241379315</v>
      </c>
      <c r="Q29" s="47">
        <f>IF(('Southern Percentages'!$R29&lt;&gt;0),100*(M29*'Southern Percentages'!$R29),"0")</f>
        <v>14.482758620689653</v>
      </c>
      <c r="R29" s="49">
        <f t="shared" si="1"/>
        <v>100</v>
      </c>
      <c r="S29" s="41" t="str">
        <f t="shared" si="2"/>
        <v>Branching</v>
      </c>
      <c r="T29" s="41" t="str">
        <f t="shared" si="0"/>
        <v>Branching</v>
      </c>
      <c r="U29" s="41" t="str">
        <f t="shared" si="3"/>
        <v>Branching</v>
      </c>
      <c r="V29" s="5">
        <v>123</v>
      </c>
      <c r="W29" s="6">
        <v>0.84827586206896555</v>
      </c>
      <c r="X29" s="6">
        <v>0.84827586206896555</v>
      </c>
      <c r="Y29" s="6">
        <v>6.8965517241379309E-3</v>
      </c>
      <c r="Z29" s="6">
        <v>0.14482758620689656</v>
      </c>
      <c r="AA29" s="5">
        <v>714</v>
      </c>
      <c r="AB29" s="5">
        <v>22</v>
      </c>
      <c r="AC29" s="8" t="s">
        <v>30</v>
      </c>
    </row>
    <row r="30" spans="1:29" s="9" customFormat="1" x14ac:dyDescent="0.25">
      <c r="A30" s="5" t="s">
        <v>56</v>
      </c>
      <c r="B30" s="10">
        <v>435747</v>
      </c>
      <c r="C30" s="10">
        <v>8038340</v>
      </c>
      <c r="D30" s="11">
        <v>-17.741199999999999</v>
      </c>
      <c r="E30" s="6">
        <v>146.39400000000001</v>
      </c>
      <c r="F30" s="5">
        <v>34</v>
      </c>
      <c r="G30" s="5">
        <v>1700</v>
      </c>
      <c r="H30" s="5">
        <v>231</v>
      </c>
      <c r="I30" s="6">
        <v>0.13588235294117648</v>
      </c>
      <c r="J30" s="5">
        <v>4</v>
      </c>
      <c r="K30" s="6">
        <v>2.352941176470588E-3</v>
      </c>
      <c r="L30" s="5">
        <v>68</v>
      </c>
      <c r="M30" s="6">
        <v>0.04</v>
      </c>
      <c r="N30" s="7" t="s">
        <v>23</v>
      </c>
      <c r="O30" s="47">
        <f>IF(('Southern Percentages'!$R30&lt;&gt;0),100*(I30*'Southern Percentages'!$R30),"NA")</f>
        <v>76.237623762376245</v>
      </c>
      <c r="P30" s="47">
        <f>IF(('Southern Percentages'!$R30&lt;&gt;0),100*(K30*'Southern Percentages'!$R30),"0")</f>
        <v>1.3201320132013201</v>
      </c>
      <c r="Q30" s="47">
        <f>IF(('Southern Percentages'!$R30&lt;&gt;0),100*(M30*'Southern Percentages'!$R30),"0")</f>
        <v>22.442244224422446</v>
      </c>
      <c r="R30" s="49">
        <f t="shared" si="1"/>
        <v>100</v>
      </c>
      <c r="S30" s="41" t="str">
        <f t="shared" si="2"/>
        <v>Branching</v>
      </c>
      <c r="T30" s="41" t="str">
        <f t="shared" si="0"/>
        <v>Branching</v>
      </c>
      <c r="U30" s="41" t="str">
        <f t="shared" si="3"/>
        <v>Branching</v>
      </c>
      <c r="V30" s="5">
        <v>231</v>
      </c>
      <c r="W30" s="6">
        <v>0.76237623762376239</v>
      </c>
      <c r="X30" s="6">
        <v>0.76237623762376239</v>
      </c>
      <c r="Y30" s="6">
        <v>1.3201320132013201E-2</v>
      </c>
      <c r="Z30" s="6">
        <v>0.22442244224422442</v>
      </c>
      <c r="AA30" s="5">
        <v>1283</v>
      </c>
      <c r="AB30" s="5">
        <v>21</v>
      </c>
      <c r="AC30" s="8" t="s">
        <v>30</v>
      </c>
    </row>
    <row r="31" spans="1:29" s="9" customFormat="1" x14ac:dyDescent="0.25">
      <c r="A31" s="5" t="s">
        <v>57</v>
      </c>
      <c r="B31" s="10">
        <v>437173</v>
      </c>
      <c r="C31" s="10">
        <v>8039390</v>
      </c>
      <c r="D31" s="11">
        <v>-17.7318</v>
      </c>
      <c r="E31" s="6">
        <v>146.40700000000001</v>
      </c>
      <c r="F31" s="5">
        <v>8</v>
      </c>
      <c r="G31" s="5">
        <v>400</v>
      </c>
      <c r="H31" s="5">
        <v>163</v>
      </c>
      <c r="I31" s="6">
        <v>0.40749999999999997</v>
      </c>
      <c r="J31" s="5">
        <v>2</v>
      </c>
      <c r="K31" s="6">
        <v>5.0000000000000001E-3</v>
      </c>
      <c r="L31" s="5">
        <v>78</v>
      </c>
      <c r="M31" s="6">
        <v>0.19500000000000001</v>
      </c>
      <c r="N31" s="7" t="s">
        <v>23</v>
      </c>
      <c r="O31" s="47">
        <f>IF(('Southern Percentages'!$R31&lt;&gt;0),100*(I31*'Southern Percentages'!$R31),"NA")</f>
        <v>67.078189300411523</v>
      </c>
      <c r="P31" s="47">
        <f>IF(('Southern Percentages'!$R31&lt;&gt;0),100*(K31*'Southern Percentages'!$R31),"0")</f>
        <v>0.82304526748971185</v>
      </c>
      <c r="Q31" s="47">
        <f>IF(('Southern Percentages'!$R31&lt;&gt;0),100*(M31*'Southern Percentages'!$R31),"0")</f>
        <v>32.098765432098766</v>
      </c>
      <c r="R31" s="49">
        <f t="shared" si="1"/>
        <v>100</v>
      </c>
      <c r="S31" s="41" t="str">
        <f t="shared" si="2"/>
        <v>Branching</v>
      </c>
      <c r="T31" s="41" t="str">
        <f t="shared" si="0"/>
        <v>Branching</v>
      </c>
      <c r="U31" s="41" t="str">
        <f t="shared" si="3"/>
        <v>Branching</v>
      </c>
      <c r="V31" s="5">
        <v>163</v>
      </c>
      <c r="W31" s="6">
        <v>0.67078189300411528</v>
      </c>
      <c r="X31" s="6">
        <v>0.67078189300411528</v>
      </c>
      <c r="Y31" s="6">
        <v>8.23045267489712E-3</v>
      </c>
      <c r="Z31" s="6">
        <v>0.32098765432098764</v>
      </c>
      <c r="AA31" s="5">
        <v>124</v>
      </c>
      <c r="AB31" s="5">
        <v>0</v>
      </c>
      <c r="AC31" s="8" t="s">
        <v>30</v>
      </c>
    </row>
    <row r="32" spans="1:29" s="9" customFormat="1" x14ac:dyDescent="0.25">
      <c r="A32" s="5" t="s">
        <v>58</v>
      </c>
      <c r="B32" s="10">
        <v>437190</v>
      </c>
      <c r="C32" s="10">
        <v>8039420</v>
      </c>
      <c r="D32" s="11">
        <v>-17.7315</v>
      </c>
      <c r="E32" s="6">
        <v>146.40799999999999</v>
      </c>
      <c r="F32" s="5">
        <v>12</v>
      </c>
      <c r="G32" s="5">
        <v>600</v>
      </c>
      <c r="H32" s="5">
        <v>131</v>
      </c>
      <c r="I32" s="6">
        <v>0.21833333333333332</v>
      </c>
      <c r="J32" s="5">
        <v>2</v>
      </c>
      <c r="K32" s="6">
        <v>3.3333333333333335E-3</v>
      </c>
      <c r="L32" s="5">
        <v>89</v>
      </c>
      <c r="M32" s="6">
        <v>0.14833333333333334</v>
      </c>
      <c r="N32" s="7" t="s">
        <v>23</v>
      </c>
      <c r="O32" s="47">
        <f>IF(('Southern Percentages'!$R32&lt;&gt;0),100*(I32*'Southern Percentages'!$R32),"NA")</f>
        <v>59.009009009009006</v>
      </c>
      <c r="P32" s="47">
        <f>IF(('Southern Percentages'!$R32&lt;&gt;0),100*(K32*'Southern Percentages'!$R32),"0")</f>
        <v>0.90090090090090091</v>
      </c>
      <c r="Q32" s="47">
        <f>IF(('Southern Percentages'!$R32&lt;&gt;0),100*(M32*'Southern Percentages'!$R32),"0")</f>
        <v>40.090090090090094</v>
      </c>
      <c r="R32" s="49">
        <f t="shared" si="1"/>
        <v>100</v>
      </c>
      <c r="S32" s="41" t="str">
        <f t="shared" si="2"/>
        <v>Branching</v>
      </c>
      <c r="T32" s="41" t="str">
        <f t="shared" si="0"/>
        <v>Branching</v>
      </c>
      <c r="U32" s="41" t="str">
        <f t="shared" si="3"/>
        <v>Branching</v>
      </c>
      <c r="V32" s="5">
        <v>131</v>
      </c>
      <c r="W32" s="6">
        <v>0.59009009009009006</v>
      </c>
      <c r="X32" s="6">
        <v>0.59009009009009006</v>
      </c>
      <c r="Y32" s="6">
        <v>9.0090090090090089E-3</v>
      </c>
      <c r="Z32" s="6">
        <v>0.40090090090090091</v>
      </c>
      <c r="AA32" s="5">
        <v>304</v>
      </c>
      <c r="AB32" s="5">
        <v>16</v>
      </c>
      <c r="AC32" s="8" t="s">
        <v>30</v>
      </c>
    </row>
    <row r="33" spans="1:29" s="9" customFormat="1" x14ac:dyDescent="0.25">
      <c r="A33" s="5" t="s">
        <v>59</v>
      </c>
      <c r="B33" s="10">
        <v>437208</v>
      </c>
      <c r="C33" s="10">
        <v>8039440</v>
      </c>
      <c r="D33" s="11">
        <v>-17.731300000000001</v>
      </c>
      <c r="E33" s="6">
        <v>146.40799999999999</v>
      </c>
      <c r="F33" s="5">
        <v>7</v>
      </c>
      <c r="G33" s="5">
        <v>350</v>
      </c>
      <c r="H33" s="5">
        <v>58</v>
      </c>
      <c r="I33" s="6">
        <v>0.1657142857142857</v>
      </c>
      <c r="J33" s="5">
        <v>4</v>
      </c>
      <c r="K33" s="6">
        <v>1.1428571428571429E-2</v>
      </c>
      <c r="L33" s="5">
        <v>29</v>
      </c>
      <c r="M33" s="6">
        <v>8.2857142857142851E-2</v>
      </c>
      <c r="N33" s="7" t="s">
        <v>23</v>
      </c>
      <c r="O33" s="47">
        <f>IF(('Southern Percentages'!$R33&lt;&gt;0),100*(I33*'Southern Percentages'!$R33),"NA")</f>
        <v>63.73626373626373</v>
      </c>
      <c r="P33" s="47">
        <f>IF(('Southern Percentages'!$R33&lt;&gt;0),100*(K33*'Southern Percentages'!$R33),"0")</f>
        <v>4.395604395604396</v>
      </c>
      <c r="Q33" s="47">
        <f>IF(('Southern Percentages'!$R33&lt;&gt;0),100*(M33*'Southern Percentages'!$R33),"0")</f>
        <v>31.868131868131865</v>
      </c>
      <c r="R33" s="49">
        <f t="shared" si="1"/>
        <v>100</v>
      </c>
      <c r="S33" s="41" t="str">
        <f t="shared" si="2"/>
        <v>Branching</v>
      </c>
      <c r="T33" s="41" t="str">
        <f t="shared" si="0"/>
        <v>Branching</v>
      </c>
      <c r="U33" s="41" t="str">
        <f t="shared" si="3"/>
        <v>Branching</v>
      </c>
      <c r="V33" s="5">
        <v>58</v>
      </c>
      <c r="W33" s="6">
        <v>0.63736263736263732</v>
      </c>
      <c r="X33" s="6">
        <v>0.63736263736263732</v>
      </c>
      <c r="Y33" s="6">
        <v>4.3956043956043959E-2</v>
      </c>
      <c r="Z33" s="6">
        <v>0.31868131868131866</v>
      </c>
      <c r="AA33" s="5">
        <v>221</v>
      </c>
      <c r="AB33" s="5">
        <v>8</v>
      </c>
      <c r="AC33" s="8" t="s">
        <v>30</v>
      </c>
    </row>
    <row r="34" spans="1:29" s="9" customFormat="1" x14ac:dyDescent="0.25">
      <c r="A34" s="5" t="s">
        <v>60</v>
      </c>
      <c r="B34" s="10">
        <v>437234</v>
      </c>
      <c r="C34" s="10">
        <v>8039450</v>
      </c>
      <c r="D34" s="11">
        <v>-17.731200000000001</v>
      </c>
      <c r="E34" s="6">
        <v>146.40799999999999</v>
      </c>
      <c r="F34" s="5">
        <v>12</v>
      </c>
      <c r="G34" s="5">
        <v>600</v>
      </c>
      <c r="H34" s="5">
        <v>125</v>
      </c>
      <c r="I34" s="6">
        <v>0.20833333333333334</v>
      </c>
      <c r="J34" s="5">
        <v>8</v>
      </c>
      <c r="K34" s="6">
        <v>1.3333333333333334E-2</v>
      </c>
      <c r="L34" s="5">
        <v>27</v>
      </c>
      <c r="M34" s="6">
        <v>4.4999999999999998E-2</v>
      </c>
      <c r="N34" s="7" t="s">
        <v>23</v>
      </c>
      <c r="O34" s="47">
        <f>IF(('Southern Percentages'!$R34&lt;&gt;0),100*(I34*'Southern Percentages'!$R34),"NA")</f>
        <v>78.125</v>
      </c>
      <c r="P34" s="47">
        <f>IF(('Southern Percentages'!$R34&lt;&gt;0),100*(K34*'Southern Percentages'!$R34),"0")</f>
        <v>5</v>
      </c>
      <c r="Q34" s="47">
        <f>IF(('Southern Percentages'!$R34&lt;&gt;0),100*(M34*'Southern Percentages'!$R34),"0")</f>
        <v>16.875</v>
      </c>
      <c r="R34" s="49">
        <f t="shared" si="1"/>
        <v>100</v>
      </c>
      <c r="S34" s="41" t="str">
        <f t="shared" si="2"/>
        <v>Branching</v>
      </c>
      <c r="T34" s="41" t="str">
        <f t="shared" si="0"/>
        <v>Branching</v>
      </c>
      <c r="U34" s="41" t="str">
        <f t="shared" si="3"/>
        <v>Branching</v>
      </c>
      <c r="V34" s="5">
        <v>125</v>
      </c>
      <c r="W34" s="6">
        <v>0.78125</v>
      </c>
      <c r="X34" s="6">
        <v>0.78125</v>
      </c>
      <c r="Y34" s="6">
        <v>0.05</v>
      </c>
      <c r="Z34" s="6">
        <v>0.16875000000000001</v>
      </c>
      <c r="AA34" s="5">
        <v>330</v>
      </c>
      <c r="AB34" s="5">
        <v>46</v>
      </c>
      <c r="AC34" s="8" t="s">
        <v>30</v>
      </c>
    </row>
    <row r="35" spans="1:29" s="9" customFormat="1" x14ac:dyDescent="0.25">
      <c r="A35" s="5" t="s">
        <v>61</v>
      </c>
      <c r="B35" s="10">
        <v>437259</v>
      </c>
      <c r="C35" s="10">
        <v>8039470</v>
      </c>
      <c r="D35" s="11">
        <v>-17.731100000000001</v>
      </c>
      <c r="E35" s="6">
        <v>146.40799999999999</v>
      </c>
      <c r="F35" s="5">
        <v>19</v>
      </c>
      <c r="G35" s="5">
        <v>950</v>
      </c>
      <c r="H35" s="5">
        <v>221</v>
      </c>
      <c r="I35" s="6">
        <v>0.23263157894736841</v>
      </c>
      <c r="J35" s="5">
        <v>5</v>
      </c>
      <c r="K35" s="6">
        <v>5.263157894736842E-3</v>
      </c>
      <c r="L35" s="5">
        <v>118</v>
      </c>
      <c r="M35" s="6">
        <v>0.12421052631578948</v>
      </c>
      <c r="N35" s="7" t="s">
        <v>23</v>
      </c>
      <c r="O35" s="47">
        <f>IF(('Southern Percentages'!$R35&lt;&gt;0),100*(I35*'Southern Percentages'!$R35),"NA")</f>
        <v>64.244186046511615</v>
      </c>
      <c r="P35" s="47">
        <f>IF(('Southern Percentages'!$R35&lt;&gt;0),100*(K35*'Southern Percentages'!$R35),"0")</f>
        <v>1.4534883720930232</v>
      </c>
      <c r="Q35" s="47">
        <f>IF(('Southern Percentages'!$R35&lt;&gt;0),100*(M35*'Southern Percentages'!$R35),"0")</f>
        <v>34.302325581395344</v>
      </c>
      <c r="R35" s="49">
        <f t="shared" si="1"/>
        <v>99.999999999999972</v>
      </c>
      <c r="S35" s="41" t="str">
        <f t="shared" si="2"/>
        <v>Branching</v>
      </c>
      <c r="T35" s="41" t="str">
        <f t="shared" si="0"/>
        <v>Branching</v>
      </c>
      <c r="U35" s="41" t="str">
        <f t="shared" si="3"/>
        <v>Branching</v>
      </c>
      <c r="V35" s="5">
        <v>221</v>
      </c>
      <c r="W35" s="6">
        <v>0.64244186046511631</v>
      </c>
      <c r="X35" s="6">
        <v>0.64244186046511631</v>
      </c>
      <c r="Y35" s="6">
        <v>1.4534883720930232E-2</v>
      </c>
      <c r="Z35" s="6">
        <v>0.34302325581395349</v>
      </c>
      <c r="AA35" s="5">
        <v>511</v>
      </c>
      <c r="AB35" s="5">
        <v>15</v>
      </c>
      <c r="AC35" s="8" t="s">
        <v>30</v>
      </c>
    </row>
    <row r="36" spans="1:29" s="9" customFormat="1" x14ac:dyDescent="0.25">
      <c r="A36" s="5" t="s">
        <v>62</v>
      </c>
      <c r="B36" s="10">
        <v>437283</v>
      </c>
      <c r="C36" s="10">
        <v>8039490</v>
      </c>
      <c r="D36" s="11">
        <v>-17.730899999999998</v>
      </c>
      <c r="E36" s="6">
        <v>146.40799999999999</v>
      </c>
      <c r="F36" s="5">
        <v>18</v>
      </c>
      <c r="G36" s="5">
        <v>900</v>
      </c>
      <c r="H36" s="5">
        <v>220</v>
      </c>
      <c r="I36" s="6">
        <v>0.24444444444444444</v>
      </c>
      <c r="J36" s="5">
        <v>3</v>
      </c>
      <c r="K36" s="6">
        <v>3.3333333333333335E-3</v>
      </c>
      <c r="L36" s="5">
        <v>102</v>
      </c>
      <c r="M36" s="6">
        <v>0.11333333333333333</v>
      </c>
      <c r="N36" s="7" t="s">
        <v>23</v>
      </c>
      <c r="O36" s="47">
        <f>IF(('Southern Percentages'!$R36&lt;&gt;0),100*(I36*'Southern Percentages'!$R36),"NA")</f>
        <v>67.692307692307693</v>
      </c>
      <c r="P36" s="47">
        <f>IF(('Southern Percentages'!$R36&lt;&gt;0),100*(K36*'Southern Percentages'!$R36),"0")</f>
        <v>0.92307692307692335</v>
      </c>
      <c r="Q36" s="47">
        <f>IF(('Southern Percentages'!$R36&lt;&gt;0),100*(M36*'Southern Percentages'!$R36),"0")</f>
        <v>31.384615384615387</v>
      </c>
      <c r="R36" s="49">
        <f t="shared" si="1"/>
        <v>100</v>
      </c>
      <c r="S36" s="41" t="str">
        <f t="shared" si="2"/>
        <v>Branching</v>
      </c>
      <c r="T36" s="41" t="str">
        <f t="shared" si="0"/>
        <v>Branching</v>
      </c>
      <c r="U36" s="41" t="str">
        <f t="shared" si="3"/>
        <v>Branching</v>
      </c>
      <c r="V36" s="5">
        <v>220</v>
      </c>
      <c r="W36" s="6">
        <v>0.67692307692307696</v>
      </c>
      <c r="X36" s="6">
        <v>0.67692307692307696</v>
      </c>
      <c r="Y36" s="6">
        <v>9.2307692307692316E-3</v>
      </c>
      <c r="Z36" s="6">
        <v>0.31384615384615383</v>
      </c>
      <c r="AA36" s="5">
        <v>479</v>
      </c>
      <c r="AB36" s="5">
        <v>8</v>
      </c>
      <c r="AC36" s="8" t="s">
        <v>30</v>
      </c>
    </row>
    <row r="37" spans="1:29" s="9" customFormat="1" x14ac:dyDescent="0.25">
      <c r="A37" s="5" t="s">
        <v>63</v>
      </c>
      <c r="B37" s="10">
        <v>437304</v>
      </c>
      <c r="C37" s="10">
        <v>8039510</v>
      </c>
      <c r="D37" s="11">
        <v>-17.730699999999999</v>
      </c>
      <c r="E37" s="6">
        <v>146.40899999999999</v>
      </c>
      <c r="F37" s="5">
        <v>8</v>
      </c>
      <c r="G37" s="5">
        <v>400</v>
      </c>
      <c r="H37" s="5">
        <v>104</v>
      </c>
      <c r="I37" s="6">
        <v>0.26</v>
      </c>
      <c r="J37" s="5">
        <v>2</v>
      </c>
      <c r="K37" s="6">
        <v>5.0000000000000001E-3</v>
      </c>
      <c r="L37" s="5">
        <v>38</v>
      </c>
      <c r="M37" s="6">
        <v>9.5000000000000001E-2</v>
      </c>
      <c r="N37" s="7" t="s">
        <v>23</v>
      </c>
      <c r="O37" s="47">
        <f>IF(('Southern Percentages'!$R37&lt;&gt;0),100*(I37*'Southern Percentages'!$R37),"NA")</f>
        <v>72.222222222222214</v>
      </c>
      <c r="P37" s="47">
        <f>IF(('Southern Percentages'!$R37&lt;&gt;0),100*(K37*'Southern Percentages'!$R37),"0")</f>
        <v>1.3888888888888888</v>
      </c>
      <c r="Q37" s="47">
        <f>IF(('Southern Percentages'!$R37&lt;&gt;0),100*(M37*'Southern Percentages'!$R37),"0")</f>
        <v>26.388888888888889</v>
      </c>
      <c r="R37" s="49">
        <f t="shared" si="1"/>
        <v>99.999999999999986</v>
      </c>
      <c r="S37" s="41" t="str">
        <f t="shared" si="2"/>
        <v>Branching</v>
      </c>
      <c r="T37" s="41" t="str">
        <f t="shared" si="0"/>
        <v>Branching</v>
      </c>
      <c r="U37" s="41" t="str">
        <f t="shared" si="3"/>
        <v>Branching</v>
      </c>
      <c r="V37" s="5">
        <v>104</v>
      </c>
      <c r="W37" s="6">
        <v>0.72222222222222221</v>
      </c>
      <c r="X37" s="6">
        <v>0.72222222222222221</v>
      </c>
      <c r="Y37" s="6">
        <v>1.3888888888888888E-2</v>
      </c>
      <c r="Z37" s="6">
        <v>0.2638888888888889</v>
      </c>
      <c r="AA37" s="5">
        <v>207</v>
      </c>
      <c r="AB37" s="5">
        <v>6</v>
      </c>
      <c r="AC37" s="8" t="s">
        <v>30</v>
      </c>
    </row>
    <row r="38" spans="1:29" s="9" customFormat="1" x14ac:dyDescent="0.25">
      <c r="A38" s="5" t="s">
        <v>64</v>
      </c>
      <c r="B38" s="10">
        <v>437325</v>
      </c>
      <c r="C38" s="10">
        <v>8039530</v>
      </c>
      <c r="D38" s="11">
        <v>-17.730499999999999</v>
      </c>
      <c r="E38" s="6">
        <v>146.40899999999999</v>
      </c>
      <c r="F38" s="5">
        <v>12</v>
      </c>
      <c r="G38" s="5">
        <v>600</v>
      </c>
      <c r="H38" s="5">
        <v>195</v>
      </c>
      <c r="I38" s="6">
        <v>0.32500000000000001</v>
      </c>
      <c r="J38" s="5">
        <v>3</v>
      </c>
      <c r="K38" s="6">
        <v>5.0000000000000001E-3</v>
      </c>
      <c r="L38" s="5">
        <v>95</v>
      </c>
      <c r="M38" s="6">
        <v>0.15833333333333333</v>
      </c>
      <c r="N38" s="7" t="s">
        <v>23</v>
      </c>
      <c r="O38" s="47">
        <f>IF(('Southern Percentages'!$R38&lt;&gt;0),100*(I38*'Southern Percentages'!$R38),"NA")</f>
        <v>66.552901023890783</v>
      </c>
      <c r="P38" s="47">
        <f>IF(('Southern Percentages'!$R38&lt;&gt;0),100*(K38*'Southern Percentages'!$R38),"0")</f>
        <v>1.0238907849829351</v>
      </c>
      <c r="Q38" s="47">
        <f>IF(('Southern Percentages'!$R38&lt;&gt;0),100*(M38*'Southern Percentages'!$R38),"0")</f>
        <v>32.423208191126271</v>
      </c>
      <c r="R38" s="49">
        <f t="shared" si="1"/>
        <v>100</v>
      </c>
      <c r="S38" s="41" t="str">
        <f t="shared" si="2"/>
        <v>Branching</v>
      </c>
      <c r="T38" s="41" t="str">
        <f t="shared" si="0"/>
        <v>Branching</v>
      </c>
      <c r="U38" s="41" t="str">
        <f t="shared" si="3"/>
        <v>Branching</v>
      </c>
      <c r="V38" s="5">
        <v>195</v>
      </c>
      <c r="W38" s="6">
        <v>0.66552901023890787</v>
      </c>
      <c r="X38" s="6">
        <v>0.66552901023890787</v>
      </c>
      <c r="Y38" s="6">
        <v>1.0238907849829351E-2</v>
      </c>
      <c r="Z38" s="6">
        <v>0.32423208191126279</v>
      </c>
      <c r="AA38" s="5">
        <v>254</v>
      </c>
      <c r="AB38" s="5">
        <v>5</v>
      </c>
      <c r="AC38" s="8" t="s">
        <v>30</v>
      </c>
    </row>
    <row r="39" spans="1:29" s="9" customFormat="1" x14ac:dyDescent="0.25">
      <c r="A39" s="5" t="s">
        <v>65</v>
      </c>
      <c r="B39" s="10">
        <v>437345</v>
      </c>
      <c r="C39" s="10">
        <v>8039550</v>
      </c>
      <c r="D39" s="11">
        <v>-17.7303</v>
      </c>
      <c r="E39" s="6">
        <v>146.40899999999999</v>
      </c>
      <c r="F39" s="5">
        <v>8</v>
      </c>
      <c r="G39" s="5">
        <v>400</v>
      </c>
      <c r="H39" s="5">
        <v>68</v>
      </c>
      <c r="I39" s="6">
        <v>0.17</v>
      </c>
      <c r="J39" s="5">
        <v>3</v>
      </c>
      <c r="K39" s="6">
        <v>7.4999999999999997E-3</v>
      </c>
      <c r="L39" s="5">
        <v>61</v>
      </c>
      <c r="M39" s="6">
        <v>0.1525</v>
      </c>
      <c r="N39" s="7" t="s">
        <v>23</v>
      </c>
      <c r="O39" s="47">
        <f>IF(('Southern Percentages'!$R39&lt;&gt;0),100*(I39*'Southern Percentages'!$R39),"NA")</f>
        <v>51.515151515151516</v>
      </c>
      <c r="P39" s="47">
        <f>IF(('Southern Percentages'!$R39&lt;&gt;0),100*(K39*'Southern Percentages'!$R39),"0")</f>
        <v>2.2727272727272729</v>
      </c>
      <c r="Q39" s="47">
        <f>IF(('Southern Percentages'!$R39&lt;&gt;0),100*(M39*'Southern Percentages'!$R39),"0")</f>
        <v>46.212121212121211</v>
      </c>
      <c r="R39" s="49">
        <f t="shared" si="1"/>
        <v>100</v>
      </c>
      <c r="S39" s="41" t="str">
        <f t="shared" si="2"/>
        <v>Branching</v>
      </c>
      <c r="T39" s="41" t="str">
        <f t="shared" si="0"/>
        <v>Branching</v>
      </c>
      <c r="U39" s="41" t="str">
        <f t="shared" si="3"/>
        <v>Mixed</v>
      </c>
      <c r="V39" s="5">
        <v>68</v>
      </c>
      <c r="W39" s="6">
        <v>0.51515151515151514</v>
      </c>
      <c r="X39" s="6">
        <v>0.51515151515151514</v>
      </c>
      <c r="Y39" s="6">
        <v>2.2727272727272728E-2</v>
      </c>
      <c r="Z39" s="6">
        <v>0.4621212121212121</v>
      </c>
      <c r="AA39" s="5">
        <v>214</v>
      </c>
      <c r="AB39" s="5">
        <v>1</v>
      </c>
      <c r="AC39" s="8" t="s">
        <v>30</v>
      </c>
    </row>
    <row r="40" spans="1:29" s="9" customFormat="1" x14ac:dyDescent="0.25">
      <c r="A40" s="5" t="s">
        <v>66</v>
      </c>
      <c r="B40" s="10">
        <v>437370</v>
      </c>
      <c r="C40" s="10">
        <v>8039560</v>
      </c>
      <c r="D40" s="11">
        <v>-17.7303</v>
      </c>
      <c r="E40" s="6">
        <v>146.40899999999999</v>
      </c>
      <c r="F40" s="5">
        <v>18</v>
      </c>
      <c r="G40" s="5">
        <v>900</v>
      </c>
      <c r="H40" s="5">
        <v>168</v>
      </c>
      <c r="I40" s="6">
        <v>0.18666666666666668</v>
      </c>
      <c r="J40" s="5">
        <v>7</v>
      </c>
      <c r="K40" s="6">
        <v>7.7777777777777776E-3</v>
      </c>
      <c r="L40" s="5">
        <v>74</v>
      </c>
      <c r="M40" s="6">
        <v>8.2222222222222224E-2</v>
      </c>
      <c r="N40" s="7" t="s">
        <v>23</v>
      </c>
      <c r="O40" s="47">
        <f>IF(('Southern Percentages'!$R40&lt;&gt;0),100*(I40*'Southern Percentages'!$R40),"NA")</f>
        <v>67.46987951807229</v>
      </c>
      <c r="P40" s="47">
        <f>IF(('Southern Percentages'!$R40&lt;&gt;0),100*(K40*'Southern Percentages'!$R40),"0")</f>
        <v>2.8112449799196781</v>
      </c>
      <c r="Q40" s="47">
        <f>IF(('Southern Percentages'!$R40&lt;&gt;0),100*(M40*'Southern Percentages'!$R40),"0")</f>
        <v>29.718875502008029</v>
      </c>
      <c r="R40" s="49">
        <f t="shared" si="1"/>
        <v>100</v>
      </c>
      <c r="S40" s="41" t="str">
        <f t="shared" si="2"/>
        <v>Branching</v>
      </c>
      <c r="T40" s="41" t="str">
        <f t="shared" si="0"/>
        <v>Branching</v>
      </c>
      <c r="U40" s="41" t="str">
        <f t="shared" si="3"/>
        <v>Branching</v>
      </c>
      <c r="V40" s="5">
        <v>168</v>
      </c>
      <c r="W40" s="6">
        <v>0.67469879518072284</v>
      </c>
      <c r="X40" s="6">
        <v>0.67469879518072284</v>
      </c>
      <c r="Y40" s="6">
        <v>2.8112449799196786E-2</v>
      </c>
      <c r="Z40" s="6">
        <v>0.2971887550200803</v>
      </c>
      <c r="AA40" s="5">
        <v>527</v>
      </c>
      <c r="AB40" s="5">
        <v>16</v>
      </c>
      <c r="AC40" s="8" t="s">
        <v>30</v>
      </c>
    </row>
    <row r="41" spans="1:29" s="9" customFormat="1" x14ac:dyDescent="0.25">
      <c r="A41" s="5" t="s">
        <v>67</v>
      </c>
      <c r="B41" s="10">
        <v>437390</v>
      </c>
      <c r="C41" s="10">
        <v>8039580</v>
      </c>
      <c r="D41" s="11">
        <v>-17.7301</v>
      </c>
      <c r="E41" s="6">
        <v>146.40899999999999</v>
      </c>
      <c r="F41" s="5">
        <v>12</v>
      </c>
      <c r="G41" s="5">
        <v>600</v>
      </c>
      <c r="H41" s="5">
        <v>95</v>
      </c>
      <c r="I41" s="6">
        <v>0.15833333333333333</v>
      </c>
      <c r="J41" s="5">
        <v>8</v>
      </c>
      <c r="K41" s="6">
        <v>1.3333333333333334E-2</v>
      </c>
      <c r="L41" s="5">
        <v>61</v>
      </c>
      <c r="M41" s="6">
        <v>0.10166666666666667</v>
      </c>
      <c r="N41" s="7" t="s">
        <v>23</v>
      </c>
      <c r="O41" s="47">
        <f>IF(('Southern Percentages'!$R41&lt;&gt;0),100*(I41*'Southern Percentages'!$R41),"NA")</f>
        <v>57.926829268292678</v>
      </c>
      <c r="P41" s="47">
        <f>IF(('Southern Percentages'!$R41&lt;&gt;0),100*(K41*'Southern Percentages'!$R41),"0")</f>
        <v>4.8780487804878048</v>
      </c>
      <c r="Q41" s="47">
        <f>IF(('Southern Percentages'!$R41&lt;&gt;0),100*(M41*'Southern Percentages'!$R41),"0")</f>
        <v>37.195121951219512</v>
      </c>
      <c r="R41" s="49">
        <f t="shared" si="1"/>
        <v>100</v>
      </c>
      <c r="S41" s="41" t="str">
        <f t="shared" si="2"/>
        <v>Branching</v>
      </c>
      <c r="T41" s="41" t="str">
        <f t="shared" si="0"/>
        <v>Branching</v>
      </c>
      <c r="U41" s="41" t="str">
        <f t="shared" si="3"/>
        <v>Branching</v>
      </c>
      <c r="V41" s="5">
        <v>95</v>
      </c>
      <c r="W41" s="6">
        <v>0.57926829268292679</v>
      </c>
      <c r="X41" s="6">
        <v>0.57926829268292679</v>
      </c>
      <c r="Y41" s="6">
        <v>4.878048780487805E-2</v>
      </c>
      <c r="Z41" s="6">
        <v>0.37195121951219512</v>
      </c>
      <c r="AA41" s="5">
        <v>373</v>
      </c>
      <c r="AB41" s="5">
        <v>8</v>
      </c>
      <c r="AC41" s="8" t="s">
        <v>30</v>
      </c>
    </row>
    <row r="42" spans="1:29" s="9" customFormat="1" x14ac:dyDescent="0.25">
      <c r="A42" s="5" t="s">
        <v>68</v>
      </c>
      <c r="B42" s="10">
        <v>437417</v>
      </c>
      <c r="C42" s="10">
        <v>8039600</v>
      </c>
      <c r="D42" s="11">
        <v>-17.729900000000001</v>
      </c>
      <c r="E42" s="6">
        <v>146.41</v>
      </c>
      <c r="F42" s="5">
        <v>23</v>
      </c>
      <c r="G42" s="5">
        <v>1150</v>
      </c>
      <c r="H42" s="5">
        <v>235</v>
      </c>
      <c r="I42" s="6">
        <v>0.20434782608695654</v>
      </c>
      <c r="J42" s="5">
        <v>7</v>
      </c>
      <c r="K42" s="6">
        <v>6.0869565217391303E-3</v>
      </c>
      <c r="L42" s="5">
        <v>110</v>
      </c>
      <c r="M42" s="6">
        <v>9.5652173913043481E-2</v>
      </c>
      <c r="N42" s="7" t="s">
        <v>23</v>
      </c>
      <c r="O42" s="47">
        <f>IF(('Southern Percentages'!$R42&lt;&gt;0),100*(I42*'Southern Percentages'!$R42),"NA")</f>
        <v>66.76136363636364</v>
      </c>
      <c r="P42" s="47">
        <f>IF(('Southern Percentages'!$R42&lt;&gt;0),100*(K42*'Southern Percentages'!$R42),"0")</f>
        <v>1.988636363636364</v>
      </c>
      <c r="Q42" s="47">
        <f>IF(('Southern Percentages'!$R42&lt;&gt;0),100*(M42*'Southern Percentages'!$R42),"0")</f>
        <v>31.250000000000007</v>
      </c>
      <c r="R42" s="49">
        <f t="shared" si="1"/>
        <v>100</v>
      </c>
      <c r="S42" s="41" t="str">
        <f t="shared" si="2"/>
        <v>Branching</v>
      </c>
      <c r="T42" s="41" t="str">
        <f t="shared" si="0"/>
        <v>Branching</v>
      </c>
      <c r="U42" s="41" t="str">
        <f t="shared" si="3"/>
        <v>Branching</v>
      </c>
      <c r="V42" s="5">
        <v>235</v>
      </c>
      <c r="W42" s="6">
        <v>0.66761363636363635</v>
      </c>
      <c r="X42" s="6">
        <v>0.66761363636363635</v>
      </c>
      <c r="Y42" s="6">
        <v>1.9886363636363636E-2</v>
      </c>
      <c r="Z42" s="6">
        <v>0.3125</v>
      </c>
      <c r="AA42" s="5">
        <v>663</v>
      </c>
      <c r="AB42" s="5">
        <v>46</v>
      </c>
      <c r="AC42" s="8" t="s">
        <v>30</v>
      </c>
    </row>
    <row r="43" spans="1:29" s="9" customFormat="1" x14ac:dyDescent="0.25">
      <c r="A43" s="5" t="s">
        <v>69</v>
      </c>
      <c r="B43" s="10">
        <v>437439</v>
      </c>
      <c r="C43" s="10">
        <v>8039620</v>
      </c>
      <c r="D43" s="11">
        <v>-17.729700000000001</v>
      </c>
      <c r="E43" s="6">
        <v>146.41</v>
      </c>
      <c r="F43" s="5">
        <v>13</v>
      </c>
      <c r="G43" s="5">
        <v>650</v>
      </c>
      <c r="H43" s="5">
        <v>47</v>
      </c>
      <c r="I43" s="6">
        <v>7.2307692307692309E-2</v>
      </c>
      <c r="J43" s="5">
        <v>3</v>
      </c>
      <c r="K43" s="6">
        <v>4.6153846153846158E-3</v>
      </c>
      <c r="L43" s="5">
        <v>2</v>
      </c>
      <c r="M43" s="6">
        <v>3.0769230769230769E-3</v>
      </c>
      <c r="N43" s="7" t="s">
        <v>23</v>
      </c>
      <c r="O43" s="47">
        <f>IF(('Southern Percentages'!$R43&lt;&gt;0),100*(I43*'Southern Percentages'!$R43),"NA")</f>
        <v>90.384615384615387</v>
      </c>
      <c r="P43" s="47">
        <f>IF(('Southern Percentages'!$R43&lt;&gt;0),100*(K43*'Southern Percentages'!$R43),"0")</f>
        <v>5.7692307692307692</v>
      </c>
      <c r="Q43" s="47">
        <f>IF(('Southern Percentages'!$R43&lt;&gt;0),100*(M43*'Southern Percentages'!$R43),"0")</f>
        <v>3.8461538461538463</v>
      </c>
      <c r="R43" s="49">
        <f t="shared" si="1"/>
        <v>100</v>
      </c>
      <c r="S43" s="41" t="str">
        <f t="shared" si="2"/>
        <v>Branching</v>
      </c>
      <c r="T43" s="41" t="str">
        <f t="shared" si="0"/>
        <v>Branching</v>
      </c>
      <c r="U43" s="41" t="str">
        <f t="shared" si="3"/>
        <v>Branching</v>
      </c>
      <c r="V43" s="5">
        <v>47</v>
      </c>
      <c r="W43" s="6">
        <v>0.90384615384615385</v>
      </c>
      <c r="X43" s="6">
        <v>0.90384615384615385</v>
      </c>
      <c r="Y43" s="6">
        <v>5.7692307692307696E-2</v>
      </c>
      <c r="Z43" s="6">
        <v>3.8461538461538464E-2</v>
      </c>
      <c r="AA43" s="5">
        <v>537</v>
      </c>
      <c r="AB43" s="5">
        <v>36</v>
      </c>
      <c r="AC43" s="8" t="s">
        <v>30</v>
      </c>
    </row>
    <row r="44" spans="1:29" s="9" customFormat="1" x14ac:dyDescent="0.25">
      <c r="A44" s="5" t="s">
        <v>70</v>
      </c>
      <c r="B44" s="10">
        <v>437465</v>
      </c>
      <c r="C44" s="10">
        <v>8039630</v>
      </c>
      <c r="D44" s="11">
        <v>-17.729700000000001</v>
      </c>
      <c r="E44" s="6">
        <v>146.41</v>
      </c>
      <c r="F44" s="5">
        <v>5</v>
      </c>
      <c r="G44" s="5">
        <v>250</v>
      </c>
      <c r="H44" s="5">
        <v>11</v>
      </c>
      <c r="I44" s="6">
        <v>4.3999999999999997E-2</v>
      </c>
      <c r="J44" s="5">
        <v>0</v>
      </c>
      <c r="K44" s="6">
        <v>0</v>
      </c>
      <c r="L44" s="5">
        <v>0</v>
      </c>
      <c r="M44" s="6">
        <v>0</v>
      </c>
      <c r="N44" s="7" t="s">
        <v>23</v>
      </c>
      <c r="O44" s="47">
        <f>IF(('Southern Percentages'!$R44&lt;&gt;0),100*(I44*'Southern Percentages'!$R44),"NA")</f>
        <v>100</v>
      </c>
      <c r="P44" s="47">
        <f>IF(('Southern Percentages'!$R44&lt;&gt;0),100*(K44*'Southern Percentages'!$R44),"0")</f>
        <v>0</v>
      </c>
      <c r="Q44" s="47">
        <f>IF(('Southern Percentages'!$R44&lt;&gt;0),100*(M44*'Southern Percentages'!$R44),"0")</f>
        <v>0</v>
      </c>
      <c r="R44" s="49">
        <f t="shared" si="1"/>
        <v>100</v>
      </c>
      <c r="S44" s="41" t="str">
        <f t="shared" si="2"/>
        <v>Branching</v>
      </c>
      <c r="T44" s="41" t="str">
        <f t="shared" si="0"/>
        <v>Branching</v>
      </c>
      <c r="U44" s="41" t="str">
        <f t="shared" si="3"/>
        <v>Branching</v>
      </c>
      <c r="V44" s="5">
        <v>11</v>
      </c>
      <c r="W44" s="6">
        <v>1</v>
      </c>
      <c r="X44" s="6">
        <v>1</v>
      </c>
      <c r="Y44" s="6" t="s">
        <v>29</v>
      </c>
      <c r="Z44" s="6" t="s">
        <v>29</v>
      </c>
      <c r="AA44" s="5">
        <v>208</v>
      </c>
      <c r="AB44" s="5">
        <v>26</v>
      </c>
      <c r="AC44" s="8" t="s">
        <v>30</v>
      </c>
    </row>
    <row r="45" spans="1:29" s="9" customFormat="1" x14ac:dyDescent="0.25">
      <c r="A45" s="5" t="s">
        <v>71</v>
      </c>
      <c r="B45" s="10">
        <v>438542</v>
      </c>
      <c r="C45" s="10">
        <v>8040790</v>
      </c>
      <c r="D45" s="11">
        <v>-17.719100000000001</v>
      </c>
      <c r="E45" s="6">
        <v>146.41999999999999</v>
      </c>
      <c r="F45" s="5">
        <v>10</v>
      </c>
      <c r="G45" s="5">
        <v>500</v>
      </c>
      <c r="H45" s="5">
        <v>33</v>
      </c>
      <c r="I45" s="6">
        <v>6.6000000000000003E-2</v>
      </c>
      <c r="J45" s="5">
        <v>5</v>
      </c>
      <c r="K45" s="6">
        <v>0.01</v>
      </c>
      <c r="L45" s="5">
        <v>20</v>
      </c>
      <c r="M45" s="6">
        <v>0.04</v>
      </c>
      <c r="N45" s="7" t="s">
        <v>23</v>
      </c>
      <c r="O45" s="47">
        <f>IF(('Southern Percentages'!$R45&lt;&gt;0),100*(I45*'Southern Percentages'!$R45),"NA")</f>
        <v>56.896551724137922</v>
      </c>
      <c r="P45" s="47">
        <f>IF(('Southern Percentages'!$R45&lt;&gt;0),100*(K45*'Southern Percentages'!$R45),"0")</f>
        <v>8.6206896551724128</v>
      </c>
      <c r="Q45" s="47">
        <f>IF(('Southern Percentages'!$R45&lt;&gt;0),100*(M45*'Southern Percentages'!$R45),"0")</f>
        <v>34.482758620689651</v>
      </c>
      <c r="R45" s="49">
        <f t="shared" si="1"/>
        <v>99.999999999999986</v>
      </c>
      <c r="S45" s="41" t="str">
        <f t="shared" si="2"/>
        <v>Branching</v>
      </c>
      <c r="T45" s="41" t="str">
        <f t="shared" si="0"/>
        <v>Branching</v>
      </c>
      <c r="U45" s="41" t="str">
        <f t="shared" si="3"/>
        <v>Branching</v>
      </c>
      <c r="V45" s="5">
        <v>33</v>
      </c>
      <c r="W45" s="6">
        <v>0.56896551724137934</v>
      </c>
      <c r="X45" s="6">
        <v>0.56896551724137934</v>
      </c>
      <c r="Y45" s="6">
        <v>8.6206896551724144E-2</v>
      </c>
      <c r="Z45" s="6">
        <v>0.34482758620689657</v>
      </c>
      <c r="AA45" s="5">
        <v>345</v>
      </c>
      <c r="AB45" s="5">
        <v>54</v>
      </c>
      <c r="AC45" s="8" t="s">
        <v>30</v>
      </c>
    </row>
    <row r="46" spans="1:29" s="9" customFormat="1" x14ac:dyDescent="0.25">
      <c r="A46" s="5" t="s">
        <v>72</v>
      </c>
      <c r="B46" s="10">
        <v>438564</v>
      </c>
      <c r="C46" s="10">
        <v>8040820</v>
      </c>
      <c r="D46" s="11">
        <v>-17.718900000000001</v>
      </c>
      <c r="E46" s="6">
        <v>146.42099999999999</v>
      </c>
      <c r="F46" s="5">
        <v>33</v>
      </c>
      <c r="G46" s="5">
        <v>1650</v>
      </c>
      <c r="H46" s="5">
        <v>250</v>
      </c>
      <c r="I46" s="6">
        <v>0.15151515151515152</v>
      </c>
      <c r="J46" s="5">
        <v>16</v>
      </c>
      <c r="K46" s="6">
        <v>9.696969696969697E-3</v>
      </c>
      <c r="L46" s="5">
        <v>212</v>
      </c>
      <c r="M46" s="6">
        <v>0.12848484848484848</v>
      </c>
      <c r="N46" s="7" t="s">
        <v>23</v>
      </c>
      <c r="O46" s="47">
        <f>IF(('Southern Percentages'!$R46&lt;&gt;0),100*(I46*'Southern Percentages'!$R46),"NA")</f>
        <v>52.30125523012552</v>
      </c>
      <c r="P46" s="47">
        <f>IF(('Southern Percentages'!$R46&lt;&gt;0),100*(K46*'Southern Percentages'!$R46),"0")</f>
        <v>3.3472803347280338</v>
      </c>
      <c r="Q46" s="47">
        <f>IF(('Southern Percentages'!$R46&lt;&gt;0),100*(M46*'Southern Percentages'!$R46),"0")</f>
        <v>44.35146443514644</v>
      </c>
      <c r="R46" s="49">
        <f t="shared" si="1"/>
        <v>100</v>
      </c>
      <c r="S46" s="41" t="str">
        <f t="shared" si="2"/>
        <v>Branching</v>
      </c>
      <c r="T46" s="41" t="str">
        <f t="shared" si="0"/>
        <v>Branching</v>
      </c>
      <c r="U46" s="41" t="str">
        <f t="shared" si="3"/>
        <v>Mixed</v>
      </c>
      <c r="V46" s="5">
        <v>250</v>
      </c>
      <c r="W46" s="6">
        <v>0.52301255230125521</v>
      </c>
      <c r="X46" s="6">
        <v>0.52301255230125521</v>
      </c>
      <c r="Y46" s="6">
        <v>3.3472803347280332E-2</v>
      </c>
      <c r="Z46" s="6">
        <v>0.44351464435146443</v>
      </c>
      <c r="AA46" s="5">
        <v>1019</v>
      </c>
      <c r="AB46" s="5">
        <v>39</v>
      </c>
      <c r="AC46" s="8" t="s">
        <v>30</v>
      </c>
    </row>
    <row r="47" spans="1:29" s="9" customFormat="1" x14ac:dyDescent="0.25">
      <c r="A47" s="5" t="s">
        <v>73</v>
      </c>
      <c r="B47" s="10">
        <v>438577</v>
      </c>
      <c r="C47" s="10">
        <v>8040840</v>
      </c>
      <c r="D47" s="11">
        <v>-17.718699999999998</v>
      </c>
      <c r="E47" s="6">
        <v>146.42099999999999</v>
      </c>
      <c r="F47" s="5">
        <v>11</v>
      </c>
      <c r="G47" s="5">
        <v>550</v>
      </c>
      <c r="H47" s="5">
        <v>88</v>
      </c>
      <c r="I47" s="6">
        <v>0.16</v>
      </c>
      <c r="J47" s="5">
        <v>1</v>
      </c>
      <c r="K47" s="6">
        <v>1.8181818181818182E-3</v>
      </c>
      <c r="L47" s="5">
        <v>53</v>
      </c>
      <c r="M47" s="6">
        <v>9.636363636363636E-2</v>
      </c>
      <c r="N47" s="7" t="s">
        <v>23</v>
      </c>
      <c r="O47" s="47">
        <f>IF(('Southern Percentages'!$R47&lt;&gt;0),100*(I47*'Southern Percentages'!$R47),"NA")</f>
        <v>61.971830985915503</v>
      </c>
      <c r="P47" s="47">
        <f>IF(('Southern Percentages'!$R47&lt;&gt;0),100*(K47*'Southern Percentages'!$R47),"0")</f>
        <v>0.70422535211267612</v>
      </c>
      <c r="Q47" s="47">
        <f>IF(('Southern Percentages'!$R47&lt;&gt;0),100*(M47*'Southern Percentages'!$R47),"0")</f>
        <v>37.323943661971832</v>
      </c>
      <c r="R47" s="49">
        <f t="shared" si="1"/>
        <v>100.00000000000001</v>
      </c>
      <c r="S47" s="41" t="str">
        <f t="shared" si="2"/>
        <v>Branching</v>
      </c>
      <c r="T47" s="41" t="str">
        <f t="shared" si="0"/>
        <v>Branching</v>
      </c>
      <c r="U47" s="41" t="str">
        <f t="shared" si="3"/>
        <v>Branching</v>
      </c>
      <c r="V47" s="5">
        <v>88</v>
      </c>
      <c r="W47" s="6">
        <v>0.61971830985915488</v>
      </c>
      <c r="X47" s="6">
        <v>0.61971830985915488</v>
      </c>
      <c r="Y47" s="6">
        <v>7.0422535211267607E-3</v>
      </c>
      <c r="Z47" s="6">
        <v>0.37323943661971831</v>
      </c>
      <c r="AA47" s="5">
        <v>331</v>
      </c>
      <c r="AB47" s="5">
        <v>3</v>
      </c>
      <c r="AC47" s="8" t="s">
        <v>30</v>
      </c>
    </row>
    <row r="48" spans="1:29" s="9" customFormat="1" x14ac:dyDescent="0.25">
      <c r="A48" s="5" t="s">
        <v>74</v>
      </c>
      <c r="B48" s="10">
        <v>438592</v>
      </c>
      <c r="C48" s="10">
        <v>8040860</v>
      </c>
      <c r="D48" s="11">
        <v>-17.718499999999999</v>
      </c>
      <c r="E48" s="6">
        <v>146.42099999999999</v>
      </c>
      <c r="F48" s="5">
        <v>23</v>
      </c>
      <c r="G48" s="5">
        <v>1150</v>
      </c>
      <c r="H48" s="5">
        <v>360</v>
      </c>
      <c r="I48" s="6">
        <v>0.31304347826086959</v>
      </c>
      <c r="J48" s="5">
        <v>3</v>
      </c>
      <c r="K48" s="6">
        <v>2.6086956521739132E-3</v>
      </c>
      <c r="L48" s="5">
        <v>92</v>
      </c>
      <c r="M48" s="6">
        <v>0.08</v>
      </c>
      <c r="N48" s="7" t="s">
        <v>23</v>
      </c>
      <c r="O48" s="47">
        <f>IF(('Southern Percentages'!$R48&lt;&gt;0),100*(I48*'Southern Percentages'!$R48),"NA")</f>
        <v>79.120879120879138</v>
      </c>
      <c r="P48" s="47">
        <f>IF(('Southern Percentages'!$R48&lt;&gt;0),100*(K48*'Southern Percentages'!$R48),"0")</f>
        <v>0.65934065934065955</v>
      </c>
      <c r="Q48" s="47">
        <f>IF(('Southern Percentages'!$R48&lt;&gt;0),100*(M48*'Southern Percentages'!$R48),"0")</f>
        <v>20.219780219780223</v>
      </c>
      <c r="R48" s="49">
        <f t="shared" si="1"/>
        <v>100.00000000000001</v>
      </c>
      <c r="S48" s="41" t="str">
        <f t="shared" si="2"/>
        <v>Branching</v>
      </c>
      <c r="T48" s="41" t="str">
        <f t="shared" si="0"/>
        <v>Branching</v>
      </c>
      <c r="U48" s="41" t="str">
        <f t="shared" si="3"/>
        <v>Branching</v>
      </c>
      <c r="V48" s="5">
        <v>360</v>
      </c>
      <c r="W48" s="6">
        <v>0.79120879120879117</v>
      </c>
      <c r="X48" s="6">
        <v>0.79120879120879117</v>
      </c>
      <c r="Y48" s="6">
        <v>6.5934065934065934E-3</v>
      </c>
      <c r="Z48" s="6">
        <v>0.2021978021978022</v>
      </c>
      <c r="AA48" s="5">
        <v>565</v>
      </c>
      <c r="AB48" s="5">
        <v>18</v>
      </c>
      <c r="AC48" s="8" t="s">
        <v>30</v>
      </c>
    </row>
    <row r="49" spans="1:29" s="9" customFormat="1" x14ac:dyDescent="0.25">
      <c r="A49" s="5" t="s">
        <v>75</v>
      </c>
      <c r="B49" s="10">
        <v>438603</v>
      </c>
      <c r="C49" s="10">
        <v>8040890</v>
      </c>
      <c r="D49" s="11">
        <v>-17.718299999999999</v>
      </c>
      <c r="E49" s="6">
        <v>146.42099999999999</v>
      </c>
      <c r="F49" s="5">
        <v>18</v>
      </c>
      <c r="G49" s="5">
        <v>900</v>
      </c>
      <c r="H49" s="5">
        <v>164</v>
      </c>
      <c r="I49" s="6">
        <v>0.18222222222222223</v>
      </c>
      <c r="J49" s="5">
        <v>2</v>
      </c>
      <c r="K49" s="6">
        <v>2.2222222222222222E-3</v>
      </c>
      <c r="L49" s="5">
        <v>51</v>
      </c>
      <c r="M49" s="6">
        <v>5.6666666666666664E-2</v>
      </c>
      <c r="N49" s="7" t="s">
        <v>23</v>
      </c>
      <c r="O49" s="47">
        <f>IF(('Southern Percentages'!$R49&lt;&gt;0),100*(I49*'Southern Percentages'!$R49),"NA")</f>
        <v>75.576036866359459</v>
      </c>
      <c r="P49" s="47">
        <f>IF(('Southern Percentages'!$R49&lt;&gt;0),100*(K49*'Southern Percentages'!$R49),"0")</f>
        <v>0.92165898617511521</v>
      </c>
      <c r="Q49" s="47">
        <f>IF(('Southern Percentages'!$R49&lt;&gt;0),100*(M49*'Southern Percentages'!$R49),"0")</f>
        <v>23.502304147465438</v>
      </c>
      <c r="R49" s="49">
        <f t="shared" si="1"/>
        <v>100.00000000000001</v>
      </c>
      <c r="S49" s="41" t="str">
        <f t="shared" si="2"/>
        <v>Branching</v>
      </c>
      <c r="T49" s="41" t="str">
        <f t="shared" si="0"/>
        <v>Branching</v>
      </c>
      <c r="U49" s="41" t="str">
        <f t="shared" si="3"/>
        <v>Branching</v>
      </c>
      <c r="V49" s="5">
        <v>164</v>
      </c>
      <c r="W49" s="6">
        <v>0.75576036866359442</v>
      </c>
      <c r="X49" s="6">
        <v>0.75576036866359442</v>
      </c>
      <c r="Y49" s="6">
        <v>9.2165898617511521E-3</v>
      </c>
      <c r="Z49" s="6">
        <v>0.23502304147465439</v>
      </c>
      <c r="AA49" s="5">
        <v>607</v>
      </c>
      <c r="AB49" s="5">
        <v>14</v>
      </c>
      <c r="AC49" s="8" t="s">
        <v>30</v>
      </c>
    </row>
    <row r="50" spans="1:29" s="9" customFormat="1" x14ac:dyDescent="0.25">
      <c r="A50" s="5" t="s">
        <v>76</v>
      </c>
      <c r="B50" s="10">
        <v>438620</v>
      </c>
      <c r="C50" s="10">
        <v>8040920</v>
      </c>
      <c r="D50" s="11">
        <v>-17.718</v>
      </c>
      <c r="E50" s="6">
        <v>146.42099999999999</v>
      </c>
      <c r="F50" s="5">
        <v>12</v>
      </c>
      <c r="G50" s="5">
        <v>600</v>
      </c>
      <c r="H50" s="5">
        <v>14</v>
      </c>
      <c r="I50" s="6">
        <v>2.3333333333333334E-2</v>
      </c>
      <c r="J50" s="5">
        <v>0</v>
      </c>
      <c r="K50" s="6">
        <v>0</v>
      </c>
      <c r="L50" s="5">
        <v>32</v>
      </c>
      <c r="M50" s="6">
        <v>5.3333333333333337E-2</v>
      </c>
      <c r="N50" s="7" t="s">
        <v>40</v>
      </c>
      <c r="O50" s="47">
        <f>IF(('Southern Percentages'!$R50&lt;&gt;0),100*(I50*'Southern Percentages'!$R50),"NA")</f>
        <v>30.434782608695656</v>
      </c>
      <c r="P50" s="47">
        <f>IF(('Southern Percentages'!$R50&lt;&gt;0),100*(K50*'Southern Percentages'!$R50),"0")</f>
        <v>0</v>
      </c>
      <c r="Q50" s="47">
        <f>IF(('Southern Percentages'!$R50&lt;&gt;0),100*(M50*'Southern Percentages'!$R50),"0")</f>
        <v>69.565217391304358</v>
      </c>
      <c r="R50" s="49">
        <f t="shared" si="1"/>
        <v>100.00000000000001</v>
      </c>
      <c r="S50" s="41" t="str">
        <f t="shared" si="2"/>
        <v>Plate</v>
      </c>
      <c r="T50" s="41" t="str">
        <f t="shared" si="0"/>
        <v>Plate</v>
      </c>
      <c r="U50" s="41" t="str">
        <f t="shared" si="3"/>
        <v>Plate</v>
      </c>
      <c r="V50" s="5">
        <v>32</v>
      </c>
      <c r="W50" s="6">
        <v>0.69565217391304346</v>
      </c>
      <c r="X50" s="6">
        <v>0.30434782608695654</v>
      </c>
      <c r="Y50" s="6" t="s">
        <v>29</v>
      </c>
      <c r="Z50" s="6">
        <v>0.69565217391304346</v>
      </c>
      <c r="AA50" s="5">
        <v>523</v>
      </c>
      <c r="AB50" s="5">
        <v>6</v>
      </c>
      <c r="AC50" s="8" t="s">
        <v>30</v>
      </c>
    </row>
    <row r="51" spans="1:29" s="9" customFormat="1" x14ac:dyDescent="0.25">
      <c r="A51" s="5" t="s">
        <v>77</v>
      </c>
      <c r="B51" s="10">
        <v>438640</v>
      </c>
      <c r="C51" s="10">
        <v>8040940</v>
      </c>
      <c r="D51" s="11">
        <v>-17.7178</v>
      </c>
      <c r="E51" s="6">
        <v>146.42099999999999</v>
      </c>
      <c r="F51" s="5">
        <v>16</v>
      </c>
      <c r="G51" s="5">
        <v>800</v>
      </c>
      <c r="H51" s="5">
        <v>10</v>
      </c>
      <c r="I51" s="6">
        <v>1.2500000000000001E-2</v>
      </c>
      <c r="J51" s="5">
        <v>5</v>
      </c>
      <c r="K51" s="6">
        <v>6.2500000000000003E-3</v>
      </c>
      <c r="L51" s="5">
        <v>5</v>
      </c>
      <c r="M51" s="6">
        <v>6.2500000000000003E-3</v>
      </c>
      <c r="N51" s="7" t="s">
        <v>23</v>
      </c>
      <c r="O51" s="47">
        <f>IF(('Southern Percentages'!$R51&lt;&gt;0),100*(I51*'Southern Percentages'!$R51),"NA")</f>
        <v>50</v>
      </c>
      <c r="P51" s="47">
        <f>IF(('Southern Percentages'!$R51&lt;&gt;0),100*(K51*'Southern Percentages'!$R51),"0")</f>
        <v>25</v>
      </c>
      <c r="Q51" s="47">
        <f>IF(('Southern Percentages'!$R51&lt;&gt;0),100*(M51*'Southern Percentages'!$R51),"0")</f>
        <v>25</v>
      </c>
      <c r="R51" s="49">
        <f t="shared" si="1"/>
        <v>100</v>
      </c>
      <c r="S51" s="41" t="str">
        <f t="shared" si="2"/>
        <v>Branching</v>
      </c>
      <c r="T51" s="41" t="str">
        <f t="shared" si="0"/>
        <v>Branching</v>
      </c>
      <c r="U51" s="41" t="str">
        <f t="shared" si="3"/>
        <v>Branching</v>
      </c>
      <c r="V51" s="5">
        <v>10</v>
      </c>
      <c r="W51" s="6">
        <v>0.5</v>
      </c>
      <c r="X51" s="6">
        <v>0.5</v>
      </c>
      <c r="Y51" s="6">
        <v>0.25</v>
      </c>
      <c r="Z51" s="6">
        <v>0.25</v>
      </c>
      <c r="AA51" s="5">
        <v>749</v>
      </c>
      <c r="AB51" s="5">
        <v>8</v>
      </c>
      <c r="AC51" s="8" t="s">
        <v>30</v>
      </c>
    </row>
    <row r="52" spans="1:29" s="9" customFormat="1" x14ac:dyDescent="0.25">
      <c r="A52" s="5" t="s">
        <v>78</v>
      </c>
      <c r="B52" s="10">
        <v>438654</v>
      </c>
      <c r="C52" s="10">
        <v>8040960</v>
      </c>
      <c r="D52" s="11">
        <v>-17.717600000000001</v>
      </c>
      <c r="E52" s="6">
        <v>146.42099999999999</v>
      </c>
      <c r="F52" s="5">
        <v>7</v>
      </c>
      <c r="G52" s="5">
        <v>350</v>
      </c>
      <c r="H52" s="5">
        <v>1</v>
      </c>
      <c r="I52" s="6">
        <v>2.8571428571428571E-3</v>
      </c>
      <c r="J52" s="5">
        <v>1</v>
      </c>
      <c r="K52" s="6">
        <v>2.8571428571428571E-3</v>
      </c>
      <c r="L52" s="5">
        <v>25</v>
      </c>
      <c r="M52" s="6">
        <v>7.1428571428571425E-2</v>
      </c>
      <c r="N52" s="7" t="s">
        <v>40</v>
      </c>
      <c r="O52" s="47">
        <f>IF(('Southern Percentages'!$R52&lt;&gt;0),100*(I52*'Southern Percentages'!$R52),"NA")</f>
        <v>3.7037037037037042</v>
      </c>
      <c r="P52" s="47">
        <f>IF(('Southern Percentages'!$R52&lt;&gt;0),100*(K52*'Southern Percentages'!$R52),"0")</f>
        <v>3.7037037037037042</v>
      </c>
      <c r="Q52" s="47">
        <f>IF(('Southern Percentages'!$R52&lt;&gt;0),100*(M52*'Southern Percentages'!$R52),"0")</f>
        <v>92.592592592592595</v>
      </c>
      <c r="R52" s="49">
        <f t="shared" si="1"/>
        <v>100</v>
      </c>
      <c r="S52" s="41" t="str">
        <f t="shared" si="2"/>
        <v>Plate</v>
      </c>
      <c r="T52" s="41" t="str">
        <f t="shared" si="0"/>
        <v>Plate</v>
      </c>
      <c r="U52" s="41" t="str">
        <f t="shared" si="3"/>
        <v>Plate</v>
      </c>
      <c r="V52" s="5">
        <v>25</v>
      </c>
      <c r="W52" s="6">
        <v>0.92592592592592593</v>
      </c>
      <c r="X52" s="6">
        <v>3.7037037037037035E-2</v>
      </c>
      <c r="Y52" s="6">
        <v>3.7037037037037035E-2</v>
      </c>
      <c r="Z52" s="6">
        <v>0.92592592592592593</v>
      </c>
      <c r="AA52" s="5">
        <v>296</v>
      </c>
      <c r="AB52" s="5">
        <v>13</v>
      </c>
      <c r="AC52" s="8" t="s">
        <v>30</v>
      </c>
    </row>
    <row r="53" spans="1:29" s="9" customFormat="1" x14ac:dyDescent="0.25">
      <c r="A53" s="5" t="s">
        <v>79</v>
      </c>
      <c r="B53" s="10">
        <v>438675</v>
      </c>
      <c r="C53" s="10">
        <v>8040980</v>
      </c>
      <c r="D53" s="11">
        <v>-17.717400000000001</v>
      </c>
      <c r="E53" s="6">
        <v>146.422</v>
      </c>
      <c r="F53" s="5">
        <v>3</v>
      </c>
      <c r="G53" s="5">
        <v>150</v>
      </c>
      <c r="H53" s="5">
        <v>5</v>
      </c>
      <c r="I53" s="6">
        <v>3.3333333333333333E-2</v>
      </c>
      <c r="J53" s="5">
        <v>1</v>
      </c>
      <c r="K53" s="6">
        <v>6.6666666666666671E-3</v>
      </c>
      <c r="L53" s="5">
        <v>4</v>
      </c>
      <c r="M53" s="6">
        <v>2.6666666666666668E-2</v>
      </c>
      <c r="N53" s="7" t="s">
        <v>23</v>
      </c>
      <c r="O53" s="47">
        <f>IF(('Southern Percentages'!$R53&lt;&gt;0),100*(I53*'Southern Percentages'!$R53),"NA")</f>
        <v>50</v>
      </c>
      <c r="P53" s="47">
        <f>IF(('Southern Percentages'!$R53&lt;&gt;0),100*(K53*'Southern Percentages'!$R53),"0")</f>
        <v>10</v>
      </c>
      <c r="Q53" s="47">
        <f>IF(('Southern Percentages'!$R53&lt;&gt;0),100*(M53*'Southern Percentages'!$R53),"0")</f>
        <v>40</v>
      </c>
      <c r="R53" s="49">
        <f t="shared" si="1"/>
        <v>100</v>
      </c>
      <c r="S53" s="41" t="str">
        <f t="shared" si="2"/>
        <v>Branching</v>
      </c>
      <c r="T53" s="41" t="str">
        <f t="shared" si="0"/>
        <v>Branching</v>
      </c>
      <c r="U53" s="41" t="str">
        <f t="shared" si="3"/>
        <v>Mixed</v>
      </c>
      <c r="V53" s="5">
        <v>5</v>
      </c>
      <c r="W53" s="6">
        <v>0.5</v>
      </c>
      <c r="X53" s="6">
        <v>0.5</v>
      </c>
      <c r="Y53" s="6">
        <v>0.1</v>
      </c>
      <c r="Z53" s="6">
        <v>0.4</v>
      </c>
      <c r="AA53" s="5">
        <v>132</v>
      </c>
      <c r="AB53" s="5">
        <v>1</v>
      </c>
      <c r="AC53" s="8" t="s">
        <v>30</v>
      </c>
    </row>
    <row r="54" spans="1:29" s="9" customFormat="1" x14ac:dyDescent="0.25">
      <c r="A54" s="5" t="s">
        <v>80</v>
      </c>
      <c r="B54" s="10">
        <v>438684</v>
      </c>
      <c r="C54" s="10">
        <v>8041010</v>
      </c>
      <c r="D54" s="11">
        <v>-17.717199999999998</v>
      </c>
      <c r="E54" s="6">
        <v>146.422</v>
      </c>
      <c r="F54" s="5">
        <v>22</v>
      </c>
      <c r="G54" s="5">
        <v>1100</v>
      </c>
      <c r="H54" s="5">
        <v>175</v>
      </c>
      <c r="I54" s="6">
        <v>0.15909090909090909</v>
      </c>
      <c r="J54" s="5">
        <v>18</v>
      </c>
      <c r="K54" s="6">
        <v>1.6363636363636365E-2</v>
      </c>
      <c r="L54" s="5">
        <v>199</v>
      </c>
      <c r="M54" s="6">
        <v>0.18090909090909091</v>
      </c>
      <c r="N54" s="7" t="s">
        <v>40</v>
      </c>
      <c r="O54" s="47">
        <f>IF(('Southern Percentages'!$R54&lt;&gt;0),100*(I54*'Southern Percentages'!$R54),"NA")</f>
        <v>44.642857142857139</v>
      </c>
      <c r="P54" s="47">
        <f>IF(('Southern Percentages'!$R54&lt;&gt;0),100*(K54*'Southern Percentages'!$R54),"0")</f>
        <v>4.5918367346938771</v>
      </c>
      <c r="Q54" s="47">
        <f>IF(('Southern Percentages'!$R54&lt;&gt;0),100*(M54*'Southern Percentages'!$R54),"0")</f>
        <v>50.765306122448969</v>
      </c>
      <c r="R54" s="49">
        <f t="shared" si="1"/>
        <v>99.999999999999986</v>
      </c>
      <c r="S54" s="41" t="str">
        <f t="shared" si="2"/>
        <v>Plate</v>
      </c>
      <c r="T54" s="41" t="str">
        <f t="shared" si="0"/>
        <v>Plate</v>
      </c>
      <c r="U54" s="41" t="str">
        <f t="shared" si="3"/>
        <v>Mixed</v>
      </c>
      <c r="V54" s="5">
        <v>199</v>
      </c>
      <c r="W54" s="6">
        <v>0.50765306122448983</v>
      </c>
      <c r="X54" s="6">
        <v>0.44642857142857145</v>
      </c>
      <c r="Y54" s="6">
        <v>4.5918367346938778E-2</v>
      </c>
      <c r="Z54" s="6">
        <v>0.50765306122448983</v>
      </c>
      <c r="AA54" s="5">
        <v>549</v>
      </c>
      <c r="AB54" s="5">
        <v>8</v>
      </c>
      <c r="AC54" s="8" t="s">
        <v>30</v>
      </c>
    </row>
    <row r="55" spans="1:29" s="9" customFormat="1" x14ac:dyDescent="0.25">
      <c r="A55" s="5" t="s">
        <v>81</v>
      </c>
      <c r="B55" s="10">
        <v>438696</v>
      </c>
      <c r="C55" s="10">
        <v>8041040</v>
      </c>
      <c r="D55" s="11">
        <v>-17.716899999999999</v>
      </c>
      <c r="E55" s="6">
        <v>146.422</v>
      </c>
      <c r="F55" s="5">
        <v>24</v>
      </c>
      <c r="G55" s="5">
        <v>1200</v>
      </c>
      <c r="H55" s="5">
        <v>343</v>
      </c>
      <c r="I55" s="6">
        <v>0.28583333333333333</v>
      </c>
      <c r="J55" s="5">
        <v>11</v>
      </c>
      <c r="K55" s="6">
        <v>9.1666666666666667E-3</v>
      </c>
      <c r="L55" s="5">
        <v>91</v>
      </c>
      <c r="M55" s="6">
        <v>7.5833333333333336E-2</v>
      </c>
      <c r="N55" s="7" t="s">
        <v>23</v>
      </c>
      <c r="O55" s="47">
        <f>IF(('Southern Percentages'!$R55&lt;&gt;0),100*(I55*'Southern Percentages'!$R55),"NA")</f>
        <v>77.078651685393254</v>
      </c>
      <c r="P55" s="47">
        <f>IF(('Southern Percentages'!$R55&lt;&gt;0),100*(K55*'Southern Percentages'!$R55),"0")</f>
        <v>2.4719101123595504</v>
      </c>
      <c r="Q55" s="47">
        <f>IF(('Southern Percentages'!$R55&lt;&gt;0),100*(M55*'Southern Percentages'!$R55),"0")</f>
        <v>20.44943820224719</v>
      </c>
      <c r="R55" s="49">
        <f t="shared" si="1"/>
        <v>100</v>
      </c>
      <c r="S55" s="41" t="str">
        <f t="shared" si="2"/>
        <v>Branching</v>
      </c>
      <c r="T55" s="41" t="str">
        <f t="shared" si="0"/>
        <v>Branching</v>
      </c>
      <c r="U55" s="41" t="str">
        <f t="shared" si="3"/>
        <v>Branching</v>
      </c>
      <c r="V55" s="5">
        <v>343</v>
      </c>
      <c r="W55" s="6">
        <v>0.77078651685393262</v>
      </c>
      <c r="X55" s="6">
        <v>0.77078651685393262</v>
      </c>
      <c r="Y55" s="6">
        <v>2.4719101123595506E-2</v>
      </c>
      <c r="Z55" s="6">
        <v>0.20449438202247192</v>
      </c>
      <c r="AA55" s="5">
        <v>612</v>
      </c>
      <c r="AB55" s="5">
        <v>12</v>
      </c>
      <c r="AC55" s="8" t="s">
        <v>30</v>
      </c>
    </row>
    <row r="56" spans="1:29" s="9" customFormat="1" x14ac:dyDescent="0.25">
      <c r="A56" s="5" t="s">
        <v>82</v>
      </c>
      <c r="B56" s="10">
        <v>438696</v>
      </c>
      <c r="C56" s="10">
        <v>8041070</v>
      </c>
      <c r="D56" s="11">
        <v>-17.716699999999999</v>
      </c>
      <c r="E56" s="6">
        <v>146.422</v>
      </c>
      <c r="F56" s="5">
        <v>15</v>
      </c>
      <c r="G56" s="5">
        <v>750</v>
      </c>
      <c r="H56" s="5">
        <v>109</v>
      </c>
      <c r="I56" s="6">
        <v>0.14533333333333334</v>
      </c>
      <c r="J56" s="5">
        <v>8</v>
      </c>
      <c r="K56" s="6">
        <v>1.0666666666666666E-2</v>
      </c>
      <c r="L56" s="5">
        <v>83</v>
      </c>
      <c r="M56" s="6">
        <v>0.11066666666666666</v>
      </c>
      <c r="N56" s="7" t="s">
        <v>23</v>
      </c>
      <c r="O56" s="47">
        <f>IF(('Southern Percentages'!$R56&lt;&gt;0),100*(I56*'Southern Percentages'!$R56),"NA")</f>
        <v>54.500000000000007</v>
      </c>
      <c r="P56" s="47">
        <f>IF(('Southern Percentages'!$R56&lt;&gt;0),100*(K56*'Southern Percentages'!$R56),"0")</f>
        <v>4</v>
      </c>
      <c r="Q56" s="47">
        <f>IF(('Southern Percentages'!$R56&lt;&gt;0),100*(M56*'Southern Percentages'!$R56),"0")</f>
        <v>41.5</v>
      </c>
      <c r="R56" s="49">
        <f t="shared" si="1"/>
        <v>100</v>
      </c>
      <c r="S56" s="41" t="str">
        <f t="shared" si="2"/>
        <v>Branching</v>
      </c>
      <c r="T56" s="41" t="str">
        <f t="shared" si="0"/>
        <v>Branching</v>
      </c>
      <c r="U56" s="41" t="str">
        <f t="shared" si="3"/>
        <v>Mixed</v>
      </c>
      <c r="V56" s="5">
        <v>109</v>
      </c>
      <c r="W56" s="6">
        <v>0.54500000000000004</v>
      </c>
      <c r="X56" s="6">
        <v>0.54500000000000004</v>
      </c>
      <c r="Y56" s="6">
        <v>0.04</v>
      </c>
      <c r="Z56" s="6">
        <v>0.41499999999999998</v>
      </c>
      <c r="AA56" s="5">
        <v>457</v>
      </c>
      <c r="AB56" s="5">
        <v>14</v>
      </c>
      <c r="AC56" s="8" t="s">
        <v>30</v>
      </c>
    </row>
    <row r="57" spans="1:29" s="9" customFormat="1" x14ac:dyDescent="0.25">
      <c r="A57" s="5" t="s">
        <v>83</v>
      </c>
      <c r="B57" s="10">
        <v>438696</v>
      </c>
      <c r="C57" s="10">
        <v>8041100</v>
      </c>
      <c r="D57" s="11">
        <v>-17.7164</v>
      </c>
      <c r="E57" s="6">
        <v>146.422</v>
      </c>
      <c r="F57" s="5">
        <v>5</v>
      </c>
      <c r="G57" s="5">
        <v>250</v>
      </c>
      <c r="H57" s="5">
        <v>47</v>
      </c>
      <c r="I57" s="6">
        <v>0.188</v>
      </c>
      <c r="J57" s="5">
        <v>6</v>
      </c>
      <c r="K57" s="6">
        <v>2.4E-2</v>
      </c>
      <c r="L57" s="5">
        <v>30</v>
      </c>
      <c r="M57" s="6">
        <v>0.12</v>
      </c>
      <c r="N57" s="7" t="s">
        <v>23</v>
      </c>
      <c r="O57" s="47">
        <f>IF(('Southern Percentages'!$R57&lt;&gt;0),100*(I57*'Southern Percentages'!$R57),"NA")</f>
        <v>56.626506024096379</v>
      </c>
      <c r="P57" s="47">
        <f>IF(('Southern Percentages'!$R57&lt;&gt;0),100*(K57*'Southern Percentages'!$R57),"0")</f>
        <v>7.2289156626506017</v>
      </c>
      <c r="Q57" s="47">
        <f>IF(('Southern Percentages'!$R57&lt;&gt;0),100*(M57*'Southern Percentages'!$R57),"0")</f>
        <v>36.144578313253007</v>
      </c>
      <c r="R57" s="49">
        <f t="shared" si="1"/>
        <v>99.999999999999986</v>
      </c>
      <c r="S57" s="41" t="str">
        <f t="shared" si="2"/>
        <v>Branching</v>
      </c>
      <c r="T57" s="41" t="str">
        <f t="shared" si="0"/>
        <v>Branching</v>
      </c>
      <c r="U57" s="41" t="str">
        <f t="shared" si="3"/>
        <v>Branching</v>
      </c>
      <c r="V57" s="5">
        <v>47</v>
      </c>
      <c r="W57" s="6">
        <v>0.5662650602409639</v>
      </c>
      <c r="X57" s="6">
        <v>0.5662650602409639</v>
      </c>
      <c r="Y57" s="6">
        <v>7.2289156626506021E-2</v>
      </c>
      <c r="Z57" s="6">
        <v>0.36144578313253012</v>
      </c>
      <c r="AA57" s="5">
        <v>144</v>
      </c>
      <c r="AB57" s="5">
        <v>0</v>
      </c>
      <c r="AC57" s="8" t="s">
        <v>30</v>
      </c>
    </row>
    <row r="58" spans="1:29" s="9" customFormat="1" x14ac:dyDescent="0.25">
      <c r="A58" s="5" t="s">
        <v>84</v>
      </c>
      <c r="B58" s="10">
        <v>438418</v>
      </c>
      <c r="C58" s="10">
        <v>8042000</v>
      </c>
      <c r="D58" s="11">
        <v>-17.708300000000001</v>
      </c>
      <c r="E58" s="6">
        <v>146.41900000000001</v>
      </c>
      <c r="F58" s="5">
        <v>6</v>
      </c>
      <c r="G58" s="5">
        <v>300</v>
      </c>
      <c r="H58" s="5">
        <v>0</v>
      </c>
      <c r="I58" s="6">
        <v>0</v>
      </c>
      <c r="J58" s="5">
        <v>0</v>
      </c>
      <c r="K58" s="6">
        <v>0</v>
      </c>
      <c r="L58" s="5">
        <v>0</v>
      </c>
      <c r="M58" s="6">
        <v>0</v>
      </c>
      <c r="N58" s="7" t="s">
        <v>85</v>
      </c>
      <c r="O58" s="47">
        <v>0</v>
      </c>
      <c r="P58" s="47">
        <v>0</v>
      </c>
      <c r="Q58" s="47">
        <v>0</v>
      </c>
      <c r="R58" s="49">
        <f t="shared" si="1"/>
        <v>0</v>
      </c>
      <c r="S58" s="41" t="str">
        <f t="shared" si="2"/>
        <v>None</v>
      </c>
      <c r="T58" s="41" t="str">
        <f t="shared" si="0"/>
        <v>None</v>
      </c>
      <c r="U58" s="41" t="s">
        <v>348</v>
      </c>
      <c r="V58" s="5">
        <v>0</v>
      </c>
      <c r="W58" s="6" t="s">
        <v>29</v>
      </c>
      <c r="X58" s="6" t="s">
        <v>29</v>
      </c>
      <c r="Y58" s="6" t="s">
        <v>29</v>
      </c>
      <c r="Z58" s="6" t="s">
        <v>29</v>
      </c>
      <c r="AA58" s="5">
        <v>180</v>
      </c>
      <c r="AB58" s="5">
        <v>112</v>
      </c>
      <c r="AC58" s="8" t="s">
        <v>30</v>
      </c>
    </row>
    <row r="59" spans="1:29" s="9" customFormat="1" x14ac:dyDescent="0.25">
      <c r="A59" s="5" t="s">
        <v>86</v>
      </c>
      <c r="B59" s="10">
        <v>438391</v>
      </c>
      <c r="C59" s="10">
        <v>8042010</v>
      </c>
      <c r="D59" s="11">
        <v>-17.708200000000001</v>
      </c>
      <c r="E59" s="6">
        <v>146.41900000000001</v>
      </c>
      <c r="F59" s="5">
        <v>10</v>
      </c>
      <c r="G59" s="5">
        <v>500</v>
      </c>
      <c r="H59" s="5">
        <v>0</v>
      </c>
      <c r="I59" s="6">
        <v>0</v>
      </c>
      <c r="J59" s="5">
        <v>4</v>
      </c>
      <c r="K59" s="6">
        <v>8.0000000000000002E-3</v>
      </c>
      <c r="L59" s="5">
        <v>4</v>
      </c>
      <c r="M59" s="6">
        <v>8.0000000000000002E-3</v>
      </c>
      <c r="N59" s="7" t="s">
        <v>85</v>
      </c>
      <c r="O59" s="47">
        <f>IF(('Southern Percentages'!$R59&lt;&gt;0),100*(I59*'Southern Percentages'!$R59),"NA")</f>
        <v>0</v>
      </c>
      <c r="P59" s="47">
        <f>IF(('Southern Percentages'!$R59&lt;&gt;0),100*(K59*'Southern Percentages'!$R59),"0")</f>
        <v>50</v>
      </c>
      <c r="Q59" s="47">
        <f>IF(('Southern Percentages'!$R59&lt;&gt;0),100*(M59*'Southern Percentages'!$R59),"0")</f>
        <v>50</v>
      </c>
      <c r="R59" s="49">
        <f t="shared" si="1"/>
        <v>100</v>
      </c>
      <c r="S59" s="41" t="str">
        <f t="shared" si="2"/>
        <v>Mixed</v>
      </c>
      <c r="T59" s="41" t="str">
        <f t="shared" si="0"/>
        <v>Mixed</v>
      </c>
      <c r="U59" s="41" t="str">
        <f t="shared" si="3"/>
        <v>Mixed</v>
      </c>
      <c r="V59" s="5">
        <v>0</v>
      </c>
      <c r="W59" s="6" t="s">
        <v>29</v>
      </c>
      <c r="X59" s="6" t="s">
        <v>29</v>
      </c>
      <c r="Y59" s="6">
        <v>0.5</v>
      </c>
      <c r="Z59" s="6">
        <v>0.5</v>
      </c>
      <c r="AA59" s="5">
        <v>208</v>
      </c>
      <c r="AB59" s="5">
        <v>273</v>
      </c>
      <c r="AC59" s="8" t="s">
        <v>24</v>
      </c>
    </row>
    <row r="60" spans="1:29" s="9" customFormat="1" x14ac:dyDescent="0.25">
      <c r="A60" s="5" t="s">
        <v>87</v>
      </c>
      <c r="B60" s="10">
        <v>438364</v>
      </c>
      <c r="C60" s="10">
        <v>8042010</v>
      </c>
      <c r="D60" s="11">
        <v>-17.708100000000002</v>
      </c>
      <c r="E60" s="6">
        <v>146.41900000000001</v>
      </c>
      <c r="F60" s="5">
        <v>7</v>
      </c>
      <c r="G60" s="5">
        <v>350</v>
      </c>
      <c r="H60" s="5">
        <v>0</v>
      </c>
      <c r="I60" s="6">
        <v>0</v>
      </c>
      <c r="J60" s="5">
        <v>0</v>
      </c>
      <c r="K60" s="6">
        <v>0</v>
      </c>
      <c r="L60" s="5">
        <v>0</v>
      </c>
      <c r="M60" s="6">
        <v>0</v>
      </c>
      <c r="N60" s="7" t="s">
        <v>85</v>
      </c>
      <c r="O60" s="47">
        <v>0</v>
      </c>
      <c r="P60" s="47">
        <v>0</v>
      </c>
      <c r="Q60" s="47">
        <v>0</v>
      </c>
      <c r="R60" s="49">
        <f t="shared" si="1"/>
        <v>0</v>
      </c>
      <c r="S60" s="41" t="str">
        <f t="shared" si="2"/>
        <v>None</v>
      </c>
      <c r="T60" s="41" t="str">
        <f t="shared" si="0"/>
        <v>None</v>
      </c>
      <c r="U60" s="41" t="s">
        <v>348</v>
      </c>
      <c r="V60" s="5">
        <v>0</v>
      </c>
      <c r="W60" s="6" t="s">
        <v>29</v>
      </c>
      <c r="X60" s="6" t="s">
        <v>29</v>
      </c>
      <c r="Y60" s="6" t="s">
        <v>29</v>
      </c>
      <c r="Z60" s="6" t="s">
        <v>29</v>
      </c>
      <c r="AA60" s="5">
        <v>66</v>
      </c>
      <c r="AB60" s="5">
        <v>281</v>
      </c>
      <c r="AC60" s="8" t="s">
        <v>24</v>
      </c>
    </row>
    <row r="61" spans="1:29" s="9" customFormat="1" x14ac:dyDescent="0.25">
      <c r="A61" s="5" t="s">
        <v>88</v>
      </c>
      <c r="B61" s="10">
        <v>438335</v>
      </c>
      <c r="C61" s="10">
        <v>8042020</v>
      </c>
      <c r="D61" s="11">
        <v>-17.708100000000002</v>
      </c>
      <c r="E61" s="6">
        <v>146.41800000000001</v>
      </c>
      <c r="F61" s="5">
        <v>35</v>
      </c>
      <c r="G61" s="5">
        <v>1750</v>
      </c>
      <c r="H61" s="5">
        <v>7</v>
      </c>
      <c r="I61" s="6">
        <v>4.0000000000000001E-3</v>
      </c>
      <c r="J61" s="5">
        <v>0</v>
      </c>
      <c r="K61" s="6">
        <v>0</v>
      </c>
      <c r="L61" s="5">
        <v>4</v>
      </c>
      <c r="M61" s="6">
        <v>2.2857142857142859E-3</v>
      </c>
      <c r="N61" s="7" t="s">
        <v>23</v>
      </c>
      <c r="O61" s="47">
        <f>IF(('Southern Percentages'!$R61&lt;&gt;0),100*(I61*'Southern Percentages'!$R61),"NA")</f>
        <v>63.636363636363633</v>
      </c>
      <c r="P61" s="47">
        <f>IF(('Southern Percentages'!$R61&lt;&gt;0),100*(K61*'Southern Percentages'!$R61),"0")</f>
        <v>0</v>
      </c>
      <c r="Q61" s="47">
        <f>IF(('Southern Percentages'!$R61&lt;&gt;0),100*(M61*'Southern Percentages'!$R61),"0")</f>
        <v>36.363636363636367</v>
      </c>
      <c r="R61" s="49">
        <f t="shared" si="1"/>
        <v>100</v>
      </c>
      <c r="S61" s="41" t="str">
        <f t="shared" si="2"/>
        <v>Branching</v>
      </c>
      <c r="T61" s="41" t="str">
        <f t="shared" si="0"/>
        <v>Branching</v>
      </c>
      <c r="U61" s="41" t="str">
        <f t="shared" si="3"/>
        <v>Branching</v>
      </c>
      <c r="V61" s="5">
        <v>7</v>
      </c>
      <c r="W61" s="6">
        <v>0.63636363636363635</v>
      </c>
      <c r="X61" s="6">
        <v>0.63636363636363635</v>
      </c>
      <c r="Y61" s="6" t="s">
        <v>29</v>
      </c>
      <c r="Z61" s="6">
        <v>0.36363636363636365</v>
      </c>
      <c r="AA61" s="5">
        <v>651</v>
      </c>
      <c r="AB61" s="5">
        <v>1058</v>
      </c>
      <c r="AC61" s="8" t="s">
        <v>24</v>
      </c>
    </row>
    <row r="62" spans="1:29" s="9" customFormat="1" x14ac:dyDescent="0.25">
      <c r="A62" s="5" t="s">
        <v>89</v>
      </c>
      <c r="B62" s="10">
        <v>438314</v>
      </c>
      <c r="C62" s="10">
        <v>8042040</v>
      </c>
      <c r="D62" s="11">
        <v>-17.707899999999999</v>
      </c>
      <c r="E62" s="6">
        <v>146.41800000000001</v>
      </c>
      <c r="F62" s="5">
        <v>15</v>
      </c>
      <c r="G62" s="5">
        <v>750</v>
      </c>
      <c r="H62" s="5">
        <v>16</v>
      </c>
      <c r="I62" s="6">
        <v>2.1333333333333333E-2</v>
      </c>
      <c r="J62" s="5">
        <v>6</v>
      </c>
      <c r="K62" s="6">
        <v>8.0000000000000002E-3</v>
      </c>
      <c r="L62" s="5">
        <v>13</v>
      </c>
      <c r="M62" s="6">
        <v>1.7333333333333333E-2</v>
      </c>
      <c r="N62" s="7" t="s">
        <v>23</v>
      </c>
      <c r="O62" s="47">
        <f>IF(('Southern Percentages'!$R62&lt;&gt;0),100*(I62*'Southern Percentages'!$R62),"NA")</f>
        <v>45.714285714285708</v>
      </c>
      <c r="P62" s="47">
        <f>IF(('Southern Percentages'!$R62&lt;&gt;0),100*(K62*'Southern Percentages'!$R62),"0")</f>
        <v>17.142857142857142</v>
      </c>
      <c r="Q62" s="47">
        <f>IF(('Southern Percentages'!$R62&lt;&gt;0),100*(M62*'Southern Percentages'!$R62),"0")</f>
        <v>37.142857142857139</v>
      </c>
      <c r="R62" s="49">
        <f t="shared" si="1"/>
        <v>99.999999999999986</v>
      </c>
      <c r="S62" s="41" t="str">
        <f t="shared" si="2"/>
        <v>Branching</v>
      </c>
      <c r="T62" s="41" t="str">
        <f t="shared" si="0"/>
        <v>Branching</v>
      </c>
      <c r="U62" s="41" t="str">
        <f t="shared" si="3"/>
        <v>Mixed</v>
      </c>
      <c r="V62" s="5">
        <v>16</v>
      </c>
      <c r="W62" s="6">
        <v>0.45714285714285713</v>
      </c>
      <c r="X62" s="6">
        <v>0.45714285714285713</v>
      </c>
      <c r="Y62" s="6">
        <v>0.17142857142857143</v>
      </c>
      <c r="Z62" s="6">
        <v>0.37142857142857144</v>
      </c>
      <c r="AA62" s="5">
        <v>484</v>
      </c>
      <c r="AB62" s="5">
        <v>176</v>
      </c>
      <c r="AC62" s="8" t="s">
        <v>30</v>
      </c>
    </row>
    <row r="63" spans="1:29" s="9" customFormat="1" x14ac:dyDescent="0.25">
      <c r="A63" s="5" t="s">
        <v>90</v>
      </c>
      <c r="B63" s="10">
        <v>438288</v>
      </c>
      <c r="C63" s="10">
        <v>8042050</v>
      </c>
      <c r="D63" s="11">
        <v>-17.707799999999999</v>
      </c>
      <c r="E63" s="6">
        <v>146.41800000000001</v>
      </c>
      <c r="F63" s="5">
        <v>3</v>
      </c>
      <c r="G63" s="5">
        <v>150</v>
      </c>
      <c r="H63" s="5">
        <v>6</v>
      </c>
      <c r="I63" s="6">
        <v>0.04</v>
      </c>
      <c r="J63" s="5">
        <v>2</v>
      </c>
      <c r="K63" s="6">
        <v>1.3333333333333334E-2</v>
      </c>
      <c r="L63" s="5">
        <v>3</v>
      </c>
      <c r="M63" s="6">
        <v>0.02</v>
      </c>
      <c r="N63" s="7" t="s">
        <v>23</v>
      </c>
      <c r="O63" s="47">
        <f>IF(('Southern Percentages'!$R63&lt;&gt;0),100*(I63*'Southern Percentages'!$R63),"NA")</f>
        <v>54.545454545454554</v>
      </c>
      <c r="P63" s="47">
        <f>IF(('Southern Percentages'!$R63&lt;&gt;0),100*(K63*'Southern Percentages'!$R63),"0")</f>
        <v>18.181818181818183</v>
      </c>
      <c r="Q63" s="47">
        <f>IF(('Southern Percentages'!$R63&lt;&gt;0),100*(M63*'Southern Percentages'!$R63),"0")</f>
        <v>27.272727272727277</v>
      </c>
      <c r="R63" s="49">
        <f t="shared" si="1"/>
        <v>100.00000000000001</v>
      </c>
      <c r="S63" s="41" t="str">
        <f t="shared" si="2"/>
        <v>Branching</v>
      </c>
      <c r="T63" s="41" t="str">
        <f t="shared" si="0"/>
        <v>Branching</v>
      </c>
      <c r="U63" s="41" t="str">
        <f t="shared" si="3"/>
        <v>Branching</v>
      </c>
      <c r="V63" s="5">
        <v>6</v>
      </c>
      <c r="W63" s="6">
        <v>0.54545454545454541</v>
      </c>
      <c r="X63" s="6">
        <v>0.54545454545454541</v>
      </c>
      <c r="Y63" s="6">
        <v>0.18181818181818182</v>
      </c>
      <c r="Z63" s="6">
        <v>0.27272727272727271</v>
      </c>
      <c r="AA63" s="5">
        <v>76</v>
      </c>
      <c r="AB63" s="5">
        <v>24</v>
      </c>
      <c r="AC63" s="8" t="s">
        <v>30</v>
      </c>
    </row>
    <row r="64" spans="1:29" s="9" customFormat="1" x14ac:dyDescent="0.25">
      <c r="A64" s="5" t="s">
        <v>91</v>
      </c>
      <c r="B64" s="10">
        <v>438266</v>
      </c>
      <c r="C64" s="10">
        <v>8042070</v>
      </c>
      <c r="D64" s="11">
        <v>-17.707599999999999</v>
      </c>
      <c r="E64" s="6">
        <v>146.41800000000001</v>
      </c>
      <c r="F64" s="5">
        <v>16</v>
      </c>
      <c r="G64" s="5">
        <v>800</v>
      </c>
      <c r="H64" s="5">
        <v>14</v>
      </c>
      <c r="I64" s="6">
        <v>1.7500000000000002E-2</v>
      </c>
      <c r="J64" s="5">
        <v>28</v>
      </c>
      <c r="K64" s="6">
        <v>3.5000000000000003E-2</v>
      </c>
      <c r="L64" s="5">
        <v>40</v>
      </c>
      <c r="M64" s="6">
        <v>0.05</v>
      </c>
      <c r="N64" s="7" t="s">
        <v>40</v>
      </c>
      <c r="O64" s="47">
        <f>IF(('Southern Percentages'!$R64&lt;&gt;0),100*(I64*'Southern Percentages'!$R64),"NA")</f>
        <v>17.073170731707318</v>
      </c>
      <c r="P64" s="47">
        <f>IF(('Southern Percentages'!$R64&lt;&gt;0),100*(K64*'Southern Percentages'!$R64),"0")</f>
        <v>34.146341463414636</v>
      </c>
      <c r="Q64" s="47">
        <f>IF(('Southern Percentages'!$R64&lt;&gt;0),100*(M64*'Southern Percentages'!$R64),"0")</f>
        <v>48.780487804878049</v>
      </c>
      <c r="R64" s="49">
        <f t="shared" si="1"/>
        <v>100</v>
      </c>
      <c r="S64" s="41" t="str">
        <f t="shared" si="2"/>
        <v>Plate</v>
      </c>
      <c r="T64" s="41" t="str">
        <f t="shared" si="0"/>
        <v>Plate</v>
      </c>
      <c r="U64" s="41" t="str">
        <f t="shared" si="3"/>
        <v>Mixed</v>
      </c>
      <c r="V64" s="5">
        <v>40</v>
      </c>
      <c r="W64" s="6">
        <v>0.48780487804878048</v>
      </c>
      <c r="X64" s="6">
        <v>0.17073170731707318</v>
      </c>
      <c r="Y64" s="6">
        <v>0.34146341463414637</v>
      </c>
      <c r="Z64" s="6">
        <v>0.48780487804878048</v>
      </c>
      <c r="AA64" s="5">
        <v>566</v>
      </c>
      <c r="AB64" s="5">
        <v>30</v>
      </c>
      <c r="AC64" s="8" t="s">
        <v>30</v>
      </c>
    </row>
    <row r="65" spans="1:29" s="9" customFormat="1" x14ac:dyDescent="0.25">
      <c r="A65" s="5" t="s">
        <v>92</v>
      </c>
      <c r="B65" s="10">
        <v>438240</v>
      </c>
      <c r="C65" s="10">
        <v>8042090</v>
      </c>
      <c r="D65" s="11">
        <v>-17.7074</v>
      </c>
      <c r="E65" s="6">
        <v>146.41800000000001</v>
      </c>
      <c r="F65" s="5">
        <v>27</v>
      </c>
      <c r="G65" s="5">
        <v>1350</v>
      </c>
      <c r="H65" s="5">
        <v>59</v>
      </c>
      <c r="I65" s="6">
        <v>4.3703703703703703E-2</v>
      </c>
      <c r="J65" s="5">
        <v>35</v>
      </c>
      <c r="K65" s="6">
        <v>2.5925925925925925E-2</v>
      </c>
      <c r="L65" s="5">
        <v>78</v>
      </c>
      <c r="M65" s="6">
        <v>5.7777777777777775E-2</v>
      </c>
      <c r="N65" s="7" t="s">
        <v>40</v>
      </c>
      <c r="O65" s="47">
        <f>IF(('Southern Percentages'!$R65&lt;&gt;0),100*(I65*'Southern Percentages'!$R65),"NA")</f>
        <v>34.302325581395351</v>
      </c>
      <c r="P65" s="47">
        <f>IF(('Southern Percentages'!$R65&lt;&gt;0),100*(K65*'Southern Percentages'!$R65),"0")</f>
        <v>20.348837209302324</v>
      </c>
      <c r="Q65" s="47">
        <f>IF(('Southern Percentages'!$R65&lt;&gt;0),100*(M65*'Southern Percentages'!$R65),"0")</f>
        <v>45.348837209302324</v>
      </c>
      <c r="R65" s="49">
        <f t="shared" si="1"/>
        <v>100</v>
      </c>
      <c r="S65" s="41" t="str">
        <f t="shared" si="2"/>
        <v>Plate</v>
      </c>
      <c r="T65" s="41" t="str">
        <f t="shared" si="0"/>
        <v>Plate</v>
      </c>
      <c r="U65" s="41" t="str">
        <f t="shared" si="3"/>
        <v>Mixed</v>
      </c>
      <c r="V65" s="5">
        <v>78</v>
      </c>
      <c r="W65" s="6">
        <v>0.45348837209302323</v>
      </c>
      <c r="X65" s="6">
        <v>0.34302325581395349</v>
      </c>
      <c r="Y65" s="6">
        <v>0.20348837209302326</v>
      </c>
      <c r="Z65" s="6">
        <v>0.45348837209302323</v>
      </c>
      <c r="AA65" s="5">
        <v>1009</v>
      </c>
      <c r="AB65" s="5">
        <v>29</v>
      </c>
      <c r="AC65" s="8" t="s">
        <v>30</v>
      </c>
    </row>
    <row r="66" spans="1:29" s="9" customFormat="1" x14ac:dyDescent="0.25">
      <c r="A66" s="5" t="s">
        <v>93</v>
      </c>
      <c r="B66" s="10">
        <v>437331</v>
      </c>
      <c r="C66" s="10">
        <v>8042060</v>
      </c>
      <c r="D66" s="11">
        <v>-17.707699999999999</v>
      </c>
      <c r="E66" s="6">
        <v>146.40899999999999</v>
      </c>
      <c r="F66" s="5">
        <v>13</v>
      </c>
      <c r="G66" s="5">
        <v>650</v>
      </c>
      <c r="H66" s="5">
        <v>1</v>
      </c>
      <c r="I66" s="6">
        <v>1.5384615384615385E-3</v>
      </c>
      <c r="J66" s="5">
        <v>1</v>
      </c>
      <c r="K66" s="6">
        <v>1.5384615384615385E-3</v>
      </c>
      <c r="L66" s="5">
        <v>1</v>
      </c>
      <c r="M66" s="6">
        <v>1.5384615384615385E-3</v>
      </c>
      <c r="N66" s="7" t="s">
        <v>85</v>
      </c>
      <c r="O66" s="47">
        <f>IF(('Southern Percentages'!$R66&lt;&gt;0),100*(I66*'Southern Percentages'!$R66),"NA")</f>
        <v>33.333333333333329</v>
      </c>
      <c r="P66" s="47">
        <f>IF(('Southern Percentages'!$R66&lt;&gt;0),100*(K66*'Southern Percentages'!$R66),"0")</f>
        <v>33.333333333333329</v>
      </c>
      <c r="Q66" s="47">
        <f>IF(('Southern Percentages'!$R66&lt;&gt;0),100*(M66*'Southern Percentages'!$R66),"0")</f>
        <v>33.333333333333329</v>
      </c>
      <c r="R66" s="49">
        <f t="shared" si="1"/>
        <v>99.999999999999986</v>
      </c>
      <c r="S66" s="41" t="str">
        <f t="shared" si="2"/>
        <v>Mixed</v>
      </c>
      <c r="T66" s="41" t="str">
        <f t="shared" si="0"/>
        <v>Mixed</v>
      </c>
      <c r="U66" s="41" t="str">
        <f t="shared" si="3"/>
        <v>Mixed</v>
      </c>
      <c r="V66" s="5">
        <v>0</v>
      </c>
      <c r="W66" s="6" t="s">
        <v>29</v>
      </c>
      <c r="X66" s="6">
        <v>0.33333333333333331</v>
      </c>
      <c r="Y66" s="6">
        <v>0.33333333333333331</v>
      </c>
      <c r="Z66" s="6">
        <v>0.33333333333333331</v>
      </c>
      <c r="AA66" s="5">
        <v>331</v>
      </c>
      <c r="AB66" s="5">
        <v>281</v>
      </c>
      <c r="AC66" s="8" t="s">
        <v>30</v>
      </c>
    </row>
    <row r="67" spans="1:29" s="9" customFormat="1" x14ac:dyDescent="0.25">
      <c r="A67" s="5" t="s">
        <v>94</v>
      </c>
      <c r="B67" s="10">
        <v>437305</v>
      </c>
      <c r="C67" s="10">
        <v>8042040</v>
      </c>
      <c r="D67" s="11">
        <v>-17.707799999999999</v>
      </c>
      <c r="E67" s="6">
        <v>146.40899999999999</v>
      </c>
      <c r="F67" s="5">
        <v>21</v>
      </c>
      <c r="G67" s="5">
        <v>1050</v>
      </c>
      <c r="H67" s="5">
        <v>9</v>
      </c>
      <c r="I67" s="6">
        <v>8.5714285714285719E-3</v>
      </c>
      <c r="J67" s="5">
        <v>10</v>
      </c>
      <c r="K67" s="6">
        <v>9.5238095238095247E-3</v>
      </c>
      <c r="L67" s="5">
        <v>15</v>
      </c>
      <c r="M67" s="6">
        <v>1.4285714285714285E-2</v>
      </c>
      <c r="N67" s="7" t="s">
        <v>40</v>
      </c>
      <c r="O67" s="47">
        <f>IF(('Southern Percentages'!$R67&lt;&gt;0),100*(I67*'Southern Percentages'!$R67),"NA")</f>
        <v>26.470588235294123</v>
      </c>
      <c r="P67" s="47">
        <f>IF(('Southern Percentages'!$R67&lt;&gt;0),100*(K67*'Southern Percentages'!$R67),"0")</f>
        <v>29.411764705882359</v>
      </c>
      <c r="Q67" s="47">
        <f>IF(('Southern Percentages'!$R67&lt;&gt;0),100*(M67*'Southern Percentages'!$R67),"0")</f>
        <v>44.117647058823536</v>
      </c>
      <c r="R67" s="49">
        <f t="shared" ref="R67:R130" si="4">SUM(O67:Q67)</f>
        <v>100.00000000000001</v>
      </c>
      <c r="S67" s="41" t="str">
        <f t="shared" ref="S67:S130" si="5">IF(AND(O67=0,P67=0,Q67=0),"None",IF(AND((O67&gt;P67),(O67&gt;Q67)),"Branching",IF(AND((P67&gt;Q67),(P67&gt;O67)),"Massive",IF(AND((Q67&gt;O67),(Q67&gt;P67)),"Plate","Mixed"))))</f>
        <v>Plate</v>
      </c>
      <c r="T67" s="41" t="str">
        <f t="shared" ref="T67:T130" si="6">IF(AND(O67=0,P67=0,Q67=0),"None",IF(AND((O67-P67)&gt;=5,(O67-Q67)&gt;=5),"Branching",IF(AND((P67-Q67)&gt;=5,(P67-O67)&gt;=1),"Massive",IF(AND((Q67-O67)&gt;=5,(Q67-P67)&gt;=5),"Plate",IF(AND(O67&lt;5,P67=0,Q67=0),"Branching",IF(AND(O67=0,P67&lt;5,Q67=0),"Massive",IF(AND(O67=0,P67=0,Q67&lt;5),"Plate","Mixed")))))))</f>
        <v>Plate</v>
      </c>
      <c r="U67" s="41" t="str">
        <f t="shared" ref="U67:U130" si="7">IF(AND(O67=0,P67=0,Q67=0),"None",IF(AND((O67-P67)&gt;=15,(O67-Q67)&gt;=15),"Branching",IF(AND((P67-Q67)&gt;=15,(P67-O67)&gt;=15),"Massive",IF(AND((Q67-O67)&gt;=15,(Q67-P67)&gt;=15),"Plate",IF(AND(O67&lt;15,P67=0,Q67=0),"Branching",IF(AND(O67=0,P67&lt;15,Q67=0),"Massive",IF(AND(O67=0,P67=0,Q67&lt;15),"Plate","Mixed")))))))</f>
        <v>Mixed</v>
      </c>
      <c r="V67" s="5">
        <v>15</v>
      </c>
      <c r="W67" s="6">
        <v>0.44117647058823528</v>
      </c>
      <c r="X67" s="6">
        <v>0.26470588235294118</v>
      </c>
      <c r="Y67" s="6">
        <v>0.29411764705882354</v>
      </c>
      <c r="Z67" s="6">
        <v>0.44117647058823528</v>
      </c>
      <c r="AA67" s="5">
        <v>500</v>
      </c>
      <c r="AB67" s="5">
        <v>401</v>
      </c>
      <c r="AC67" s="8" t="s">
        <v>30</v>
      </c>
    </row>
    <row r="68" spans="1:29" s="9" customFormat="1" x14ac:dyDescent="0.25">
      <c r="A68" s="5" t="s">
        <v>95</v>
      </c>
      <c r="B68" s="10">
        <v>437282</v>
      </c>
      <c r="C68" s="10">
        <v>8042030</v>
      </c>
      <c r="D68" s="11">
        <v>-17.707899999999999</v>
      </c>
      <c r="E68" s="6">
        <v>146.40899999999999</v>
      </c>
      <c r="F68" s="5">
        <v>19</v>
      </c>
      <c r="G68" s="5">
        <v>950</v>
      </c>
      <c r="H68" s="5">
        <v>4</v>
      </c>
      <c r="I68" s="6">
        <v>4.2105263157894736E-3</v>
      </c>
      <c r="J68" s="5">
        <v>5</v>
      </c>
      <c r="K68" s="6">
        <v>5.263157894736842E-3</v>
      </c>
      <c r="L68" s="5">
        <v>4</v>
      </c>
      <c r="M68" s="6">
        <v>4.2105263157894736E-3</v>
      </c>
      <c r="N68" s="7" t="s">
        <v>26</v>
      </c>
      <c r="O68" s="47">
        <f>IF(('Southern Percentages'!$R68&lt;&gt;0),100*(I68*'Southern Percentages'!$R68),"NA")</f>
        <v>30.76923076923077</v>
      </c>
      <c r="P68" s="47">
        <f>IF(('Southern Percentages'!$R68&lt;&gt;0),100*(K68*'Southern Percentages'!$R68),"0")</f>
        <v>38.461538461538467</v>
      </c>
      <c r="Q68" s="47">
        <f>IF(('Southern Percentages'!$R68&lt;&gt;0),100*(M68*'Southern Percentages'!$R68),"0")</f>
        <v>30.76923076923077</v>
      </c>
      <c r="R68" s="49">
        <f t="shared" si="4"/>
        <v>100.00000000000001</v>
      </c>
      <c r="S68" s="41" t="str">
        <f t="shared" si="5"/>
        <v>Massive</v>
      </c>
      <c r="T68" s="41" t="str">
        <f t="shared" si="6"/>
        <v>Massive</v>
      </c>
      <c r="U68" s="41" t="str">
        <f t="shared" si="7"/>
        <v>Mixed</v>
      </c>
      <c r="V68" s="5">
        <v>5</v>
      </c>
      <c r="W68" s="6">
        <v>0.38461538461538464</v>
      </c>
      <c r="X68" s="6">
        <v>0.30769230769230771</v>
      </c>
      <c r="Y68" s="6">
        <v>0.38461538461538464</v>
      </c>
      <c r="Z68" s="6">
        <v>0.30769230769230771</v>
      </c>
      <c r="AA68" s="5">
        <v>460</v>
      </c>
      <c r="AB68" s="5">
        <v>379</v>
      </c>
      <c r="AC68" s="8" t="s">
        <v>30</v>
      </c>
    </row>
    <row r="69" spans="1:29" s="9" customFormat="1" x14ac:dyDescent="0.25">
      <c r="A69" s="5" t="s">
        <v>96</v>
      </c>
      <c r="B69" s="10">
        <v>437252</v>
      </c>
      <c r="C69" s="10">
        <v>8042030</v>
      </c>
      <c r="D69" s="11">
        <v>-17.707899999999999</v>
      </c>
      <c r="E69" s="6">
        <v>146.40799999999999</v>
      </c>
      <c r="F69" s="5">
        <v>19</v>
      </c>
      <c r="G69" s="5">
        <v>950</v>
      </c>
      <c r="H69" s="5">
        <v>16</v>
      </c>
      <c r="I69" s="6">
        <v>1.6842105263157894E-2</v>
      </c>
      <c r="J69" s="5">
        <v>28</v>
      </c>
      <c r="K69" s="6">
        <v>2.9473684210526315E-2</v>
      </c>
      <c r="L69" s="5">
        <v>20</v>
      </c>
      <c r="M69" s="6">
        <v>2.1052631578947368E-2</v>
      </c>
      <c r="N69" s="7" t="s">
        <v>26</v>
      </c>
      <c r="O69" s="47">
        <f>IF(('Southern Percentages'!$R69&lt;&gt;0),100*(I69*'Southern Percentages'!$R69),"NA")</f>
        <v>25</v>
      </c>
      <c r="P69" s="47">
        <f>IF(('Southern Percentages'!$R69&lt;&gt;0),100*(K69*'Southern Percentages'!$R69),"0")</f>
        <v>43.75</v>
      </c>
      <c r="Q69" s="47">
        <f>IF(('Southern Percentages'!$R69&lt;&gt;0),100*(M69*'Southern Percentages'!$R69),"0")</f>
        <v>31.25</v>
      </c>
      <c r="R69" s="49">
        <f t="shared" si="4"/>
        <v>100</v>
      </c>
      <c r="S69" s="41" t="str">
        <f t="shared" si="5"/>
        <v>Massive</v>
      </c>
      <c r="T69" s="41" t="str">
        <f t="shared" si="6"/>
        <v>Massive</v>
      </c>
      <c r="U69" s="41" t="str">
        <f t="shared" si="7"/>
        <v>Mixed</v>
      </c>
      <c r="V69" s="5">
        <v>28</v>
      </c>
      <c r="W69" s="6">
        <v>0.4375</v>
      </c>
      <c r="X69" s="6">
        <v>0.25</v>
      </c>
      <c r="Y69" s="6">
        <v>0.4375</v>
      </c>
      <c r="Z69" s="6">
        <v>0.3125</v>
      </c>
      <c r="AA69" s="5">
        <v>491</v>
      </c>
      <c r="AB69" s="5">
        <v>153</v>
      </c>
      <c r="AC69" s="8" t="s">
        <v>30</v>
      </c>
    </row>
    <row r="70" spans="1:29" s="9" customFormat="1" x14ac:dyDescent="0.25">
      <c r="A70" s="5" t="s">
        <v>97</v>
      </c>
      <c r="B70" s="10">
        <v>437222</v>
      </c>
      <c r="C70" s="10">
        <v>8042030</v>
      </c>
      <c r="D70" s="11">
        <v>-17.707899999999999</v>
      </c>
      <c r="E70" s="6">
        <v>146.40799999999999</v>
      </c>
      <c r="F70" s="5">
        <v>16</v>
      </c>
      <c r="G70" s="5">
        <v>800</v>
      </c>
      <c r="H70" s="5">
        <v>22</v>
      </c>
      <c r="I70" s="6">
        <v>2.75E-2</v>
      </c>
      <c r="J70" s="5">
        <v>23</v>
      </c>
      <c r="K70" s="6">
        <v>2.8750000000000001E-2</v>
      </c>
      <c r="L70" s="5">
        <v>12</v>
      </c>
      <c r="M70" s="6">
        <v>1.4999999999999999E-2</v>
      </c>
      <c r="N70" s="7" t="s">
        <v>26</v>
      </c>
      <c r="O70" s="47">
        <f>IF(('Southern Percentages'!$R70&lt;&gt;0),100*(I70*'Southern Percentages'!$R70),"NA")</f>
        <v>38.596491228070178</v>
      </c>
      <c r="P70" s="47">
        <f>IF(('Southern Percentages'!$R70&lt;&gt;0),100*(K70*'Southern Percentages'!$R70),"0")</f>
        <v>40.350877192982459</v>
      </c>
      <c r="Q70" s="47">
        <f>IF(('Southern Percentages'!$R70&lt;&gt;0),100*(M70*'Southern Percentages'!$R70),"0")</f>
        <v>21.05263157894737</v>
      </c>
      <c r="R70" s="49">
        <f t="shared" si="4"/>
        <v>100</v>
      </c>
      <c r="S70" s="41" t="str">
        <f t="shared" si="5"/>
        <v>Massive</v>
      </c>
      <c r="T70" s="41" t="str">
        <f t="shared" si="6"/>
        <v>Massive</v>
      </c>
      <c r="U70" s="41" t="str">
        <f t="shared" si="7"/>
        <v>Mixed</v>
      </c>
      <c r="V70" s="5">
        <v>23</v>
      </c>
      <c r="W70" s="6">
        <v>0.40350877192982454</v>
      </c>
      <c r="X70" s="6">
        <v>0.38596491228070173</v>
      </c>
      <c r="Y70" s="6">
        <v>0.40350877192982454</v>
      </c>
      <c r="Z70" s="6">
        <v>0.21052631578947367</v>
      </c>
      <c r="AA70" s="5">
        <v>340</v>
      </c>
      <c r="AB70" s="5">
        <v>170</v>
      </c>
      <c r="AC70" s="8" t="s">
        <v>30</v>
      </c>
    </row>
    <row r="71" spans="1:29" s="9" customFormat="1" x14ac:dyDescent="0.25">
      <c r="A71" s="5" t="s">
        <v>98</v>
      </c>
      <c r="B71" s="10">
        <v>437192</v>
      </c>
      <c r="C71" s="10">
        <v>8042030</v>
      </c>
      <c r="D71" s="11">
        <v>-17.707899999999999</v>
      </c>
      <c r="E71" s="6">
        <v>146.40799999999999</v>
      </c>
      <c r="F71" s="5">
        <v>32</v>
      </c>
      <c r="G71" s="5">
        <v>1600</v>
      </c>
      <c r="H71" s="5">
        <v>17</v>
      </c>
      <c r="I71" s="6">
        <v>1.0625000000000001E-2</v>
      </c>
      <c r="J71" s="5">
        <v>46</v>
      </c>
      <c r="K71" s="6">
        <v>2.8750000000000001E-2</v>
      </c>
      <c r="L71" s="5">
        <v>28</v>
      </c>
      <c r="M71" s="6">
        <v>1.7500000000000002E-2</v>
      </c>
      <c r="N71" s="7" t="s">
        <v>26</v>
      </c>
      <c r="O71" s="47">
        <f>IF(('Southern Percentages'!$R71&lt;&gt;0),100*(I71*'Southern Percentages'!$R71),"NA")</f>
        <v>18.681318681318686</v>
      </c>
      <c r="P71" s="47">
        <f>IF(('Southern Percentages'!$R71&lt;&gt;0),100*(K71*'Southern Percentages'!$R71),"0")</f>
        <v>50.549450549450562</v>
      </c>
      <c r="Q71" s="47">
        <f>IF(('Southern Percentages'!$R71&lt;&gt;0),100*(M71*'Southern Percentages'!$R71),"0")</f>
        <v>30.769230769230777</v>
      </c>
      <c r="R71" s="49">
        <f t="shared" si="4"/>
        <v>100.00000000000003</v>
      </c>
      <c r="S71" s="41" t="str">
        <f t="shared" si="5"/>
        <v>Massive</v>
      </c>
      <c r="T71" s="41" t="str">
        <f t="shared" si="6"/>
        <v>Massive</v>
      </c>
      <c r="U71" s="41" t="str">
        <f t="shared" si="7"/>
        <v>Massive</v>
      </c>
      <c r="V71" s="5">
        <v>46</v>
      </c>
      <c r="W71" s="6">
        <v>0.50549450549450547</v>
      </c>
      <c r="X71" s="6">
        <v>0.18681318681318682</v>
      </c>
      <c r="Y71" s="6">
        <v>0.50549450549450547</v>
      </c>
      <c r="Z71" s="6">
        <v>0.30769230769230771</v>
      </c>
      <c r="AA71" s="5">
        <v>908</v>
      </c>
      <c r="AB71" s="5">
        <v>126</v>
      </c>
      <c r="AC71" s="8" t="s">
        <v>30</v>
      </c>
    </row>
    <row r="72" spans="1:29" s="9" customFormat="1" x14ac:dyDescent="0.25">
      <c r="A72" s="5" t="s">
        <v>99</v>
      </c>
      <c r="B72" s="10">
        <v>437167</v>
      </c>
      <c r="C72" s="10">
        <v>8042020</v>
      </c>
      <c r="D72" s="11">
        <v>-17.708100000000002</v>
      </c>
      <c r="E72" s="6">
        <v>146.40700000000001</v>
      </c>
      <c r="F72" s="5">
        <v>31</v>
      </c>
      <c r="G72" s="5">
        <v>1550</v>
      </c>
      <c r="H72" s="5">
        <v>15</v>
      </c>
      <c r="I72" s="6">
        <v>9.6774193548387101E-3</v>
      </c>
      <c r="J72" s="5">
        <v>41</v>
      </c>
      <c r="K72" s="6">
        <v>2.6451612903225806E-2</v>
      </c>
      <c r="L72" s="5">
        <v>9</v>
      </c>
      <c r="M72" s="6">
        <v>5.8064516129032262E-3</v>
      </c>
      <c r="N72" s="7" t="s">
        <v>26</v>
      </c>
      <c r="O72" s="47">
        <f>IF(('Southern Percentages'!$R72&lt;&gt;0),100*(I72*'Southern Percentages'!$R72),"NA")</f>
        <v>23.076923076923077</v>
      </c>
      <c r="P72" s="47">
        <f>IF(('Southern Percentages'!$R72&lt;&gt;0),100*(K72*'Southern Percentages'!$R72),"0")</f>
        <v>63.076923076923066</v>
      </c>
      <c r="Q72" s="47">
        <f>IF(('Southern Percentages'!$R72&lt;&gt;0),100*(M72*'Southern Percentages'!$R72),"0")</f>
        <v>13.846153846153845</v>
      </c>
      <c r="R72" s="49">
        <f t="shared" si="4"/>
        <v>99.999999999999986</v>
      </c>
      <c r="S72" s="41" t="str">
        <f t="shared" si="5"/>
        <v>Massive</v>
      </c>
      <c r="T72" s="41" t="str">
        <f t="shared" si="6"/>
        <v>Massive</v>
      </c>
      <c r="U72" s="41" t="str">
        <f t="shared" si="7"/>
        <v>Massive</v>
      </c>
      <c r="V72" s="5">
        <v>41</v>
      </c>
      <c r="W72" s="6">
        <v>0.63076923076923075</v>
      </c>
      <c r="X72" s="6">
        <v>0.23076923076923078</v>
      </c>
      <c r="Y72" s="6">
        <v>0.63076923076923075</v>
      </c>
      <c r="Z72" s="6">
        <v>0.13846153846153847</v>
      </c>
      <c r="AA72" s="5">
        <v>781</v>
      </c>
      <c r="AB72" s="5">
        <v>60</v>
      </c>
      <c r="AC72" s="8" t="s">
        <v>30</v>
      </c>
    </row>
    <row r="73" spans="1:29" s="9" customFormat="1" x14ac:dyDescent="0.25">
      <c r="A73" s="5" t="s">
        <v>100</v>
      </c>
      <c r="B73" s="10">
        <v>436913</v>
      </c>
      <c r="C73" s="10">
        <v>8041520</v>
      </c>
      <c r="D73" s="11">
        <v>-17.712499999999999</v>
      </c>
      <c r="E73" s="6">
        <v>146.405</v>
      </c>
      <c r="F73" s="5">
        <v>1</v>
      </c>
      <c r="G73" s="5">
        <v>50</v>
      </c>
      <c r="H73" s="5">
        <v>1</v>
      </c>
      <c r="I73" s="6">
        <v>0.02</v>
      </c>
      <c r="J73" s="5">
        <v>3</v>
      </c>
      <c r="K73" s="6">
        <v>0.06</v>
      </c>
      <c r="L73" s="5">
        <v>1</v>
      </c>
      <c r="M73" s="6">
        <v>0.02</v>
      </c>
      <c r="N73" s="7" t="s">
        <v>26</v>
      </c>
      <c r="O73" s="47">
        <f>IF(('Southern Percentages'!$R73&lt;&gt;0),100*(I73*'Southern Percentages'!$R73),"NA")</f>
        <v>20</v>
      </c>
      <c r="P73" s="47">
        <f>IF(('Southern Percentages'!$R73&lt;&gt;0),100*(K73*'Southern Percentages'!$R73),"0")</f>
        <v>60</v>
      </c>
      <c r="Q73" s="47">
        <f>IF(('Southern Percentages'!$R73&lt;&gt;0),100*(M73*'Southern Percentages'!$R73),"0")</f>
        <v>20</v>
      </c>
      <c r="R73" s="49">
        <f t="shared" si="4"/>
        <v>100</v>
      </c>
      <c r="S73" s="41" t="str">
        <f t="shared" si="5"/>
        <v>Massive</v>
      </c>
      <c r="T73" s="41" t="str">
        <f t="shared" si="6"/>
        <v>Massive</v>
      </c>
      <c r="U73" s="41" t="str">
        <f t="shared" si="7"/>
        <v>Massive</v>
      </c>
      <c r="V73" s="5">
        <v>3</v>
      </c>
      <c r="W73" s="6">
        <v>0.6</v>
      </c>
      <c r="X73" s="6">
        <v>0.2</v>
      </c>
      <c r="Y73" s="6">
        <v>0.6</v>
      </c>
      <c r="Z73" s="6">
        <v>0.2</v>
      </c>
      <c r="AA73" s="5">
        <v>22</v>
      </c>
      <c r="AB73" s="5">
        <v>11</v>
      </c>
      <c r="AC73" s="8" t="s">
        <v>30</v>
      </c>
    </row>
    <row r="74" spans="1:29" s="9" customFormat="1" x14ac:dyDescent="0.25">
      <c r="A74" s="5" t="s">
        <v>101</v>
      </c>
      <c r="B74" s="10">
        <v>436920</v>
      </c>
      <c r="C74" s="10">
        <v>8041500</v>
      </c>
      <c r="D74" s="11">
        <v>-17.712700000000002</v>
      </c>
      <c r="E74" s="6">
        <v>146.405</v>
      </c>
      <c r="F74" s="5">
        <v>17</v>
      </c>
      <c r="G74" s="5">
        <v>850</v>
      </c>
      <c r="H74" s="5">
        <v>29</v>
      </c>
      <c r="I74" s="6">
        <v>3.411764705882353E-2</v>
      </c>
      <c r="J74" s="5">
        <v>23</v>
      </c>
      <c r="K74" s="6">
        <v>2.7058823529411764E-2</v>
      </c>
      <c r="L74" s="5">
        <v>2</v>
      </c>
      <c r="M74" s="6">
        <v>2.352941176470588E-3</v>
      </c>
      <c r="N74" s="7" t="s">
        <v>23</v>
      </c>
      <c r="O74" s="47">
        <f>IF(('Southern Percentages'!$R74&lt;&gt;0),100*(I74*'Southern Percentages'!$R74),"NA")</f>
        <v>53.703703703703709</v>
      </c>
      <c r="P74" s="47">
        <f>IF(('Southern Percentages'!$R74&lt;&gt;0),100*(K74*'Southern Percentages'!$R74),"0")</f>
        <v>42.592592592592595</v>
      </c>
      <c r="Q74" s="47">
        <f>IF(('Southern Percentages'!$R74&lt;&gt;0),100*(M74*'Southern Percentages'!$R74),"0")</f>
        <v>3.7037037037037033</v>
      </c>
      <c r="R74" s="49">
        <f t="shared" si="4"/>
        <v>100.00000000000001</v>
      </c>
      <c r="S74" s="41" t="str">
        <f t="shared" si="5"/>
        <v>Branching</v>
      </c>
      <c r="T74" s="41" t="str">
        <f t="shared" si="6"/>
        <v>Branching</v>
      </c>
      <c r="U74" s="41" t="str">
        <f t="shared" si="7"/>
        <v>Mixed</v>
      </c>
      <c r="V74" s="5">
        <v>29</v>
      </c>
      <c r="W74" s="6">
        <v>0.53703703703703709</v>
      </c>
      <c r="X74" s="6">
        <v>0.53703703703703709</v>
      </c>
      <c r="Y74" s="6">
        <v>0.42592592592592593</v>
      </c>
      <c r="Z74" s="6">
        <v>3.7037037037037035E-2</v>
      </c>
      <c r="AA74" s="5">
        <v>429</v>
      </c>
      <c r="AB74" s="5">
        <v>298</v>
      </c>
      <c r="AC74" s="8" t="s">
        <v>30</v>
      </c>
    </row>
    <row r="75" spans="1:29" s="9" customFormat="1" x14ac:dyDescent="0.25">
      <c r="A75" s="5" t="s">
        <v>102</v>
      </c>
      <c r="B75" s="10">
        <v>434455</v>
      </c>
      <c r="C75" s="10">
        <v>8040510</v>
      </c>
      <c r="D75" s="11">
        <v>-17.721499999999999</v>
      </c>
      <c r="E75" s="6">
        <v>146.38200000000001</v>
      </c>
      <c r="F75" s="5">
        <v>5</v>
      </c>
      <c r="G75" s="5">
        <v>250</v>
      </c>
      <c r="H75" s="5">
        <v>7</v>
      </c>
      <c r="I75" s="6">
        <v>2.8000000000000001E-2</v>
      </c>
      <c r="J75" s="5">
        <v>8</v>
      </c>
      <c r="K75" s="6">
        <v>3.2000000000000001E-2</v>
      </c>
      <c r="L75" s="5">
        <v>0</v>
      </c>
      <c r="M75" s="6">
        <v>0</v>
      </c>
      <c r="N75" s="7" t="s">
        <v>26</v>
      </c>
      <c r="O75" s="47">
        <f>IF(('Southern Percentages'!$R75&lt;&gt;0),100*(I75*'Southern Percentages'!$R75),"NA")</f>
        <v>46.666666666666671</v>
      </c>
      <c r="P75" s="47">
        <f>IF(('Southern Percentages'!$R75&lt;&gt;0),100*(K75*'Southern Percentages'!$R75),"0")</f>
        <v>53.333333333333343</v>
      </c>
      <c r="Q75" s="47">
        <f>IF(('Southern Percentages'!$R75&lt;&gt;0),100*(M75*'Southern Percentages'!$R75),"0")</f>
        <v>0</v>
      </c>
      <c r="R75" s="49">
        <f t="shared" si="4"/>
        <v>100.00000000000001</v>
      </c>
      <c r="S75" s="41" t="str">
        <f t="shared" si="5"/>
        <v>Massive</v>
      </c>
      <c r="T75" s="41" t="str">
        <f t="shared" si="6"/>
        <v>Massive</v>
      </c>
      <c r="U75" s="41" t="str">
        <f t="shared" si="7"/>
        <v>Mixed</v>
      </c>
      <c r="V75" s="5">
        <v>8</v>
      </c>
      <c r="W75" s="6">
        <v>0.53333333333333333</v>
      </c>
      <c r="X75" s="6">
        <v>0.46666666666666667</v>
      </c>
      <c r="Y75" s="6">
        <v>0.53333333333333333</v>
      </c>
      <c r="Z75" s="6" t="s">
        <v>29</v>
      </c>
      <c r="AA75" s="5">
        <v>208</v>
      </c>
      <c r="AB75" s="5">
        <v>2</v>
      </c>
      <c r="AC75" s="8" t="s">
        <v>30</v>
      </c>
    </row>
    <row r="76" spans="1:29" s="9" customFormat="1" x14ac:dyDescent="0.25">
      <c r="A76" s="5" t="s">
        <v>103</v>
      </c>
      <c r="B76" s="10">
        <v>434443</v>
      </c>
      <c r="C76" s="10">
        <v>8040490</v>
      </c>
      <c r="D76" s="11">
        <v>-17.721800000000002</v>
      </c>
      <c r="E76" s="6">
        <v>146.38200000000001</v>
      </c>
      <c r="F76" s="5">
        <v>11</v>
      </c>
      <c r="G76" s="5">
        <v>550</v>
      </c>
      <c r="H76" s="5">
        <v>3</v>
      </c>
      <c r="I76" s="6">
        <v>5.454545454545455E-3</v>
      </c>
      <c r="J76" s="5">
        <v>21</v>
      </c>
      <c r="K76" s="6">
        <v>3.8181818181818185E-2</v>
      </c>
      <c r="L76" s="5">
        <v>1</v>
      </c>
      <c r="M76" s="6">
        <v>1.8181818181818182E-3</v>
      </c>
      <c r="N76" s="7" t="s">
        <v>26</v>
      </c>
      <c r="O76" s="47">
        <f>IF(('Southern Percentages'!$R76&lt;&gt;0),100*(I76*'Southern Percentages'!$R76),"NA")</f>
        <v>12</v>
      </c>
      <c r="P76" s="47">
        <f>IF(('Southern Percentages'!$R76&lt;&gt;0),100*(K76*'Southern Percentages'!$R76),"0")</f>
        <v>84</v>
      </c>
      <c r="Q76" s="47">
        <f>IF(('Southern Percentages'!$R76&lt;&gt;0),100*(M76*'Southern Percentages'!$R76),"0")</f>
        <v>3.9999999999999996</v>
      </c>
      <c r="R76" s="49">
        <f t="shared" si="4"/>
        <v>100</v>
      </c>
      <c r="S76" s="41" t="str">
        <f t="shared" si="5"/>
        <v>Massive</v>
      </c>
      <c r="T76" s="41" t="str">
        <f t="shared" si="6"/>
        <v>Massive</v>
      </c>
      <c r="U76" s="41" t="str">
        <f t="shared" si="7"/>
        <v>Massive</v>
      </c>
      <c r="V76" s="5">
        <v>21</v>
      </c>
      <c r="W76" s="6">
        <v>0.84</v>
      </c>
      <c r="X76" s="6">
        <v>0.12</v>
      </c>
      <c r="Y76" s="6">
        <v>0.84</v>
      </c>
      <c r="Z76" s="6">
        <v>0.04</v>
      </c>
      <c r="AA76" s="5">
        <v>480</v>
      </c>
      <c r="AB76" s="5">
        <v>4</v>
      </c>
      <c r="AC76" s="8" t="s">
        <v>30</v>
      </c>
    </row>
    <row r="77" spans="1:29" s="9" customFormat="1" x14ac:dyDescent="0.25">
      <c r="A77" s="5" t="s">
        <v>104</v>
      </c>
      <c r="B77" s="10">
        <v>434422</v>
      </c>
      <c r="C77" s="10">
        <v>8040470</v>
      </c>
      <c r="D77" s="11">
        <v>-17.722000000000001</v>
      </c>
      <c r="E77" s="6">
        <v>146.38200000000001</v>
      </c>
      <c r="F77" s="5">
        <v>17</v>
      </c>
      <c r="G77" s="5">
        <v>850</v>
      </c>
      <c r="H77" s="5">
        <v>18</v>
      </c>
      <c r="I77" s="6">
        <v>2.1176470588235293E-2</v>
      </c>
      <c r="J77" s="5">
        <v>32</v>
      </c>
      <c r="K77" s="6">
        <v>3.7647058823529408E-2</v>
      </c>
      <c r="L77" s="5">
        <v>24</v>
      </c>
      <c r="M77" s="6">
        <v>2.823529411764706E-2</v>
      </c>
      <c r="N77" s="7" t="s">
        <v>26</v>
      </c>
      <c r="O77" s="47">
        <f>IF(('Southern Percentages'!$R77&lt;&gt;0),100*(I77*'Southern Percentages'!$R77),"NA")</f>
        <v>24.324324324324326</v>
      </c>
      <c r="P77" s="47">
        <f>IF(('Southern Percentages'!$R77&lt;&gt;0),100*(K77*'Southern Percentages'!$R77),"0")</f>
        <v>43.243243243243242</v>
      </c>
      <c r="Q77" s="47">
        <f>IF(('Southern Percentages'!$R77&lt;&gt;0),100*(M77*'Southern Percentages'!$R77),"0")</f>
        <v>32.432432432432442</v>
      </c>
      <c r="R77" s="49">
        <f t="shared" si="4"/>
        <v>100</v>
      </c>
      <c r="S77" s="41" t="str">
        <f t="shared" si="5"/>
        <v>Massive</v>
      </c>
      <c r="T77" s="41" t="str">
        <f t="shared" si="6"/>
        <v>Massive</v>
      </c>
      <c r="U77" s="41" t="str">
        <f t="shared" si="7"/>
        <v>Mixed</v>
      </c>
      <c r="V77" s="5">
        <v>32</v>
      </c>
      <c r="W77" s="6">
        <v>0.43243243243243246</v>
      </c>
      <c r="X77" s="6">
        <v>0.24324324324324326</v>
      </c>
      <c r="Y77" s="6">
        <v>0.43243243243243246</v>
      </c>
      <c r="Z77" s="6">
        <v>0.32432432432432434</v>
      </c>
      <c r="AA77" s="5">
        <v>679</v>
      </c>
      <c r="AB77" s="5">
        <v>17</v>
      </c>
      <c r="AC77" s="8" t="s">
        <v>30</v>
      </c>
    </row>
    <row r="78" spans="1:29" s="9" customFormat="1" x14ac:dyDescent="0.25">
      <c r="A78" s="5" t="s">
        <v>105</v>
      </c>
      <c r="B78" s="10">
        <v>434398</v>
      </c>
      <c r="C78" s="10">
        <v>8040450</v>
      </c>
      <c r="D78" s="11">
        <v>-17.722100000000001</v>
      </c>
      <c r="E78" s="6">
        <v>146.381</v>
      </c>
      <c r="F78" s="5">
        <v>18</v>
      </c>
      <c r="G78" s="5">
        <v>900</v>
      </c>
      <c r="H78" s="5">
        <v>25</v>
      </c>
      <c r="I78" s="6">
        <v>2.7777777777777776E-2</v>
      </c>
      <c r="J78" s="5">
        <v>10</v>
      </c>
      <c r="K78" s="6">
        <v>1.1111111111111112E-2</v>
      </c>
      <c r="L78" s="5">
        <v>30</v>
      </c>
      <c r="M78" s="6">
        <v>3.3333333333333333E-2</v>
      </c>
      <c r="N78" s="7" t="s">
        <v>40</v>
      </c>
      <c r="O78" s="47">
        <f>IF(('Southern Percentages'!$R78&lt;&gt;0),100*(I78*'Southern Percentages'!$R78),"NA")</f>
        <v>38.461538461538467</v>
      </c>
      <c r="P78" s="47">
        <f>IF(('Southern Percentages'!$R78&lt;&gt;0),100*(K78*'Southern Percentages'!$R78),"0")</f>
        <v>15.384615384615389</v>
      </c>
      <c r="Q78" s="47">
        <f>IF(('Southern Percentages'!$R78&lt;&gt;0),100*(M78*'Southern Percentages'!$R78),"0")</f>
        <v>46.15384615384616</v>
      </c>
      <c r="R78" s="49">
        <f t="shared" si="4"/>
        <v>100.00000000000001</v>
      </c>
      <c r="S78" s="41" t="str">
        <f t="shared" si="5"/>
        <v>Plate</v>
      </c>
      <c r="T78" s="41" t="str">
        <f t="shared" si="6"/>
        <v>Plate</v>
      </c>
      <c r="U78" s="41" t="str">
        <f t="shared" si="7"/>
        <v>Mixed</v>
      </c>
      <c r="V78" s="5">
        <v>30</v>
      </c>
      <c r="W78" s="6">
        <v>0.46153846153846156</v>
      </c>
      <c r="X78" s="6">
        <v>0.38461538461538464</v>
      </c>
      <c r="Y78" s="6">
        <v>0.15384615384615385</v>
      </c>
      <c r="Z78" s="6">
        <v>0.46153846153846156</v>
      </c>
      <c r="AA78" s="5">
        <v>736</v>
      </c>
      <c r="AB78" s="5">
        <v>44</v>
      </c>
      <c r="AC78" s="8" t="s">
        <v>30</v>
      </c>
    </row>
    <row r="79" spans="1:29" s="9" customFormat="1" x14ac:dyDescent="0.25">
      <c r="A79" s="5" t="s">
        <v>106</v>
      </c>
      <c r="B79" s="10">
        <v>434384</v>
      </c>
      <c r="C79" s="10">
        <v>8040440</v>
      </c>
      <c r="D79" s="11">
        <v>-17.722200000000001</v>
      </c>
      <c r="E79" s="6">
        <v>146.381</v>
      </c>
      <c r="F79" s="5">
        <v>13</v>
      </c>
      <c r="G79" s="5">
        <v>650</v>
      </c>
      <c r="H79" s="5">
        <v>26</v>
      </c>
      <c r="I79" s="6">
        <v>0.04</v>
      </c>
      <c r="J79" s="5">
        <v>35</v>
      </c>
      <c r="K79" s="6">
        <v>5.3846153846153849E-2</v>
      </c>
      <c r="L79" s="5">
        <v>11</v>
      </c>
      <c r="M79" s="6">
        <v>1.6923076923076923E-2</v>
      </c>
      <c r="N79" s="7" t="s">
        <v>26</v>
      </c>
      <c r="O79" s="47">
        <f>IF(('Southern Percentages'!$R79&lt;&gt;0),100*(I79*'Southern Percentages'!$R79),"NA")</f>
        <v>36.111111111111114</v>
      </c>
      <c r="P79" s="47">
        <f>IF(('Southern Percentages'!$R79&lt;&gt;0),100*(K79*'Southern Percentages'!$R79),"0")</f>
        <v>48.611111111111114</v>
      </c>
      <c r="Q79" s="47">
        <f>IF(('Southern Percentages'!$R79&lt;&gt;0),100*(M79*'Southern Percentages'!$R79),"0")</f>
        <v>15.277777777777779</v>
      </c>
      <c r="R79" s="49">
        <f t="shared" si="4"/>
        <v>100</v>
      </c>
      <c r="S79" s="41" t="str">
        <f t="shared" si="5"/>
        <v>Massive</v>
      </c>
      <c r="T79" s="41" t="str">
        <f t="shared" si="6"/>
        <v>Massive</v>
      </c>
      <c r="U79" s="41" t="str">
        <f t="shared" si="7"/>
        <v>Mixed</v>
      </c>
      <c r="V79" s="5">
        <v>35</v>
      </c>
      <c r="W79" s="6">
        <v>0.4861111111111111</v>
      </c>
      <c r="X79" s="6">
        <v>0.3611111111111111</v>
      </c>
      <c r="Y79" s="6">
        <v>0.4861111111111111</v>
      </c>
      <c r="Z79" s="6">
        <v>0.15277777777777779</v>
      </c>
      <c r="AA79" s="5">
        <v>488</v>
      </c>
      <c r="AB79" s="5">
        <v>32</v>
      </c>
      <c r="AC79" s="8" t="s">
        <v>30</v>
      </c>
    </row>
    <row r="80" spans="1:29" s="9" customFormat="1" x14ac:dyDescent="0.25">
      <c r="A80" s="5" t="s">
        <v>107</v>
      </c>
      <c r="B80" s="10">
        <v>434362</v>
      </c>
      <c r="C80" s="10">
        <v>8040420</v>
      </c>
      <c r="D80" s="11">
        <v>-17.7224</v>
      </c>
      <c r="E80" s="6">
        <v>146.381</v>
      </c>
      <c r="F80" s="5">
        <v>8</v>
      </c>
      <c r="G80" s="5">
        <v>400</v>
      </c>
      <c r="H80" s="5">
        <v>4</v>
      </c>
      <c r="I80" s="6">
        <v>0.01</v>
      </c>
      <c r="J80" s="5">
        <v>13</v>
      </c>
      <c r="K80" s="6">
        <v>3.2500000000000001E-2</v>
      </c>
      <c r="L80" s="5">
        <v>2</v>
      </c>
      <c r="M80" s="6">
        <v>5.0000000000000001E-3</v>
      </c>
      <c r="N80" s="7" t="s">
        <v>26</v>
      </c>
      <c r="O80" s="47">
        <f>IF(('Southern Percentages'!$R80&lt;&gt;0),100*(I80*'Southern Percentages'!$R80),"NA")</f>
        <v>21.05263157894737</v>
      </c>
      <c r="P80" s="47">
        <f>IF(('Southern Percentages'!$R80&lt;&gt;0),100*(K80*'Southern Percentages'!$R80),"0")</f>
        <v>68.421052631578945</v>
      </c>
      <c r="Q80" s="47">
        <f>IF(('Southern Percentages'!$R80&lt;&gt;0),100*(M80*'Southern Percentages'!$R80),"0")</f>
        <v>10.526315789473685</v>
      </c>
      <c r="R80" s="49">
        <f t="shared" si="4"/>
        <v>100</v>
      </c>
      <c r="S80" s="41" t="str">
        <f t="shared" si="5"/>
        <v>Massive</v>
      </c>
      <c r="T80" s="41" t="str">
        <f t="shared" si="6"/>
        <v>Massive</v>
      </c>
      <c r="U80" s="41" t="str">
        <f t="shared" si="7"/>
        <v>Massive</v>
      </c>
      <c r="V80" s="5">
        <v>13</v>
      </c>
      <c r="W80" s="6">
        <v>0.68421052631578949</v>
      </c>
      <c r="X80" s="6">
        <v>0.21052631578947367</v>
      </c>
      <c r="Y80" s="6">
        <v>0.68421052631578949</v>
      </c>
      <c r="Z80" s="6">
        <v>0.10526315789473684</v>
      </c>
      <c r="AA80" s="5">
        <v>354</v>
      </c>
      <c r="AB80" s="5">
        <v>15</v>
      </c>
      <c r="AC80" s="8" t="s">
        <v>30</v>
      </c>
    </row>
    <row r="81" spans="1:29" s="9" customFormat="1" x14ac:dyDescent="0.25">
      <c r="A81" s="5" t="s">
        <v>108</v>
      </c>
      <c r="B81" s="10">
        <v>434351</v>
      </c>
      <c r="C81" s="10">
        <v>8040400</v>
      </c>
      <c r="D81" s="11">
        <v>-17.7226</v>
      </c>
      <c r="E81" s="6">
        <v>146.381</v>
      </c>
      <c r="F81" s="5">
        <v>16</v>
      </c>
      <c r="G81" s="5">
        <v>800</v>
      </c>
      <c r="H81" s="5">
        <v>2</v>
      </c>
      <c r="I81" s="6">
        <v>2.5000000000000001E-3</v>
      </c>
      <c r="J81" s="5">
        <v>27</v>
      </c>
      <c r="K81" s="6">
        <v>3.3750000000000002E-2</v>
      </c>
      <c r="L81" s="5">
        <v>9</v>
      </c>
      <c r="M81" s="6">
        <v>1.125E-2</v>
      </c>
      <c r="N81" s="7" t="s">
        <v>26</v>
      </c>
      <c r="O81" s="47">
        <f>IF(('Southern Percentages'!$R81&lt;&gt;0),100*(I81*'Southern Percentages'!$R81),"NA")</f>
        <v>5.2631578947368425</v>
      </c>
      <c r="P81" s="47">
        <f>IF(('Southern Percentages'!$R81&lt;&gt;0),100*(K81*'Southern Percentages'!$R81),"0")</f>
        <v>71.052631578947384</v>
      </c>
      <c r="Q81" s="47">
        <f>IF(('Southern Percentages'!$R81&lt;&gt;0),100*(M81*'Southern Percentages'!$R81),"0")</f>
        <v>23.684210526315791</v>
      </c>
      <c r="R81" s="49">
        <f t="shared" si="4"/>
        <v>100.00000000000001</v>
      </c>
      <c r="S81" s="41" t="str">
        <f t="shared" si="5"/>
        <v>Massive</v>
      </c>
      <c r="T81" s="41" t="str">
        <f t="shared" si="6"/>
        <v>Massive</v>
      </c>
      <c r="U81" s="41" t="str">
        <f t="shared" si="7"/>
        <v>Massive</v>
      </c>
      <c r="V81" s="5">
        <v>27</v>
      </c>
      <c r="W81" s="6">
        <v>0.71052631578947367</v>
      </c>
      <c r="X81" s="6">
        <v>5.2631578947368418E-2</v>
      </c>
      <c r="Y81" s="6">
        <v>0.71052631578947367</v>
      </c>
      <c r="Z81" s="6">
        <v>0.23684210526315788</v>
      </c>
      <c r="AA81" s="5">
        <v>667</v>
      </c>
      <c r="AB81" s="5">
        <v>46</v>
      </c>
      <c r="AC81" s="8" t="s">
        <v>30</v>
      </c>
    </row>
    <row r="82" spans="1:29" s="9" customFormat="1" x14ac:dyDescent="0.25">
      <c r="A82" s="5" t="s">
        <v>109</v>
      </c>
      <c r="B82" s="10">
        <v>434340</v>
      </c>
      <c r="C82" s="10">
        <v>8040370</v>
      </c>
      <c r="D82" s="11">
        <v>-17.722799999999999</v>
      </c>
      <c r="E82" s="6">
        <v>146.381</v>
      </c>
      <c r="F82" s="5">
        <v>11</v>
      </c>
      <c r="G82" s="5">
        <v>550</v>
      </c>
      <c r="H82" s="5">
        <v>11</v>
      </c>
      <c r="I82" s="6">
        <v>0.02</v>
      </c>
      <c r="J82" s="5">
        <v>48</v>
      </c>
      <c r="K82" s="6">
        <v>8.727272727272728E-2</v>
      </c>
      <c r="L82" s="5">
        <v>19</v>
      </c>
      <c r="M82" s="6">
        <v>3.4545454545454546E-2</v>
      </c>
      <c r="N82" s="7" t="s">
        <v>26</v>
      </c>
      <c r="O82" s="47">
        <f>IF(('Southern Percentages'!$R82&lt;&gt;0),100*(I82*'Southern Percentages'!$R82),"NA")</f>
        <v>14.102564102564102</v>
      </c>
      <c r="P82" s="47">
        <f>IF(('Southern Percentages'!$R82&lt;&gt;0),100*(K82*'Southern Percentages'!$R82),"0")</f>
        <v>61.53846153846154</v>
      </c>
      <c r="Q82" s="47">
        <f>IF(('Southern Percentages'!$R82&lt;&gt;0),100*(M82*'Southern Percentages'!$R82),"0")</f>
        <v>24.358974358974358</v>
      </c>
      <c r="R82" s="49">
        <f t="shared" si="4"/>
        <v>100</v>
      </c>
      <c r="S82" s="41" t="str">
        <f t="shared" si="5"/>
        <v>Massive</v>
      </c>
      <c r="T82" s="41" t="str">
        <f t="shared" si="6"/>
        <v>Massive</v>
      </c>
      <c r="U82" s="41" t="str">
        <f t="shared" si="7"/>
        <v>Massive</v>
      </c>
      <c r="V82" s="5">
        <v>48</v>
      </c>
      <c r="W82" s="6">
        <v>0.61538461538461542</v>
      </c>
      <c r="X82" s="6">
        <v>0.14102564102564102</v>
      </c>
      <c r="Y82" s="6">
        <v>0.61538461538461542</v>
      </c>
      <c r="Z82" s="6">
        <v>0.24358974358974358</v>
      </c>
      <c r="AA82" s="5">
        <v>412</v>
      </c>
      <c r="AB82" s="5">
        <v>23</v>
      </c>
      <c r="AC82" s="8" t="s">
        <v>30</v>
      </c>
    </row>
    <row r="83" spans="1:29" s="9" customFormat="1" x14ac:dyDescent="0.25">
      <c r="A83" s="5" t="s">
        <v>110</v>
      </c>
      <c r="B83" s="10">
        <v>434315</v>
      </c>
      <c r="C83" s="10">
        <v>8040360</v>
      </c>
      <c r="D83" s="11">
        <v>-17.722899999999999</v>
      </c>
      <c r="E83" s="6">
        <v>146.38</v>
      </c>
      <c r="F83" s="5">
        <v>16</v>
      </c>
      <c r="G83" s="5">
        <v>800</v>
      </c>
      <c r="H83" s="5">
        <v>27</v>
      </c>
      <c r="I83" s="6">
        <v>3.3750000000000002E-2</v>
      </c>
      <c r="J83" s="5">
        <v>67</v>
      </c>
      <c r="K83" s="6">
        <v>8.3750000000000005E-2</v>
      </c>
      <c r="L83" s="5">
        <v>12</v>
      </c>
      <c r="M83" s="6">
        <v>1.4999999999999999E-2</v>
      </c>
      <c r="N83" s="7" t="s">
        <v>26</v>
      </c>
      <c r="O83" s="47">
        <f>IF(('Southern Percentages'!$R83&lt;&gt;0),100*(I83*'Southern Percentages'!$R83),"NA")</f>
        <v>25.471698113207548</v>
      </c>
      <c r="P83" s="47">
        <f>IF(('Southern Percentages'!$R83&lt;&gt;0),100*(K83*'Southern Percentages'!$R83),"0")</f>
        <v>63.207547169811328</v>
      </c>
      <c r="Q83" s="47">
        <f>IF(('Southern Percentages'!$R83&lt;&gt;0),100*(M83*'Southern Percentages'!$R83),"0")</f>
        <v>11.320754716981133</v>
      </c>
      <c r="R83" s="49">
        <f t="shared" si="4"/>
        <v>100</v>
      </c>
      <c r="S83" s="41" t="str">
        <f t="shared" si="5"/>
        <v>Massive</v>
      </c>
      <c r="T83" s="41" t="str">
        <f t="shared" si="6"/>
        <v>Massive</v>
      </c>
      <c r="U83" s="41" t="str">
        <f t="shared" si="7"/>
        <v>Massive</v>
      </c>
      <c r="V83" s="5">
        <v>67</v>
      </c>
      <c r="W83" s="6">
        <v>0.63207547169811318</v>
      </c>
      <c r="X83" s="6">
        <v>0.25471698113207547</v>
      </c>
      <c r="Y83" s="6">
        <v>0.63207547169811318</v>
      </c>
      <c r="Z83" s="6">
        <v>0.11320754716981132</v>
      </c>
      <c r="AA83" s="5">
        <v>638</v>
      </c>
      <c r="AB83" s="5">
        <v>22</v>
      </c>
      <c r="AC83" s="8" t="s">
        <v>30</v>
      </c>
    </row>
    <row r="84" spans="1:29" s="9" customFormat="1" x14ac:dyDescent="0.25">
      <c r="A84" s="5" t="s">
        <v>111</v>
      </c>
      <c r="B84" s="10">
        <v>434290</v>
      </c>
      <c r="C84" s="10">
        <v>8040350</v>
      </c>
      <c r="D84" s="11">
        <v>-17.722999999999999</v>
      </c>
      <c r="E84" s="6">
        <v>146.38</v>
      </c>
      <c r="F84" s="5">
        <v>9</v>
      </c>
      <c r="G84" s="5">
        <v>450</v>
      </c>
      <c r="H84" s="5">
        <v>11</v>
      </c>
      <c r="I84" s="6">
        <v>2.4444444444444446E-2</v>
      </c>
      <c r="J84" s="5">
        <v>18</v>
      </c>
      <c r="K84" s="6">
        <v>0.04</v>
      </c>
      <c r="L84" s="5">
        <v>8</v>
      </c>
      <c r="M84" s="6">
        <v>1.7777777777777778E-2</v>
      </c>
      <c r="N84" s="7" t="s">
        <v>26</v>
      </c>
      <c r="O84" s="47">
        <f>IF(('Southern Percentages'!$R84&lt;&gt;0),100*(I84*'Southern Percentages'!$R84),"NA")</f>
        <v>29.72972972972973</v>
      </c>
      <c r="P84" s="47">
        <f>IF(('Southern Percentages'!$R84&lt;&gt;0),100*(K84*'Southern Percentages'!$R84),"0")</f>
        <v>48.648648648648646</v>
      </c>
      <c r="Q84" s="47">
        <f>IF(('Southern Percentages'!$R84&lt;&gt;0),100*(M84*'Southern Percentages'!$R84),"0")</f>
        <v>21.621621621621621</v>
      </c>
      <c r="R84" s="49">
        <f t="shared" si="4"/>
        <v>100</v>
      </c>
      <c r="S84" s="41" t="str">
        <f t="shared" si="5"/>
        <v>Massive</v>
      </c>
      <c r="T84" s="41" t="str">
        <f t="shared" si="6"/>
        <v>Massive</v>
      </c>
      <c r="U84" s="41" t="str">
        <f t="shared" si="7"/>
        <v>Massive</v>
      </c>
      <c r="V84" s="5">
        <v>18</v>
      </c>
      <c r="W84" s="6">
        <v>0.48648648648648651</v>
      </c>
      <c r="X84" s="6">
        <v>0.29729729729729731</v>
      </c>
      <c r="Y84" s="6">
        <v>0.48648648648648651</v>
      </c>
      <c r="Z84" s="6">
        <v>0.21621621621621623</v>
      </c>
      <c r="AA84" s="5">
        <v>378</v>
      </c>
      <c r="AB84" s="5">
        <v>8</v>
      </c>
      <c r="AC84" s="8" t="s">
        <v>30</v>
      </c>
    </row>
    <row r="85" spans="1:29" s="9" customFormat="1" x14ac:dyDescent="0.25">
      <c r="A85" s="5" t="s">
        <v>112</v>
      </c>
      <c r="B85" s="10">
        <v>434268</v>
      </c>
      <c r="C85" s="10">
        <v>8040330</v>
      </c>
      <c r="D85" s="11">
        <v>-17.723199999999999</v>
      </c>
      <c r="E85" s="6">
        <v>146.38</v>
      </c>
      <c r="F85" s="5">
        <v>6</v>
      </c>
      <c r="G85" s="5">
        <v>300</v>
      </c>
      <c r="H85" s="5">
        <v>20</v>
      </c>
      <c r="I85" s="6">
        <v>6.6666666666666666E-2</v>
      </c>
      <c r="J85" s="5">
        <v>9</v>
      </c>
      <c r="K85" s="6">
        <v>0.03</v>
      </c>
      <c r="L85" s="5">
        <v>16</v>
      </c>
      <c r="M85" s="6">
        <v>5.3333333333333337E-2</v>
      </c>
      <c r="N85" s="7" t="s">
        <v>23</v>
      </c>
      <c r="O85" s="47">
        <f>IF(('Southern Percentages'!$R85&lt;&gt;0),100*(I85*'Southern Percentages'!$R85),"NA")</f>
        <v>44.44444444444445</v>
      </c>
      <c r="P85" s="47">
        <f>IF(('Southern Percentages'!$R85&lt;&gt;0),100*(K85*'Southern Percentages'!$R85),"0")</f>
        <v>20</v>
      </c>
      <c r="Q85" s="47">
        <f>IF(('Southern Percentages'!$R85&lt;&gt;0),100*(M85*'Southern Percentages'!$R85),"0")</f>
        <v>35.555555555555557</v>
      </c>
      <c r="R85" s="49">
        <f t="shared" si="4"/>
        <v>100.00000000000001</v>
      </c>
      <c r="S85" s="41" t="str">
        <f t="shared" si="5"/>
        <v>Branching</v>
      </c>
      <c r="T85" s="41" t="str">
        <f t="shared" si="6"/>
        <v>Branching</v>
      </c>
      <c r="U85" s="41" t="str">
        <f t="shared" si="7"/>
        <v>Mixed</v>
      </c>
      <c r="V85" s="5">
        <v>20</v>
      </c>
      <c r="W85" s="6">
        <v>0.44444444444444442</v>
      </c>
      <c r="X85" s="6">
        <v>0.44444444444444442</v>
      </c>
      <c r="Y85" s="6">
        <v>0.2</v>
      </c>
      <c r="Z85" s="6">
        <v>0.35555555555555557</v>
      </c>
      <c r="AA85" s="5">
        <v>185</v>
      </c>
      <c r="AB85" s="5">
        <v>4</v>
      </c>
      <c r="AC85" s="8" t="s">
        <v>30</v>
      </c>
    </row>
    <row r="86" spans="1:29" s="9" customFormat="1" x14ac:dyDescent="0.25">
      <c r="A86" s="5" t="s">
        <v>113</v>
      </c>
      <c r="B86" s="10">
        <v>434256</v>
      </c>
      <c r="C86" s="10">
        <v>8040300</v>
      </c>
      <c r="D86" s="11">
        <v>-17.723400000000002</v>
      </c>
      <c r="E86" s="6">
        <v>146.38</v>
      </c>
      <c r="F86" s="5">
        <v>21</v>
      </c>
      <c r="G86" s="5">
        <v>1050</v>
      </c>
      <c r="H86" s="5">
        <v>24</v>
      </c>
      <c r="I86" s="6">
        <v>2.2857142857142857E-2</v>
      </c>
      <c r="J86" s="5">
        <v>75</v>
      </c>
      <c r="K86" s="6">
        <v>7.1428571428571425E-2</v>
      </c>
      <c r="L86" s="5">
        <v>35</v>
      </c>
      <c r="M86" s="6">
        <v>3.3333333333333333E-2</v>
      </c>
      <c r="N86" s="7" t="s">
        <v>26</v>
      </c>
      <c r="O86" s="47">
        <f>IF(('Southern Percentages'!$R86&lt;&gt;0),100*(I86*'Southern Percentages'!$R86),"NA")</f>
        <v>17.910447761194028</v>
      </c>
      <c r="P86" s="47">
        <f>IF(('Southern Percentages'!$R86&lt;&gt;0),100*(K86*'Southern Percentages'!$R86),"0")</f>
        <v>55.970149253731336</v>
      </c>
      <c r="Q86" s="47">
        <f>IF(('Southern Percentages'!$R86&lt;&gt;0),100*(M86*'Southern Percentages'!$R86),"0")</f>
        <v>26.119402985074625</v>
      </c>
      <c r="R86" s="49">
        <f t="shared" si="4"/>
        <v>100</v>
      </c>
      <c r="S86" s="41" t="str">
        <f t="shared" si="5"/>
        <v>Massive</v>
      </c>
      <c r="T86" s="41" t="str">
        <f t="shared" si="6"/>
        <v>Massive</v>
      </c>
      <c r="U86" s="41" t="str">
        <f t="shared" si="7"/>
        <v>Massive</v>
      </c>
      <c r="V86" s="5">
        <v>75</v>
      </c>
      <c r="W86" s="6">
        <v>0.55970149253731338</v>
      </c>
      <c r="X86" s="6">
        <v>0.17910447761194029</v>
      </c>
      <c r="Y86" s="6">
        <v>0.55970149253731338</v>
      </c>
      <c r="Z86" s="6">
        <v>0.26119402985074625</v>
      </c>
      <c r="AA86" s="5">
        <v>792</v>
      </c>
      <c r="AB86" s="5">
        <v>25</v>
      </c>
      <c r="AC86" s="8" t="s">
        <v>30</v>
      </c>
    </row>
    <row r="87" spans="1:29" s="9" customFormat="1" x14ac:dyDescent="0.25">
      <c r="A87" s="5" t="s">
        <v>114</v>
      </c>
      <c r="B87" s="10">
        <v>434233</v>
      </c>
      <c r="C87" s="10">
        <v>8040290</v>
      </c>
      <c r="D87" s="11">
        <v>-17.723600000000001</v>
      </c>
      <c r="E87" s="6">
        <v>146.38</v>
      </c>
      <c r="F87" s="5">
        <v>11</v>
      </c>
      <c r="G87" s="5">
        <v>550</v>
      </c>
      <c r="H87" s="5">
        <v>11</v>
      </c>
      <c r="I87" s="6">
        <v>0.02</v>
      </c>
      <c r="J87" s="5">
        <v>46</v>
      </c>
      <c r="K87" s="6">
        <v>8.3636363636363634E-2</v>
      </c>
      <c r="L87" s="5">
        <v>17</v>
      </c>
      <c r="M87" s="6">
        <v>3.090909090909091E-2</v>
      </c>
      <c r="N87" s="7" t="s">
        <v>26</v>
      </c>
      <c r="O87" s="47">
        <f>IF(('Southern Percentages'!$R87&lt;&gt;0),100*(I87*'Southern Percentages'!$R87),"NA")</f>
        <v>14.864864864864865</v>
      </c>
      <c r="P87" s="47">
        <f>IF(('Southern Percentages'!$R87&lt;&gt;0),100*(K87*'Southern Percentages'!$R87),"0")</f>
        <v>62.162162162162161</v>
      </c>
      <c r="Q87" s="47">
        <f>IF(('Southern Percentages'!$R87&lt;&gt;0),100*(M87*'Southern Percentages'!$R87),"0")</f>
        <v>22.972972972972975</v>
      </c>
      <c r="R87" s="49">
        <f t="shared" si="4"/>
        <v>100</v>
      </c>
      <c r="S87" s="41" t="str">
        <f t="shared" si="5"/>
        <v>Massive</v>
      </c>
      <c r="T87" s="41" t="str">
        <f t="shared" si="6"/>
        <v>Massive</v>
      </c>
      <c r="U87" s="41" t="str">
        <f t="shared" si="7"/>
        <v>Massive</v>
      </c>
      <c r="V87" s="5">
        <v>46</v>
      </c>
      <c r="W87" s="6">
        <v>0.6216216216216216</v>
      </c>
      <c r="X87" s="6">
        <v>0.14864864864864866</v>
      </c>
      <c r="Y87" s="6">
        <v>0.6216216216216216</v>
      </c>
      <c r="Z87" s="6">
        <v>0.22972972972972974</v>
      </c>
      <c r="AA87" s="5">
        <v>427</v>
      </c>
      <c r="AB87" s="5">
        <v>8</v>
      </c>
      <c r="AC87" s="8" t="s">
        <v>30</v>
      </c>
    </row>
    <row r="88" spans="1:29" s="9" customFormat="1" x14ac:dyDescent="0.25">
      <c r="A88" s="5" t="s">
        <v>115</v>
      </c>
      <c r="B88" s="10">
        <v>434228</v>
      </c>
      <c r="C88" s="10">
        <v>8040260</v>
      </c>
      <c r="D88" s="11">
        <v>-17.723800000000001</v>
      </c>
      <c r="E88" s="6">
        <v>146.38</v>
      </c>
      <c r="F88" s="5">
        <v>10</v>
      </c>
      <c r="G88" s="5">
        <v>500</v>
      </c>
      <c r="H88" s="5">
        <v>21</v>
      </c>
      <c r="I88" s="6">
        <v>4.2000000000000003E-2</v>
      </c>
      <c r="J88" s="5">
        <v>18</v>
      </c>
      <c r="K88" s="6">
        <v>3.5999999999999997E-2</v>
      </c>
      <c r="L88" s="5">
        <v>10</v>
      </c>
      <c r="M88" s="6">
        <v>0.02</v>
      </c>
      <c r="N88" s="7" t="s">
        <v>23</v>
      </c>
      <c r="O88" s="47">
        <f>IF(('Southern Percentages'!$R88&lt;&gt;0),100*(I88*'Southern Percentages'!$R88),"NA")</f>
        <v>42.857142857142861</v>
      </c>
      <c r="P88" s="47">
        <f>IF(('Southern Percentages'!$R88&lt;&gt;0),100*(K88*'Southern Percentages'!$R88),"0")</f>
        <v>36.734693877551017</v>
      </c>
      <c r="Q88" s="47">
        <f>IF(('Southern Percentages'!$R88&lt;&gt;0),100*(M88*'Southern Percentages'!$R88),"0")</f>
        <v>20.408163265306122</v>
      </c>
      <c r="R88" s="49">
        <f t="shared" si="4"/>
        <v>100</v>
      </c>
      <c r="S88" s="41" t="str">
        <f t="shared" si="5"/>
        <v>Branching</v>
      </c>
      <c r="T88" s="41" t="str">
        <f t="shared" si="6"/>
        <v>Branching</v>
      </c>
      <c r="U88" s="41" t="str">
        <f t="shared" si="7"/>
        <v>Mixed</v>
      </c>
      <c r="V88" s="5">
        <v>21</v>
      </c>
      <c r="W88" s="6">
        <v>0.42857142857142855</v>
      </c>
      <c r="X88" s="6">
        <v>0.42857142857142855</v>
      </c>
      <c r="Y88" s="6">
        <v>0.36734693877551022</v>
      </c>
      <c r="Z88" s="6">
        <v>0.20408163265306123</v>
      </c>
      <c r="AA88" s="5">
        <v>402</v>
      </c>
      <c r="AB88" s="5">
        <v>9</v>
      </c>
      <c r="AC88" s="8" t="s">
        <v>30</v>
      </c>
    </row>
    <row r="89" spans="1:29" s="9" customFormat="1" x14ac:dyDescent="0.25">
      <c r="A89" s="5" t="s">
        <v>116</v>
      </c>
      <c r="B89" s="10">
        <v>434212</v>
      </c>
      <c r="C89" s="10">
        <v>8040240</v>
      </c>
      <c r="D89" s="11">
        <v>-17.724</v>
      </c>
      <c r="E89" s="6">
        <v>146.38</v>
      </c>
      <c r="F89" s="5">
        <v>17</v>
      </c>
      <c r="G89" s="5">
        <v>850</v>
      </c>
      <c r="H89" s="5">
        <v>21</v>
      </c>
      <c r="I89" s="6">
        <v>2.4705882352941175E-2</v>
      </c>
      <c r="J89" s="5">
        <v>79</v>
      </c>
      <c r="K89" s="6">
        <v>9.2941176470588235E-2</v>
      </c>
      <c r="L89" s="5">
        <v>21</v>
      </c>
      <c r="M89" s="6">
        <v>2.4705882352941175E-2</v>
      </c>
      <c r="N89" s="7" t="s">
        <v>26</v>
      </c>
      <c r="O89" s="47">
        <f>IF(('Southern Percentages'!$R89&lt;&gt;0),100*(I89*'Southern Percentages'!$R89),"NA")</f>
        <v>17.355371900826444</v>
      </c>
      <c r="P89" s="47">
        <f>IF(('Southern Percentages'!$R89&lt;&gt;0),100*(K89*'Southern Percentages'!$R89),"0")</f>
        <v>65.289256198347104</v>
      </c>
      <c r="Q89" s="47">
        <f>IF(('Southern Percentages'!$R89&lt;&gt;0),100*(M89*'Southern Percentages'!$R89),"0")</f>
        <v>17.355371900826444</v>
      </c>
      <c r="R89" s="49">
        <f t="shared" si="4"/>
        <v>99.999999999999986</v>
      </c>
      <c r="S89" s="41" t="str">
        <f t="shared" si="5"/>
        <v>Massive</v>
      </c>
      <c r="T89" s="41" t="str">
        <f t="shared" si="6"/>
        <v>Massive</v>
      </c>
      <c r="U89" s="41" t="str">
        <f t="shared" si="7"/>
        <v>Massive</v>
      </c>
      <c r="V89" s="5">
        <v>79</v>
      </c>
      <c r="W89" s="6">
        <v>0.65289256198347112</v>
      </c>
      <c r="X89" s="6">
        <v>0.17355371900826447</v>
      </c>
      <c r="Y89" s="6">
        <v>0.65289256198347112</v>
      </c>
      <c r="Z89" s="6">
        <v>0.17355371900826447</v>
      </c>
      <c r="AA89" s="5">
        <v>654</v>
      </c>
      <c r="AB89" s="5">
        <v>27</v>
      </c>
      <c r="AC89" s="8" t="s">
        <v>30</v>
      </c>
    </row>
    <row r="90" spans="1:29" s="9" customFormat="1" x14ac:dyDescent="0.25">
      <c r="A90" s="5" t="s">
        <v>117</v>
      </c>
      <c r="B90" s="10">
        <v>434198</v>
      </c>
      <c r="C90" s="10">
        <v>8040220</v>
      </c>
      <c r="D90" s="11">
        <v>-17.7242</v>
      </c>
      <c r="E90" s="6">
        <v>146.37899999999999</v>
      </c>
      <c r="F90" s="5">
        <v>6</v>
      </c>
      <c r="G90" s="5">
        <v>300</v>
      </c>
      <c r="H90" s="5">
        <v>0</v>
      </c>
      <c r="I90" s="6">
        <v>0</v>
      </c>
      <c r="J90" s="5">
        <v>28</v>
      </c>
      <c r="K90" s="6">
        <v>9.3333333333333338E-2</v>
      </c>
      <c r="L90" s="5">
        <v>1</v>
      </c>
      <c r="M90" s="6">
        <v>3.3333333333333335E-3</v>
      </c>
      <c r="N90" s="7" t="s">
        <v>26</v>
      </c>
      <c r="O90" s="47">
        <f>IF(('Southern Percentages'!$R90&lt;&gt;0),100*(I90*'Southern Percentages'!$R90),"NA")</f>
        <v>0</v>
      </c>
      <c r="P90" s="47">
        <f>IF(('Southern Percentages'!$R90&lt;&gt;0),100*(K90*'Southern Percentages'!$R90),"0")</f>
        <v>96.551724137931032</v>
      </c>
      <c r="Q90" s="47">
        <f>IF(('Southern Percentages'!$R90&lt;&gt;0),100*(M90*'Southern Percentages'!$R90),"0")</f>
        <v>3.4482758620689662</v>
      </c>
      <c r="R90" s="49">
        <f t="shared" si="4"/>
        <v>100</v>
      </c>
      <c r="S90" s="41" t="str">
        <f t="shared" si="5"/>
        <v>Massive</v>
      </c>
      <c r="T90" s="41" t="str">
        <f t="shared" si="6"/>
        <v>Massive</v>
      </c>
      <c r="U90" s="41" t="str">
        <f t="shared" si="7"/>
        <v>Massive</v>
      </c>
      <c r="V90" s="5">
        <v>28</v>
      </c>
      <c r="W90" s="6">
        <v>0.96551724137931039</v>
      </c>
      <c r="X90" s="6" t="s">
        <v>29</v>
      </c>
      <c r="Y90" s="6">
        <v>0.96551724137931039</v>
      </c>
      <c r="Z90" s="6">
        <v>3.4482758620689655E-2</v>
      </c>
      <c r="AA90" s="5">
        <v>240</v>
      </c>
      <c r="AB90" s="5">
        <v>9</v>
      </c>
      <c r="AC90" s="8" t="s">
        <v>30</v>
      </c>
    </row>
    <row r="91" spans="1:29" s="9" customFormat="1" x14ac:dyDescent="0.25">
      <c r="A91" s="5" t="s">
        <v>118</v>
      </c>
      <c r="B91" s="10">
        <v>448058</v>
      </c>
      <c r="C91" s="10">
        <v>8030910</v>
      </c>
      <c r="D91" s="11">
        <v>-17.808700000000002</v>
      </c>
      <c r="E91" s="6">
        <v>146.51</v>
      </c>
      <c r="F91" s="5">
        <v>16</v>
      </c>
      <c r="G91" s="5">
        <v>800</v>
      </c>
      <c r="H91" s="5">
        <v>32</v>
      </c>
      <c r="I91" s="6">
        <v>0.04</v>
      </c>
      <c r="J91" s="5">
        <v>13</v>
      </c>
      <c r="K91" s="6">
        <v>1.6250000000000001E-2</v>
      </c>
      <c r="L91" s="5">
        <v>48</v>
      </c>
      <c r="M91" s="6">
        <v>0.06</v>
      </c>
      <c r="N91" s="7" t="s">
        <v>40</v>
      </c>
      <c r="O91" s="47">
        <f>IF(('Southern Percentages'!$R91&lt;&gt;0),100*(I91*'Southern Percentages'!$R91),"NA")</f>
        <v>34.408602150537632</v>
      </c>
      <c r="P91" s="47">
        <f>IF(('Southern Percentages'!$R91&lt;&gt;0),100*(K91*'Southern Percentages'!$R91),"0")</f>
        <v>13.978494623655912</v>
      </c>
      <c r="Q91" s="47">
        <f>IF(('Southern Percentages'!$R91&lt;&gt;0),100*(M91*'Southern Percentages'!$R91),"0")</f>
        <v>51.612903225806448</v>
      </c>
      <c r="R91" s="49">
        <f t="shared" si="4"/>
        <v>100</v>
      </c>
      <c r="S91" s="41" t="str">
        <f t="shared" si="5"/>
        <v>Plate</v>
      </c>
      <c r="T91" s="41" t="str">
        <f t="shared" si="6"/>
        <v>Plate</v>
      </c>
      <c r="U91" s="41" t="str">
        <f t="shared" si="7"/>
        <v>Plate</v>
      </c>
      <c r="V91" s="5">
        <v>48</v>
      </c>
      <c r="W91" s="6">
        <v>0.5161290322580645</v>
      </c>
      <c r="X91" s="6">
        <v>0.34408602150537637</v>
      </c>
      <c r="Y91" s="6">
        <v>0.13978494623655913</v>
      </c>
      <c r="Z91" s="6">
        <v>0.5161290322580645</v>
      </c>
      <c r="AA91" s="5">
        <v>595</v>
      </c>
      <c r="AB91" s="5">
        <v>7</v>
      </c>
      <c r="AC91" s="8" t="s">
        <v>30</v>
      </c>
    </row>
    <row r="92" spans="1:29" s="9" customFormat="1" x14ac:dyDescent="0.25">
      <c r="A92" s="5" t="s">
        <v>119</v>
      </c>
      <c r="B92" s="10">
        <v>448088</v>
      </c>
      <c r="C92" s="10">
        <v>8030910</v>
      </c>
      <c r="D92" s="11">
        <v>-17.808700000000002</v>
      </c>
      <c r="E92" s="6">
        <v>146.51</v>
      </c>
      <c r="F92" s="5">
        <v>14</v>
      </c>
      <c r="G92" s="5">
        <v>700</v>
      </c>
      <c r="H92" s="5">
        <v>18</v>
      </c>
      <c r="I92" s="6">
        <v>2.5714285714285714E-2</v>
      </c>
      <c r="J92" s="5">
        <v>12</v>
      </c>
      <c r="K92" s="6">
        <v>1.7142857142857144E-2</v>
      </c>
      <c r="L92" s="5">
        <v>22</v>
      </c>
      <c r="M92" s="6">
        <v>3.1428571428571431E-2</v>
      </c>
      <c r="N92" s="7" t="s">
        <v>40</v>
      </c>
      <c r="O92" s="47">
        <f>IF(('Southern Percentages'!$R92&lt;&gt;0),100*(I92*'Southern Percentages'!$R92),"NA")</f>
        <v>34.615384615384613</v>
      </c>
      <c r="P92" s="47">
        <f>IF(('Southern Percentages'!$R92&lt;&gt;0),100*(K92*'Southern Percentages'!$R92),"0")</f>
        <v>23.076923076923077</v>
      </c>
      <c r="Q92" s="47">
        <f>IF(('Southern Percentages'!$R92&lt;&gt;0),100*(M92*'Southern Percentages'!$R92),"0")</f>
        <v>42.307692307692314</v>
      </c>
      <c r="R92" s="49">
        <f t="shared" si="4"/>
        <v>100</v>
      </c>
      <c r="S92" s="41" t="str">
        <f t="shared" si="5"/>
        <v>Plate</v>
      </c>
      <c r="T92" s="41" t="str">
        <f t="shared" si="6"/>
        <v>Plate</v>
      </c>
      <c r="U92" s="41" t="str">
        <f t="shared" si="7"/>
        <v>Mixed</v>
      </c>
      <c r="V92" s="5">
        <v>22</v>
      </c>
      <c r="W92" s="6">
        <v>0.42307692307692307</v>
      </c>
      <c r="X92" s="6">
        <v>0.34615384615384615</v>
      </c>
      <c r="Y92" s="6">
        <v>0.23076923076923078</v>
      </c>
      <c r="Z92" s="6">
        <v>0.42307692307692307</v>
      </c>
      <c r="AA92" s="5">
        <v>540</v>
      </c>
      <c r="AB92" s="5">
        <v>11</v>
      </c>
      <c r="AC92" s="8" t="s">
        <v>30</v>
      </c>
    </row>
    <row r="93" spans="1:29" s="9" customFormat="1" x14ac:dyDescent="0.25">
      <c r="A93" s="5" t="s">
        <v>120</v>
      </c>
      <c r="B93" s="10">
        <v>448113</v>
      </c>
      <c r="C93" s="10">
        <v>8030920</v>
      </c>
      <c r="D93" s="11">
        <v>-17.808599999999998</v>
      </c>
      <c r="E93" s="6">
        <v>146.51</v>
      </c>
      <c r="F93" s="5">
        <v>8</v>
      </c>
      <c r="G93" s="5">
        <v>400</v>
      </c>
      <c r="H93" s="5">
        <v>27</v>
      </c>
      <c r="I93" s="6">
        <v>6.7500000000000004E-2</v>
      </c>
      <c r="J93" s="5">
        <v>6</v>
      </c>
      <c r="K93" s="6">
        <v>1.4999999999999999E-2</v>
      </c>
      <c r="L93" s="5">
        <v>27</v>
      </c>
      <c r="M93" s="6">
        <v>6.7500000000000004E-2</v>
      </c>
      <c r="N93" s="7" t="s">
        <v>85</v>
      </c>
      <c r="O93" s="47">
        <f>IF(('Southern Percentages'!$R93&lt;&gt;0),100*(I93*'Southern Percentages'!$R93),"NA")</f>
        <v>45.000000000000007</v>
      </c>
      <c r="P93" s="47">
        <f>IF(('Southern Percentages'!$R93&lt;&gt;0),100*(K93*'Southern Percentages'!$R93),"0")</f>
        <v>10</v>
      </c>
      <c r="Q93" s="47">
        <f>IF(('Southern Percentages'!$R93&lt;&gt;0),100*(M93*'Southern Percentages'!$R93),"0")</f>
        <v>45.000000000000007</v>
      </c>
      <c r="R93" s="49">
        <f t="shared" si="4"/>
        <v>100.00000000000001</v>
      </c>
      <c r="S93" s="41" t="str">
        <f t="shared" si="5"/>
        <v>Mixed</v>
      </c>
      <c r="T93" s="41" t="str">
        <f t="shared" si="6"/>
        <v>Mixed</v>
      </c>
      <c r="U93" s="41" t="str">
        <f t="shared" si="7"/>
        <v>Mixed</v>
      </c>
      <c r="V93" s="5">
        <v>0</v>
      </c>
      <c r="W93" s="6" t="s">
        <v>29</v>
      </c>
      <c r="X93" s="6">
        <v>0.45</v>
      </c>
      <c r="Y93" s="6">
        <v>0.1</v>
      </c>
      <c r="Z93" s="6">
        <v>0.45</v>
      </c>
      <c r="AA93" s="5">
        <v>291</v>
      </c>
      <c r="AB93" s="5">
        <v>1</v>
      </c>
      <c r="AC93" s="8" t="s">
        <v>30</v>
      </c>
    </row>
    <row r="94" spans="1:29" s="9" customFormat="1" x14ac:dyDescent="0.25">
      <c r="A94" s="5" t="s">
        <v>121</v>
      </c>
      <c r="B94" s="10">
        <v>448134</v>
      </c>
      <c r="C94" s="10">
        <v>8030950</v>
      </c>
      <c r="D94" s="11">
        <v>-17.808399999999999</v>
      </c>
      <c r="E94" s="6">
        <v>146.511</v>
      </c>
      <c r="F94" s="5">
        <v>13</v>
      </c>
      <c r="G94" s="5">
        <v>650</v>
      </c>
      <c r="H94" s="5">
        <v>18</v>
      </c>
      <c r="I94" s="6">
        <v>2.7692307692307693E-2</v>
      </c>
      <c r="J94" s="5">
        <v>9</v>
      </c>
      <c r="K94" s="6">
        <v>1.3846153846153847E-2</v>
      </c>
      <c r="L94" s="5">
        <v>61</v>
      </c>
      <c r="M94" s="6">
        <v>9.3846153846153843E-2</v>
      </c>
      <c r="N94" s="7" t="s">
        <v>40</v>
      </c>
      <c r="O94" s="47">
        <f>IF(('Southern Percentages'!$R94&lt;&gt;0),100*(I94*'Southern Percentages'!$R94),"NA")</f>
        <v>20.454545454545457</v>
      </c>
      <c r="P94" s="47">
        <f>IF(('Southern Percentages'!$R94&lt;&gt;0),100*(K94*'Southern Percentages'!$R94),"0")</f>
        <v>10.227272727272728</v>
      </c>
      <c r="Q94" s="47">
        <f>IF(('Southern Percentages'!$R94&lt;&gt;0),100*(M94*'Southern Percentages'!$R94),"0")</f>
        <v>69.318181818181827</v>
      </c>
      <c r="R94" s="49">
        <f t="shared" si="4"/>
        <v>100.00000000000001</v>
      </c>
      <c r="S94" s="41" t="str">
        <f t="shared" si="5"/>
        <v>Plate</v>
      </c>
      <c r="T94" s="41" t="str">
        <f t="shared" si="6"/>
        <v>Plate</v>
      </c>
      <c r="U94" s="41" t="str">
        <f t="shared" si="7"/>
        <v>Plate</v>
      </c>
      <c r="V94" s="5">
        <v>61</v>
      </c>
      <c r="W94" s="6">
        <v>0.69318181818181823</v>
      </c>
      <c r="X94" s="6">
        <v>0.20454545454545456</v>
      </c>
      <c r="Y94" s="6">
        <v>0.10227272727272728</v>
      </c>
      <c r="Z94" s="6">
        <v>0.69318181818181823</v>
      </c>
      <c r="AA94" s="5">
        <v>497</v>
      </c>
      <c r="AB94" s="5">
        <v>3</v>
      </c>
      <c r="AC94" s="8" t="s">
        <v>30</v>
      </c>
    </row>
    <row r="95" spans="1:29" s="9" customFormat="1" x14ac:dyDescent="0.25">
      <c r="A95" s="5" t="s">
        <v>122</v>
      </c>
      <c r="B95" s="10">
        <v>448153</v>
      </c>
      <c r="C95" s="10">
        <v>8030970</v>
      </c>
      <c r="D95" s="11">
        <v>-17.808199999999999</v>
      </c>
      <c r="E95" s="6">
        <v>146.511</v>
      </c>
      <c r="F95" s="5">
        <v>4</v>
      </c>
      <c r="G95" s="5">
        <v>200</v>
      </c>
      <c r="H95" s="5">
        <v>19</v>
      </c>
      <c r="I95" s="6">
        <v>9.5000000000000001E-2</v>
      </c>
      <c r="J95" s="5">
        <v>2</v>
      </c>
      <c r="K95" s="6">
        <v>0.01</v>
      </c>
      <c r="L95" s="5">
        <v>11</v>
      </c>
      <c r="M95" s="6">
        <v>5.5E-2</v>
      </c>
      <c r="N95" s="7" t="s">
        <v>23</v>
      </c>
      <c r="O95" s="47">
        <f>IF(('Southern Percentages'!$R95&lt;&gt;0),100*(I95*'Southern Percentages'!$R95),"NA")</f>
        <v>59.375</v>
      </c>
      <c r="P95" s="47">
        <f>IF(('Southern Percentages'!$R95&lt;&gt;0),100*(K95*'Southern Percentages'!$R95),"0")</f>
        <v>6.25</v>
      </c>
      <c r="Q95" s="47">
        <f>IF(('Southern Percentages'!$R95&lt;&gt;0),100*(M95*'Southern Percentages'!$R95),"0")</f>
        <v>34.375</v>
      </c>
      <c r="R95" s="49">
        <f t="shared" si="4"/>
        <v>100</v>
      </c>
      <c r="S95" s="41" t="str">
        <f t="shared" si="5"/>
        <v>Branching</v>
      </c>
      <c r="T95" s="41" t="str">
        <f t="shared" si="6"/>
        <v>Branching</v>
      </c>
      <c r="U95" s="41" t="str">
        <f t="shared" si="7"/>
        <v>Branching</v>
      </c>
      <c r="V95" s="5">
        <v>19</v>
      </c>
      <c r="W95" s="6">
        <v>0.59375</v>
      </c>
      <c r="X95" s="6">
        <v>0.59375</v>
      </c>
      <c r="Y95" s="6">
        <v>6.25E-2</v>
      </c>
      <c r="Z95" s="6">
        <v>0.34375</v>
      </c>
      <c r="AA95" s="5">
        <v>128</v>
      </c>
      <c r="AB95" s="5">
        <v>7</v>
      </c>
      <c r="AC95" s="8" t="s">
        <v>30</v>
      </c>
    </row>
    <row r="96" spans="1:29" s="9" customFormat="1" x14ac:dyDescent="0.25">
      <c r="A96" s="5" t="s">
        <v>123</v>
      </c>
      <c r="B96" s="10">
        <v>448168</v>
      </c>
      <c r="C96" s="10">
        <v>8030990</v>
      </c>
      <c r="D96" s="11">
        <v>-17.808</v>
      </c>
      <c r="E96" s="6">
        <v>146.511</v>
      </c>
      <c r="F96" s="5">
        <v>2</v>
      </c>
      <c r="G96" s="5">
        <v>100</v>
      </c>
      <c r="H96" s="5">
        <v>9</v>
      </c>
      <c r="I96" s="6">
        <v>0.09</v>
      </c>
      <c r="J96" s="5">
        <v>0</v>
      </c>
      <c r="K96" s="6">
        <v>0</v>
      </c>
      <c r="L96" s="5">
        <v>5</v>
      </c>
      <c r="M96" s="6">
        <v>0.05</v>
      </c>
      <c r="N96" s="7" t="s">
        <v>23</v>
      </c>
      <c r="O96" s="47">
        <f>IF(('Southern Percentages'!$R96&lt;&gt;0),100*(I96*'Southern Percentages'!$R96),"NA")</f>
        <v>64.285714285714278</v>
      </c>
      <c r="P96" s="47">
        <f>IF(('Southern Percentages'!$R96&lt;&gt;0),100*(K96*'Southern Percentages'!$R96),"0")</f>
        <v>0</v>
      </c>
      <c r="Q96" s="47">
        <f>IF(('Southern Percentages'!$R96&lt;&gt;0),100*(M96*'Southern Percentages'!$R96),"0")</f>
        <v>35.714285714285715</v>
      </c>
      <c r="R96" s="49">
        <f t="shared" si="4"/>
        <v>100</v>
      </c>
      <c r="S96" s="41" t="str">
        <f t="shared" si="5"/>
        <v>Branching</v>
      </c>
      <c r="T96" s="41" t="str">
        <f t="shared" si="6"/>
        <v>Branching</v>
      </c>
      <c r="U96" s="41" t="str">
        <f t="shared" si="7"/>
        <v>Branching</v>
      </c>
      <c r="V96" s="5">
        <v>9</v>
      </c>
      <c r="W96" s="6">
        <v>0.6428571428571429</v>
      </c>
      <c r="X96" s="6">
        <v>0.6428571428571429</v>
      </c>
      <c r="Y96" s="6" t="s">
        <v>29</v>
      </c>
      <c r="Z96" s="6">
        <v>0.35714285714285715</v>
      </c>
      <c r="AA96" s="5">
        <v>78</v>
      </c>
      <c r="AB96" s="5">
        <v>0</v>
      </c>
      <c r="AC96" s="8" t="s">
        <v>30</v>
      </c>
    </row>
    <row r="97" spans="1:29" s="9" customFormat="1" x14ac:dyDescent="0.25">
      <c r="A97" s="5" t="s">
        <v>124</v>
      </c>
      <c r="B97" s="10">
        <v>448189</v>
      </c>
      <c r="C97" s="10">
        <v>8031010</v>
      </c>
      <c r="D97" s="11">
        <v>-17.8078</v>
      </c>
      <c r="E97" s="6">
        <v>146.511</v>
      </c>
      <c r="F97" s="5">
        <v>8</v>
      </c>
      <c r="G97" s="5">
        <v>400</v>
      </c>
      <c r="H97" s="5">
        <v>32</v>
      </c>
      <c r="I97" s="6">
        <v>0.08</v>
      </c>
      <c r="J97" s="5">
        <v>9</v>
      </c>
      <c r="K97" s="6">
        <v>2.2499999999999999E-2</v>
      </c>
      <c r="L97" s="5">
        <v>43</v>
      </c>
      <c r="M97" s="6">
        <v>0.1075</v>
      </c>
      <c r="N97" s="7" t="s">
        <v>40</v>
      </c>
      <c r="O97" s="47">
        <f>IF(('Southern Percentages'!$R97&lt;&gt;0),100*(I97*'Southern Percentages'!$R97),"NA")</f>
        <v>38.095238095238095</v>
      </c>
      <c r="P97" s="47">
        <f>IF(('Southern Percentages'!$R97&lt;&gt;0),100*(K97*'Southern Percentages'!$R97),"0")</f>
        <v>10.714285714285714</v>
      </c>
      <c r="Q97" s="47">
        <f>IF(('Southern Percentages'!$R97&lt;&gt;0),100*(M97*'Southern Percentages'!$R97),"0")</f>
        <v>51.19047619047619</v>
      </c>
      <c r="R97" s="49">
        <f t="shared" si="4"/>
        <v>100</v>
      </c>
      <c r="S97" s="41" t="str">
        <f t="shared" si="5"/>
        <v>Plate</v>
      </c>
      <c r="T97" s="41" t="str">
        <f t="shared" si="6"/>
        <v>Plate</v>
      </c>
      <c r="U97" s="41" t="str">
        <f t="shared" si="7"/>
        <v>Mixed</v>
      </c>
      <c r="V97" s="5">
        <v>43</v>
      </c>
      <c r="W97" s="6">
        <v>0.51190476190476186</v>
      </c>
      <c r="X97" s="6">
        <v>0.38095238095238093</v>
      </c>
      <c r="Y97" s="6">
        <v>0.10714285714285714</v>
      </c>
      <c r="Z97" s="6">
        <v>0.51190476190476186</v>
      </c>
      <c r="AA97" s="5">
        <v>274</v>
      </c>
      <c r="AB97" s="5">
        <v>1</v>
      </c>
      <c r="AC97" s="8" t="s">
        <v>30</v>
      </c>
    </row>
    <row r="98" spans="1:29" s="9" customFormat="1" x14ac:dyDescent="0.25">
      <c r="A98" s="5" t="s">
        <v>125</v>
      </c>
      <c r="B98" s="10">
        <v>448202</v>
      </c>
      <c r="C98" s="10">
        <v>8031040</v>
      </c>
      <c r="D98" s="11">
        <v>-17.807600000000001</v>
      </c>
      <c r="E98" s="6">
        <v>146.511</v>
      </c>
      <c r="F98" s="5">
        <v>1</v>
      </c>
      <c r="G98" s="5">
        <v>50</v>
      </c>
      <c r="H98" s="5">
        <v>5</v>
      </c>
      <c r="I98" s="6">
        <v>0.1</v>
      </c>
      <c r="J98" s="5">
        <v>1</v>
      </c>
      <c r="K98" s="6">
        <v>0.02</v>
      </c>
      <c r="L98" s="5">
        <v>15</v>
      </c>
      <c r="M98" s="6">
        <v>0.3</v>
      </c>
      <c r="N98" s="7" t="s">
        <v>40</v>
      </c>
      <c r="O98" s="47">
        <f>IF(('Southern Percentages'!$R98&lt;&gt;0),100*(I98*'Southern Percentages'!$R98),"NA")</f>
        <v>23.80952380952381</v>
      </c>
      <c r="P98" s="47">
        <f>IF(('Southern Percentages'!$R98&lt;&gt;0),100*(K98*'Southern Percentages'!$R98),"0")</f>
        <v>4.7619047619047619</v>
      </c>
      <c r="Q98" s="47">
        <f>IF(('Southern Percentages'!$R98&lt;&gt;0),100*(M98*'Southern Percentages'!$R98),"0")</f>
        <v>71.428571428571431</v>
      </c>
      <c r="R98" s="49">
        <f t="shared" si="4"/>
        <v>100</v>
      </c>
      <c r="S98" s="41" t="str">
        <f t="shared" si="5"/>
        <v>Plate</v>
      </c>
      <c r="T98" s="41" t="str">
        <f t="shared" si="6"/>
        <v>Plate</v>
      </c>
      <c r="U98" s="41" t="str">
        <f t="shared" si="7"/>
        <v>Plate</v>
      </c>
      <c r="V98" s="5">
        <v>15</v>
      </c>
      <c r="W98" s="6">
        <v>0.7142857142857143</v>
      </c>
      <c r="X98" s="6">
        <v>0.23809523809523808</v>
      </c>
      <c r="Y98" s="6">
        <v>4.7619047619047616E-2</v>
      </c>
      <c r="Z98" s="6">
        <v>0.7142857142857143</v>
      </c>
      <c r="AA98" s="5">
        <v>23</v>
      </c>
      <c r="AB98" s="5">
        <v>0</v>
      </c>
      <c r="AC98" s="8" t="s">
        <v>30</v>
      </c>
    </row>
    <row r="99" spans="1:29" s="9" customFormat="1" x14ac:dyDescent="0.25">
      <c r="A99" s="5" t="s">
        <v>126</v>
      </c>
      <c r="B99" s="10">
        <v>448231</v>
      </c>
      <c r="C99" s="10">
        <v>8031050</v>
      </c>
      <c r="D99" s="11">
        <v>-17.807500000000001</v>
      </c>
      <c r="E99" s="6">
        <v>146.512</v>
      </c>
      <c r="F99" s="5">
        <v>14</v>
      </c>
      <c r="G99" s="5">
        <v>700</v>
      </c>
      <c r="H99" s="5">
        <v>7</v>
      </c>
      <c r="I99" s="6">
        <v>0.01</v>
      </c>
      <c r="J99" s="5">
        <v>7</v>
      </c>
      <c r="K99" s="6">
        <v>0.01</v>
      </c>
      <c r="L99" s="5">
        <v>32</v>
      </c>
      <c r="M99" s="6">
        <v>4.5714285714285714E-2</v>
      </c>
      <c r="N99" s="7" t="s">
        <v>40</v>
      </c>
      <c r="O99" s="47">
        <f>IF(('Southern Percentages'!$R99&lt;&gt;0),100*(I99*'Southern Percentages'!$R99),"NA")</f>
        <v>15.217391304347828</v>
      </c>
      <c r="P99" s="47">
        <f>IF(('Southern Percentages'!$R99&lt;&gt;0),100*(K99*'Southern Percentages'!$R99),"0")</f>
        <v>15.217391304347828</v>
      </c>
      <c r="Q99" s="47">
        <f>IF(('Southern Percentages'!$R99&lt;&gt;0),100*(M99*'Southern Percentages'!$R99),"0")</f>
        <v>69.565217391304344</v>
      </c>
      <c r="R99" s="49">
        <f t="shared" si="4"/>
        <v>100</v>
      </c>
      <c r="S99" s="41" t="str">
        <f t="shared" si="5"/>
        <v>Plate</v>
      </c>
      <c r="T99" s="41" t="str">
        <f t="shared" si="6"/>
        <v>Plate</v>
      </c>
      <c r="U99" s="41" t="str">
        <f t="shared" si="7"/>
        <v>Plate</v>
      </c>
      <c r="V99" s="5">
        <v>32</v>
      </c>
      <c r="W99" s="6">
        <v>0.69565217391304346</v>
      </c>
      <c r="X99" s="6">
        <v>0.15217391304347827</v>
      </c>
      <c r="Y99" s="6">
        <v>0.15217391304347827</v>
      </c>
      <c r="Z99" s="6">
        <v>0.69565217391304346</v>
      </c>
      <c r="AA99" s="5">
        <v>583</v>
      </c>
      <c r="AB99" s="5">
        <v>20</v>
      </c>
      <c r="AC99" s="8" t="s">
        <v>30</v>
      </c>
    </row>
    <row r="100" spans="1:29" s="9" customFormat="1" x14ac:dyDescent="0.25">
      <c r="A100" s="5" t="s">
        <v>127</v>
      </c>
      <c r="B100" s="10">
        <v>448253</v>
      </c>
      <c r="C100" s="10">
        <v>8031060</v>
      </c>
      <c r="D100" s="11">
        <v>-17.807400000000001</v>
      </c>
      <c r="E100" s="6">
        <v>146.512</v>
      </c>
      <c r="F100" s="5">
        <v>43</v>
      </c>
      <c r="G100" s="5">
        <v>2150</v>
      </c>
      <c r="H100" s="5">
        <v>60</v>
      </c>
      <c r="I100" s="6">
        <v>2.7906976744186046E-2</v>
      </c>
      <c r="J100" s="5">
        <v>25</v>
      </c>
      <c r="K100" s="6">
        <v>1.1627906976744186E-2</v>
      </c>
      <c r="L100" s="5">
        <v>229</v>
      </c>
      <c r="M100" s="6">
        <v>0.10651162790697674</v>
      </c>
      <c r="N100" s="7" t="s">
        <v>40</v>
      </c>
      <c r="O100" s="47">
        <f>IF(('Southern Percentages'!$R100&lt;&gt;0),100*(I100*'Southern Percentages'!$R100),"NA")</f>
        <v>19.108280254777068</v>
      </c>
      <c r="P100" s="47">
        <f>IF(('Southern Percentages'!$R100&lt;&gt;0),100*(K100*'Southern Percentages'!$R100),"0")</f>
        <v>7.9617834394904454</v>
      </c>
      <c r="Q100" s="47">
        <f>IF(('Southern Percentages'!$R100&lt;&gt;0),100*(M100*'Southern Percentages'!$R100),"0")</f>
        <v>72.929936305732483</v>
      </c>
      <c r="R100" s="49">
        <f t="shared" si="4"/>
        <v>100</v>
      </c>
      <c r="S100" s="41" t="str">
        <f t="shared" si="5"/>
        <v>Plate</v>
      </c>
      <c r="T100" s="41" t="str">
        <f t="shared" si="6"/>
        <v>Plate</v>
      </c>
      <c r="U100" s="41" t="str">
        <f t="shared" si="7"/>
        <v>Plate</v>
      </c>
      <c r="V100" s="5">
        <v>229</v>
      </c>
      <c r="W100" s="6">
        <v>0.72929936305732479</v>
      </c>
      <c r="X100" s="6">
        <v>0.19108280254777071</v>
      </c>
      <c r="Y100" s="6">
        <v>7.9617834394904455E-2</v>
      </c>
      <c r="Z100" s="6">
        <v>0.72929936305732479</v>
      </c>
      <c r="AA100" s="5">
        <v>1381</v>
      </c>
      <c r="AB100" s="5">
        <v>9</v>
      </c>
      <c r="AC100" s="8" t="s">
        <v>30</v>
      </c>
    </row>
    <row r="101" spans="1:29" s="9" customFormat="1" x14ac:dyDescent="0.25">
      <c r="A101" s="5" t="s">
        <v>128</v>
      </c>
      <c r="B101" s="10">
        <v>448270</v>
      </c>
      <c r="C101" s="10">
        <v>8031080</v>
      </c>
      <c r="D101" s="11">
        <v>-17.807200000000002</v>
      </c>
      <c r="E101" s="6">
        <v>146.512</v>
      </c>
      <c r="F101" s="5">
        <v>14</v>
      </c>
      <c r="G101" s="5">
        <v>700</v>
      </c>
      <c r="H101" s="5">
        <v>49</v>
      </c>
      <c r="I101" s="6">
        <v>7.0000000000000007E-2</v>
      </c>
      <c r="J101" s="5">
        <v>12</v>
      </c>
      <c r="K101" s="6">
        <v>1.7142857142857144E-2</v>
      </c>
      <c r="L101" s="5">
        <v>97</v>
      </c>
      <c r="M101" s="6">
        <v>0.13857142857142857</v>
      </c>
      <c r="N101" s="7" t="s">
        <v>40</v>
      </c>
      <c r="O101" s="47">
        <f>IF(('Southern Percentages'!$R101&lt;&gt;0),100*(I101*'Southern Percentages'!$R101),"NA")</f>
        <v>31.012658227848107</v>
      </c>
      <c r="P101" s="47">
        <f>IF(('Southern Percentages'!$R101&lt;&gt;0),100*(K101*'Southern Percentages'!$R101),"0")</f>
        <v>7.5949367088607609</v>
      </c>
      <c r="Q101" s="47">
        <f>IF(('Southern Percentages'!$R101&lt;&gt;0),100*(M101*'Southern Percentages'!$R101),"0")</f>
        <v>61.392405063291143</v>
      </c>
      <c r="R101" s="49">
        <f t="shared" si="4"/>
        <v>100</v>
      </c>
      <c r="S101" s="41" t="str">
        <f t="shared" si="5"/>
        <v>Plate</v>
      </c>
      <c r="T101" s="41" t="str">
        <f t="shared" si="6"/>
        <v>Plate</v>
      </c>
      <c r="U101" s="41" t="str">
        <f t="shared" si="7"/>
        <v>Plate</v>
      </c>
      <c r="V101" s="5">
        <v>97</v>
      </c>
      <c r="W101" s="6">
        <v>0.61392405063291144</v>
      </c>
      <c r="X101" s="6">
        <v>0.310126582278481</v>
      </c>
      <c r="Y101" s="6">
        <v>7.5949367088607597E-2</v>
      </c>
      <c r="Z101" s="6">
        <v>0.61392405063291144</v>
      </c>
      <c r="AA101" s="5">
        <v>440</v>
      </c>
      <c r="AB101" s="5">
        <v>5</v>
      </c>
      <c r="AC101" s="8" t="s">
        <v>30</v>
      </c>
    </row>
    <row r="102" spans="1:29" s="9" customFormat="1" x14ac:dyDescent="0.25">
      <c r="A102" s="5" t="s">
        <v>129</v>
      </c>
      <c r="B102" s="10">
        <v>448296</v>
      </c>
      <c r="C102" s="10">
        <v>8031090</v>
      </c>
      <c r="D102" s="11">
        <v>-17.807099999999998</v>
      </c>
      <c r="E102" s="6">
        <v>146.512</v>
      </c>
      <c r="F102" s="5">
        <v>25</v>
      </c>
      <c r="G102" s="5">
        <v>1250</v>
      </c>
      <c r="H102" s="5">
        <v>49</v>
      </c>
      <c r="I102" s="6">
        <v>3.9199999999999999E-2</v>
      </c>
      <c r="J102" s="5">
        <v>18</v>
      </c>
      <c r="K102" s="6">
        <v>1.44E-2</v>
      </c>
      <c r="L102" s="5">
        <v>154</v>
      </c>
      <c r="M102" s="6">
        <v>0.1232</v>
      </c>
      <c r="N102" s="7" t="s">
        <v>40</v>
      </c>
      <c r="O102" s="47">
        <f>IF(('Southern Percentages'!$R102&lt;&gt;0),100*(I102*'Southern Percentages'!$R102),"NA")</f>
        <v>22.171945701357469</v>
      </c>
      <c r="P102" s="47">
        <f>IF(('Southern Percentages'!$R102&lt;&gt;0),100*(K102*'Southern Percentages'!$R102),"0")</f>
        <v>8.1447963800904972</v>
      </c>
      <c r="Q102" s="47">
        <f>IF(('Southern Percentages'!$R102&lt;&gt;0),100*(M102*'Southern Percentages'!$R102),"0")</f>
        <v>69.683257918552044</v>
      </c>
      <c r="R102" s="49">
        <f t="shared" si="4"/>
        <v>100.00000000000001</v>
      </c>
      <c r="S102" s="41" t="str">
        <f t="shared" si="5"/>
        <v>Plate</v>
      </c>
      <c r="T102" s="41" t="str">
        <f t="shared" si="6"/>
        <v>Plate</v>
      </c>
      <c r="U102" s="41" t="str">
        <f t="shared" si="7"/>
        <v>Plate</v>
      </c>
      <c r="V102" s="5">
        <v>154</v>
      </c>
      <c r="W102" s="6">
        <v>0.69683257918552033</v>
      </c>
      <c r="X102" s="6">
        <v>0.22171945701357465</v>
      </c>
      <c r="Y102" s="6">
        <v>8.1447963800904979E-2</v>
      </c>
      <c r="Z102" s="6">
        <v>0.69683257918552033</v>
      </c>
      <c r="AA102" s="5">
        <v>885</v>
      </c>
      <c r="AB102" s="5">
        <v>1</v>
      </c>
      <c r="AC102" s="8" t="s">
        <v>30</v>
      </c>
    </row>
    <row r="103" spans="1:29" s="9" customFormat="1" x14ac:dyDescent="0.25">
      <c r="A103" s="5" t="s">
        <v>130</v>
      </c>
      <c r="B103" s="10">
        <v>449103</v>
      </c>
      <c r="C103" s="10">
        <v>8031630</v>
      </c>
      <c r="D103" s="11">
        <v>-17.802199999999999</v>
      </c>
      <c r="E103" s="6">
        <v>146.52000000000001</v>
      </c>
      <c r="F103" s="5">
        <v>15</v>
      </c>
      <c r="G103" s="5">
        <v>750</v>
      </c>
      <c r="H103" s="5">
        <v>42</v>
      </c>
      <c r="I103" s="6">
        <v>5.6000000000000001E-2</v>
      </c>
      <c r="J103" s="5">
        <v>9</v>
      </c>
      <c r="K103" s="6">
        <v>1.2E-2</v>
      </c>
      <c r="L103" s="5">
        <v>71</v>
      </c>
      <c r="M103" s="6">
        <v>9.4666666666666663E-2</v>
      </c>
      <c r="N103" s="7" t="s">
        <v>40</v>
      </c>
      <c r="O103" s="47">
        <f>IF(('Southern Percentages'!$R103&lt;&gt;0),100*(I103*'Southern Percentages'!$R103),"NA")</f>
        <v>34.42622950819672</v>
      </c>
      <c r="P103" s="47">
        <f>IF(('Southern Percentages'!$R103&lt;&gt;0),100*(K103*'Southern Percentages'!$R103),"0")</f>
        <v>7.3770491803278686</v>
      </c>
      <c r="Q103" s="47">
        <f>IF(('Southern Percentages'!$R103&lt;&gt;0),100*(M103*'Southern Percentages'!$R103),"0")</f>
        <v>58.196721311475407</v>
      </c>
      <c r="R103" s="49">
        <f t="shared" si="4"/>
        <v>100</v>
      </c>
      <c r="S103" s="41" t="str">
        <f t="shared" si="5"/>
        <v>Plate</v>
      </c>
      <c r="T103" s="41" t="str">
        <f t="shared" si="6"/>
        <v>Plate</v>
      </c>
      <c r="U103" s="41" t="str">
        <f t="shared" si="7"/>
        <v>Plate</v>
      </c>
      <c r="V103" s="5">
        <v>71</v>
      </c>
      <c r="W103" s="6">
        <v>0.58196721311475408</v>
      </c>
      <c r="X103" s="6">
        <v>0.34426229508196721</v>
      </c>
      <c r="Y103" s="6">
        <v>7.3770491803278687E-2</v>
      </c>
      <c r="Z103" s="6">
        <v>0.58196721311475408</v>
      </c>
      <c r="AA103" s="5">
        <v>428</v>
      </c>
      <c r="AB103" s="5">
        <v>24</v>
      </c>
      <c r="AC103" s="8" t="s">
        <v>30</v>
      </c>
    </row>
    <row r="104" spans="1:29" s="9" customFormat="1" x14ac:dyDescent="0.25">
      <c r="A104" s="5" t="s">
        <v>131</v>
      </c>
      <c r="B104" s="10">
        <v>449155</v>
      </c>
      <c r="C104" s="10">
        <v>8031650</v>
      </c>
      <c r="D104" s="11">
        <v>-17.802</v>
      </c>
      <c r="E104" s="6">
        <v>146.52000000000001</v>
      </c>
      <c r="F104" s="5">
        <v>74</v>
      </c>
      <c r="G104" s="5">
        <v>3700</v>
      </c>
      <c r="H104" s="5">
        <v>116</v>
      </c>
      <c r="I104" s="6">
        <v>3.135135135135135E-2</v>
      </c>
      <c r="J104" s="5">
        <v>54</v>
      </c>
      <c r="K104" s="6">
        <v>1.4594594594594595E-2</v>
      </c>
      <c r="L104" s="5">
        <v>414</v>
      </c>
      <c r="M104" s="6">
        <v>0.11189189189189189</v>
      </c>
      <c r="N104" s="7" t="s">
        <v>40</v>
      </c>
      <c r="O104" s="47">
        <f>IF(('Southern Percentages'!$R104&lt;&gt;0),100*(I104*'Southern Percentages'!$R104),"NA")</f>
        <v>19.863013698630137</v>
      </c>
      <c r="P104" s="47">
        <f>IF(('Southern Percentages'!$R104&lt;&gt;0),100*(K104*'Southern Percentages'!$R104),"0")</f>
        <v>9.2465753424657535</v>
      </c>
      <c r="Q104" s="47">
        <f>IF(('Southern Percentages'!$R104&lt;&gt;0),100*(M104*'Southern Percentages'!$R104),"0")</f>
        <v>70.890410958904098</v>
      </c>
      <c r="R104" s="49">
        <f t="shared" si="4"/>
        <v>99.999999999999986</v>
      </c>
      <c r="S104" s="41" t="str">
        <f t="shared" si="5"/>
        <v>Plate</v>
      </c>
      <c r="T104" s="41" t="str">
        <f t="shared" si="6"/>
        <v>Plate</v>
      </c>
      <c r="U104" s="41" t="str">
        <f t="shared" si="7"/>
        <v>Plate</v>
      </c>
      <c r="V104" s="5">
        <v>414</v>
      </c>
      <c r="W104" s="6">
        <v>0.70890410958904104</v>
      </c>
      <c r="X104" s="6">
        <v>0.19863013698630136</v>
      </c>
      <c r="Y104" s="6">
        <v>9.2465753424657529E-2</v>
      </c>
      <c r="Z104" s="6">
        <v>0.70890410958904104</v>
      </c>
      <c r="AA104" s="5">
        <v>2513</v>
      </c>
      <c r="AB104" s="5">
        <v>40</v>
      </c>
      <c r="AC104" s="8" t="s">
        <v>30</v>
      </c>
    </row>
    <row r="105" spans="1:29" s="9" customFormat="1" x14ac:dyDescent="0.25">
      <c r="A105" s="5" t="s">
        <v>132</v>
      </c>
      <c r="B105" s="10">
        <v>449168</v>
      </c>
      <c r="C105" s="10">
        <v>8031670</v>
      </c>
      <c r="D105" s="11">
        <v>-17.8018</v>
      </c>
      <c r="E105" s="6">
        <v>146.52000000000001</v>
      </c>
      <c r="F105" s="5">
        <v>17</v>
      </c>
      <c r="G105" s="5">
        <v>850</v>
      </c>
      <c r="H105" s="5">
        <v>9</v>
      </c>
      <c r="I105" s="6">
        <v>1.0588235294117647E-2</v>
      </c>
      <c r="J105" s="5">
        <v>22</v>
      </c>
      <c r="K105" s="6">
        <v>2.5882352941176471E-2</v>
      </c>
      <c r="L105" s="5">
        <v>53</v>
      </c>
      <c r="M105" s="6">
        <v>6.235294117647059E-2</v>
      </c>
      <c r="N105" s="7" t="s">
        <v>40</v>
      </c>
      <c r="O105" s="47">
        <f>IF(('Southern Percentages'!$R105&lt;&gt;0),100*(I105*'Southern Percentages'!$R105),"NA")</f>
        <v>10.714285714285715</v>
      </c>
      <c r="P105" s="47">
        <f>IF(('Southern Percentages'!$R105&lt;&gt;0),100*(K105*'Southern Percentages'!$R105),"0")</f>
        <v>26.190476190476193</v>
      </c>
      <c r="Q105" s="47">
        <f>IF(('Southern Percentages'!$R105&lt;&gt;0),100*(M105*'Southern Percentages'!$R105),"0")</f>
        <v>63.095238095238102</v>
      </c>
      <c r="R105" s="49">
        <f t="shared" si="4"/>
        <v>100.00000000000001</v>
      </c>
      <c r="S105" s="41" t="str">
        <f t="shared" si="5"/>
        <v>Plate</v>
      </c>
      <c r="T105" s="41" t="str">
        <f t="shared" si="6"/>
        <v>Plate</v>
      </c>
      <c r="U105" s="41" t="str">
        <f t="shared" si="7"/>
        <v>Plate</v>
      </c>
      <c r="V105" s="5">
        <v>53</v>
      </c>
      <c r="W105" s="6">
        <v>0.63095238095238093</v>
      </c>
      <c r="X105" s="6">
        <v>0.10714285714285714</v>
      </c>
      <c r="Y105" s="6">
        <v>0.26190476190476192</v>
      </c>
      <c r="Z105" s="6">
        <v>0.63095238095238093</v>
      </c>
      <c r="AA105" s="5">
        <v>599</v>
      </c>
      <c r="AB105" s="5">
        <v>14</v>
      </c>
      <c r="AC105" s="8" t="s">
        <v>30</v>
      </c>
    </row>
    <row r="106" spans="1:29" s="9" customFormat="1" x14ac:dyDescent="0.25">
      <c r="A106" s="5" t="s">
        <v>133</v>
      </c>
      <c r="B106" s="10">
        <v>449175</v>
      </c>
      <c r="C106" s="10">
        <v>8031680</v>
      </c>
      <c r="D106" s="11">
        <v>-17.8017</v>
      </c>
      <c r="E106" s="6">
        <v>146.52000000000001</v>
      </c>
      <c r="F106" s="5">
        <v>14</v>
      </c>
      <c r="G106" s="5">
        <v>700</v>
      </c>
      <c r="H106" s="5">
        <v>24</v>
      </c>
      <c r="I106" s="6">
        <v>3.4285714285714287E-2</v>
      </c>
      <c r="J106" s="5">
        <v>5</v>
      </c>
      <c r="K106" s="6">
        <v>7.1428571428571426E-3</v>
      </c>
      <c r="L106" s="5">
        <v>40</v>
      </c>
      <c r="M106" s="6">
        <v>5.7142857142857141E-2</v>
      </c>
      <c r="N106" s="7" t="s">
        <v>40</v>
      </c>
      <c r="O106" s="47">
        <f>IF(('Southern Percentages'!$R106&lt;&gt;0),100*(I106*'Southern Percentages'!$R106),"NA")</f>
        <v>34.782608695652172</v>
      </c>
      <c r="P106" s="47">
        <f>IF(('Southern Percentages'!$R106&lt;&gt;0),100*(K106*'Southern Percentages'!$R106),"0")</f>
        <v>7.2463768115942013</v>
      </c>
      <c r="Q106" s="47">
        <f>IF(('Southern Percentages'!$R106&lt;&gt;0),100*(M106*'Southern Percentages'!$R106),"0")</f>
        <v>57.971014492753611</v>
      </c>
      <c r="R106" s="49">
        <f t="shared" si="4"/>
        <v>99.999999999999986</v>
      </c>
      <c r="S106" s="41" t="str">
        <f t="shared" si="5"/>
        <v>Plate</v>
      </c>
      <c r="T106" s="41" t="str">
        <f t="shared" si="6"/>
        <v>Plate</v>
      </c>
      <c r="U106" s="41" t="str">
        <f t="shared" si="7"/>
        <v>Plate</v>
      </c>
      <c r="V106" s="5">
        <v>40</v>
      </c>
      <c r="W106" s="6">
        <v>0.57971014492753625</v>
      </c>
      <c r="X106" s="6">
        <v>0.34782608695652173</v>
      </c>
      <c r="Y106" s="6">
        <v>7.2463768115942032E-2</v>
      </c>
      <c r="Z106" s="6">
        <v>0.57971014492753625</v>
      </c>
      <c r="AA106" s="5">
        <v>517</v>
      </c>
      <c r="AB106" s="5">
        <v>43</v>
      </c>
      <c r="AC106" s="8" t="s">
        <v>30</v>
      </c>
    </row>
    <row r="107" spans="1:29" s="9" customFormat="1" x14ac:dyDescent="0.25">
      <c r="A107" s="5" t="s">
        <v>134</v>
      </c>
      <c r="B107" s="10">
        <v>449185</v>
      </c>
      <c r="C107" s="10">
        <v>8031700</v>
      </c>
      <c r="D107" s="11">
        <v>-17.801600000000001</v>
      </c>
      <c r="E107" s="6">
        <v>146.52099999999999</v>
      </c>
      <c r="F107" s="5">
        <v>9</v>
      </c>
      <c r="G107" s="5">
        <v>450</v>
      </c>
      <c r="H107" s="5">
        <v>5</v>
      </c>
      <c r="I107" s="6">
        <v>1.1111111111111112E-2</v>
      </c>
      <c r="J107" s="5">
        <v>4</v>
      </c>
      <c r="K107" s="6">
        <v>8.8888888888888889E-3</v>
      </c>
      <c r="L107" s="5">
        <v>16</v>
      </c>
      <c r="M107" s="6">
        <v>3.5555555555555556E-2</v>
      </c>
      <c r="N107" s="7" t="s">
        <v>40</v>
      </c>
      <c r="O107" s="47">
        <f>IF(('Southern Percentages'!$R107&lt;&gt;0),100*(I107*'Southern Percentages'!$R107),"NA")</f>
        <v>20</v>
      </c>
      <c r="P107" s="47">
        <f>IF(('Southern Percentages'!$R107&lt;&gt;0),100*(K107*'Southern Percentages'!$R107),"0")</f>
        <v>16</v>
      </c>
      <c r="Q107" s="47">
        <f>IF(('Southern Percentages'!$R107&lt;&gt;0),100*(M107*'Southern Percentages'!$R107),"0")</f>
        <v>64</v>
      </c>
      <c r="R107" s="49">
        <f t="shared" si="4"/>
        <v>100</v>
      </c>
      <c r="S107" s="41" t="str">
        <f t="shared" si="5"/>
        <v>Plate</v>
      </c>
      <c r="T107" s="41" t="str">
        <f t="shared" si="6"/>
        <v>Plate</v>
      </c>
      <c r="U107" s="41" t="str">
        <f t="shared" si="7"/>
        <v>Plate</v>
      </c>
      <c r="V107" s="5">
        <v>16</v>
      </c>
      <c r="W107" s="6">
        <v>0.64</v>
      </c>
      <c r="X107" s="6">
        <v>0.2</v>
      </c>
      <c r="Y107" s="6">
        <v>0.16</v>
      </c>
      <c r="Z107" s="6">
        <v>0.64</v>
      </c>
      <c r="AA107" s="5">
        <v>363</v>
      </c>
      <c r="AB107" s="5">
        <v>9</v>
      </c>
      <c r="AC107" s="8" t="s">
        <v>30</v>
      </c>
    </row>
    <row r="108" spans="1:29" s="9" customFormat="1" x14ac:dyDescent="0.25">
      <c r="A108" s="5" t="s">
        <v>135</v>
      </c>
      <c r="B108" s="10">
        <v>449206</v>
      </c>
      <c r="C108" s="10">
        <v>8031720</v>
      </c>
      <c r="D108" s="11">
        <v>-17.801400000000001</v>
      </c>
      <c r="E108" s="6">
        <v>146.52099999999999</v>
      </c>
      <c r="F108" s="5">
        <v>10</v>
      </c>
      <c r="G108" s="5">
        <v>500</v>
      </c>
      <c r="H108" s="5">
        <v>19</v>
      </c>
      <c r="I108" s="6">
        <v>3.7999999999999999E-2</v>
      </c>
      <c r="J108" s="5">
        <v>1</v>
      </c>
      <c r="K108" s="6">
        <v>2E-3</v>
      </c>
      <c r="L108" s="5">
        <v>27</v>
      </c>
      <c r="M108" s="6">
        <v>5.3999999999999999E-2</v>
      </c>
      <c r="N108" s="7" t="s">
        <v>40</v>
      </c>
      <c r="O108" s="47">
        <f>IF(('Southern Percentages'!$R108&lt;&gt;0),100*(I108*'Southern Percentages'!$R108),"NA")</f>
        <v>40.425531914893611</v>
      </c>
      <c r="P108" s="47">
        <f>IF(('Southern Percentages'!$R108&lt;&gt;0),100*(K108*'Southern Percentages'!$R108),"0")</f>
        <v>2.1276595744680851</v>
      </c>
      <c r="Q108" s="47">
        <f>IF(('Southern Percentages'!$R108&lt;&gt;0),100*(M108*'Southern Percentages'!$R108),"0")</f>
        <v>57.446808510638292</v>
      </c>
      <c r="R108" s="49">
        <f t="shared" si="4"/>
        <v>99.999999999999986</v>
      </c>
      <c r="S108" s="41" t="str">
        <f t="shared" si="5"/>
        <v>Plate</v>
      </c>
      <c r="T108" s="41" t="str">
        <f t="shared" si="6"/>
        <v>Plate</v>
      </c>
      <c r="U108" s="41" t="str">
        <f t="shared" si="7"/>
        <v>Plate</v>
      </c>
      <c r="V108" s="5">
        <v>27</v>
      </c>
      <c r="W108" s="6">
        <v>0.57446808510638303</v>
      </c>
      <c r="X108" s="6">
        <v>0.40425531914893614</v>
      </c>
      <c r="Y108" s="6">
        <v>2.1276595744680851E-2</v>
      </c>
      <c r="Z108" s="6">
        <v>0.57446808510638303</v>
      </c>
      <c r="AA108" s="5">
        <v>363</v>
      </c>
      <c r="AB108" s="5">
        <v>55</v>
      </c>
      <c r="AC108" s="8" t="s">
        <v>30</v>
      </c>
    </row>
    <row r="109" spans="1:29" s="9" customFormat="1" x14ac:dyDescent="0.25">
      <c r="A109" s="5" t="s">
        <v>136</v>
      </c>
      <c r="B109" s="10">
        <v>449219</v>
      </c>
      <c r="C109" s="10">
        <v>8031740</v>
      </c>
      <c r="D109" s="11">
        <v>-17.801300000000001</v>
      </c>
      <c r="E109" s="6">
        <v>146.52099999999999</v>
      </c>
      <c r="F109" s="5">
        <v>6</v>
      </c>
      <c r="G109" s="5">
        <v>300</v>
      </c>
      <c r="H109" s="5">
        <v>0</v>
      </c>
      <c r="I109" s="6">
        <v>0</v>
      </c>
      <c r="J109" s="5">
        <v>3</v>
      </c>
      <c r="K109" s="6">
        <v>0.01</v>
      </c>
      <c r="L109" s="5">
        <v>1</v>
      </c>
      <c r="M109" s="6">
        <v>3.3333333333333335E-3</v>
      </c>
      <c r="N109" s="7" t="s">
        <v>26</v>
      </c>
      <c r="O109" s="47">
        <f>IF(('Southern Percentages'!$R109&lt;&gt;0),100*(I109*'Southern Percentages'!$R109),"NA")</f>
        <v>0</v>
      </c>
      <c r="P109" s="47">
        <f>IF(('Southern Percentages'!$R109&lt;&gt;0),100*(K109*'Southern Percentages'!$R109),"0")</f>
        <v>74.999999999999986</v>
      </c>
      <c r="Q109" s="47">
        <f>IF(('Southern Percentages'!$R109&lt;&gt;0),100*(M109*'Southern Percentages'!$R109),"0")</f>
        <v>24.999999999999996</v>
      </c>
      <c r="R109" s="49">
        <f t="shared" si="4"/>
        <v>99.999999999999986</v>
      </c>
      <c r="S109" s="41" t="str">
        <f t="shared" si="5"/>
        <v>Massive</v>
      </c>
      <c r="T109" s="41" t="str">
        <f t="shared" si="6"/>
        <v>Massive</v>
      </c>
      <c r="U109" s="41" t="str">
        <f t="shared" si="7"/>
        <v>Massive</v>
      </c>
      <c r="V109" s="5">
        <v>3</v>
      </c>
      <c r="W109" s="6">
        <v>0.75</v>
      </c>
      <c r="X109" s="6" t="s">
        <v>29</v>
      </c>
      <c r="Y109" s="6">
        <v>0.75</v>
      </c>
      <c r="Z109" s="6">
        <v>0.25</v>
      </c>
      <c r="AA109" s="5">
        <v>219</v>
      </c>
      <c r="AB109" s="5">
        <v>56</v>
      </c>
      <c r="AC109" s="8" t="s">
        <v>30</v>
      </c>
    </row>
    <row r="110" spans="1:29" s="9" customFormat="1" x14ac:dyDescent="0.25">
      <c r="A110" s="5" t="s">
        <v>137</v>
      </c>
      <c r="B110" s="10">
        <v>450390</v>
      </c>
      <c r="C110" s="10">
        <v>8032840</v>
      </c>
      <c r="D110" s="11">
        <v>-17.7913</v>
      </c>
      <c r="E110" s="6">
        <v>146.53200000000001</v>
      </c>
      <c r="F110" s="5">
        <v>11</v>
      </c>
      <c r="G110" s="5">
        <v>550</v>
      </c>
      <c r="H110" s="5">
        <v>48</v>
      </c>
      <c r="I110" s="6">
        <v>8.727272727272728E-2</v>
      </c>
      <c r="J110" s="5">
        <v>16</v>
      </c>
      <c r="K110" s="6">
        <v>2.9090909090909091E-2</v>
      </c>
      <c r="L110" s="5">
        <v>124</v>
      </c>
      <c r="M110" s="6">
        <v>0.22545454545454546</v>
      </c>
      <c r="N110" s="7" t="s">
        <v>40</v>
      </c>
      <c r="O110" s="47">
        <f>IF(('Southern Percentages'!$R110&lt;&gt;0),100*(I110*'Southern Percentages'!$R110),"NA")</f>
        <v>25.531914893617024</v>
      </c>
      <c r="P110" s="47">
        <f>IF(('Southern Percentages'!$R110&lt;&gt;0),100*(K110*'Southern Percentages'!$R110),"0")</f>
        <v>8.5106382978723421</v>
      </c>
      <c r="Q110" s="47">
        <f>IF(('Southern Percentages'!$R110&lt;&gt;0),100*(M110*'Southern Percentages'!$R110),"0")</f>
        <v>65.957446808510639</v>
      </c>
      <c r="R110" s="49">
        <f t="shared" si="4"/>
        <v>100</v>
      </c>
      <c r="S110" s="41" t="str">
        <f t="shared" si="5"/>
        <v>Plate</v>
      </c>
      <c r="T110" s="41" t="str">
        <f t="shared" si="6"/>
        <v>Plate</v>
      </c>
      <c r="U110" s="41" t="str">
        <f t="shared" si="7"/>
        <v>Plate</v>
      </c>
      <c r="V110" s="5">
        <v>124</v>
      </c>
      <c r="W110" s="6">
        <v>0.65957446808510634</v>
      </c>
      <c r="X110" s="6">
        <v>0.25531914893617019</v>
      </c>
      <c r="Y110" s="6">
        <v>8.5106382978723402E-2</v>
      </c>
      <c r="Z110" s="6">
        <v>0.65957446808510634</v>
      </c>
      <c r="AA110" s="5">
        <v>259</v>
      </c>
      <c r="AB110" s="5">
        <v>12</v>
      </c>
      <c r="AC110" s="8" t="s">
        <v>30</v>
      </c>
    </row>
    <row r="111" spans="1:29" s="9" customFormat="1" x14ac:dyDescent="0.25">
      <c r="A111" s="5" t="s">
        <v>138</v>
      </c>
      <c r="B111" s="10">
        <v>450407</v>
      </c>
      <c r="C111" s="10">
        <v>8032870</v>
      </c>
      <c r="D111" s="11">
        <v>-17.7911</v>
      </c>
      <c r="E111" s="6">
        <v>146.53200000000001</v>
      </c>
      <c r="F111" s="5">
        <v>11</v>
      </c>
      <c r="G111" s="5">
        <v>550</v>
      </c>
      <c r="H111" s="5">
        <v>30</v>
      </c>
      <c r="I111" s="6">
        <v>5.4545454545454543E-2</v>
      </c>
      <c r="J111" s="5">
        <v>15</v>
      </c>
      <c r="K111" s="6">
        <v>2.7272727272727271E-2</v>
      </c>
      <c r="L111" s="5">
        <v>197</v>
      </c>
      <c r="M111" s="6">
        <v>0.35818181818181816</v>
      </c>
      <c r="N111" s="7" t="s">
        <v>40</v>
      </c>
      <c r="O111" s="47">
        <f>IF(('Southern Percentages'!$R111&lt;&gt;0),100*(I111*'Southern Percentages'!$R111),"NA")</f>
        <v>12.396694214876034</v>
      </c>
      <c r="P111" s="47">
        <f>IF(('Southern Percentages'!$R111&lt;&gt;0),100*(K111*'Southern Percentages'!$R111),"0")</f>
        <v>6.1983471074380168</v>
      </c>
      <c r="Q111" s="47">
        <f>IF(('Southern Percentages'!$R111&lt;&gt;0),100*(M111*'Southern Percentages'!$R111),"0")</f>
        <v>81.404958677685954</v>
      </c>
      <c r="R111" s="49">
        <f t="shared" si="4"/>
        <v>100</v>
      </c>
      <c r="S111" s="41" t="str">
        <f t="shared" si="5"/>
        <v>Plate</v>
      </c>
      <c r="T111" s="41" t="str">
        <f t="shared" si="6"/>
        <v>Plate</v>
      </c>
      <c r="U111" s="41" t="str">
        <f t="shared" si="7"/>
        <v>Plate</v>
      </c>
      <c r="V111" s="5">
        <v>197</v>
      </c>
      <c r="W111" s="6">
        <v>0.81404958677685946</v>
      </c>
      <c r="X111" s="6">
        <v>0.12396694214876033</v>
      </c>
      <c r="Y111" s="6">
        <v>6.1983471074380167E-2</v>
      </c>
      <c r="Z111" s="6">
        <v>0.81404958677685946</v>
      </c>
      <c r="AA111" s="5">
        <v>237</v>
      </c>
      <c r="AB111" s="5">
        <v>1</v>
      </c>
      <c r="AC111" s="8" t="s">
        <v>30</v>
      </c>
    </row>
    <row r="112" spans="1:29" s="9" customFormat="1" x14ac:dyDescent="0.25">
      <c r="A112" s="5" t="s">
        <v>139</v>
      </c>
      <c r="B112" s="10">
        <v>450421</v>
      </c>
      <c r="C112" s="10">
        <v>8032900</v>
      </c>
      <c r="D112" s="11">
        <v>-17.790800000000001</v>
      </c>
      <c r="E112" s="6">
        <v>146.53200000000001</v>
      </c>
      <c r="F112" s="5">
        <v>7</v>
      </c>
      <c r="G112" s="5">
        <v>350</v>
      </c>
      <c r="H112" s="5">
        <v>29</v>
      </c>
      <c r="I112" s="6">
        <v>8.2857142857142851E-2</v>
      </c>
      <c r="J112" s="5">
        <v>25</v>
      </c>
      <c r="K112" s="6">
        <v>7.1428571428571425E-2</v>
      </c>
      <c r="L112" s="5">
        <v>56</v>
      </c>
      <c r="M112" s="6">
        <v>0.16</v>
      </c>
      <c r="N112" s="7" t="s">
        <v>40</v>
      </c>
      <c r="O112" s="47">
        <f>IF(('Southern Percentages'!$R112&lt;&gt;0),100*(I112*'Southern Percentages'!$R112),"NA")</f>
        <v>26.363636363636367</v>
      </c>
      <c r="P112" s="47">
        <f>IF(('Southern Percentages'!$R112&lt;&gt;0),100*(K112*'Southern Percentages'!$R112),"0")</f>
        <v>22.72727272727273</v>
      </c>
      <c r="Q112" s="47">
        <f>IF(('Southern Percentages'!$R112&lt;&gt;0),100*(M112*'Southern Percentages'!$R112),"0")</f>
        <v>50.909090909090914</v>
      </c>
      <c r="R112" s="49">
        <f t="shared" si="4"/>
        <v>100</v>
      </c>
      <c r="S112" s="41" t="str">
        <f t="shared" si="5"/>
        <v>Plate</v>
      </c>
      <c r="T112" s="41" t="str">
        <f t="shared" si="6"/>
        <v>Plate</v>
      </c>
      <c r="U112" s="41" t="str">
        <f t="shared" si="7"/>
        <v>Plate</v>
      </c>
      <c r="V112" s="5">
        <v>56</v>
      </c>
      <c r="W112" s="6">
        <v>0.50909090909090904</v>
      </c>
      <c r="X112" s="6">
        <v>0.26363636363636361</v>
      </c>
      <c r="Y112" s="6">
        <v>0.22727272727272727</v>
      </c>
      <c r="Z112" s="6">
        <v>0.50909090909090904</v>
      </c>
      <c r="AA112" s="5">
        <v>184</v>
      </c>
      <c r="AB112" s="5">
        <v>0</v>
      </c>
      <c r="AC112" s="8" t="s">
        <v>30</v>
      </c>
    </row>
    <row r="113" spans="1:29" s="9" customFormat="1" x14ac:dyDescent="0.25">
      <c r="A113" s="5" t="s">
        <v>140</v>
      </c>
      <c r="B113" s="10">
        <v>450439</v>
      </c>
      <c r="C113" s="10">
        <v>8032920</v>
      </c>
      <c r="D113" s="11">
        <v>-17.790600000000001</v>
      </c>
      <c r="E113" s="6">
        <v>146.53200000000001</v>
      </c>
      <c r="F113" s="5">
        <v>17</v>
      </c>
      <c r="G113" s="5">
        <v>850</v>
      </c>
      <c r="H113" s="5">
        <v>45</v>
      </c>
      <c r="I113" s="6">
        <v>5.2941176470588235E-2</v>
      </c>
      <c r="J113" s="5">
        <v>48</v>
      </c>
      <c r="K113" s="6">
        <v>5.647058823529412E-2</v>
      </c>
      <c r="L113" s="5">
        <v>86</v>
      </c>
      <c r="M113" s="6">
        <v>0.1011764705882353</v>
      </c>
      <c r="N113" s="7" t="s">
        <v>40</v>
      </c>
      <c r="O113" s="47">
        <f>IF(('Southern Percentages'!$R113&lt;&gt;0),100*(I113*'Southern Percentages'!$R113),"NA")</f>
        <v>25.139664804469277</v>
      </c>
      <c r="P113" s="47">
        <f>IF(('Southern Percentages'!$R113&lt;&gt;0),100*(K113*'Southern Percentages'!$R113),"0")</f>
        <v>26.815642458100562</v>
      </c>
      <c r="Q113" s="47">
        <f>IF(('Southern Percentages'!$R113&lt;&gt;0),100*(M113*'Southern Percentages'!$R113),"0")</f>
        <v>48.044692737430175</v>
      </c>
      <c r="R113" s="49">
        <f t="shared" si="4"/>
        <v>100.00000000000001</v>
      </c>
      <c r="S113" s="41" t="str">
        <f t="shared" si="5"/>
        <v>Plate</v>
      </c>
      <c r="T113" s="41" t="str">
        <f t="shared" si="6"/>
        <v>Plate</v>
      </c>
      <c r="U113" s="41" t="str">
        <f t="shared" si="7"/>
        <v>Plate</v>
      </c>
      <c r="V113" s="5">
        <v>86</v>
      </c>
      <c r="W113" s="6">
        <v>0.48044692737430167</v>
      </c>
      <c r="X113" s="6">
        <v>0.25139664804469275</v>
      </c>
      <c r="Y113" s="6">
        <v>0.26815642458100558</v>
      </c>
      <c r="Z113" s="6">
        <v>0.48044692737430167</v>
      </c>
      <c r="AA113" s="5">
        <v>437</v>
      </c>
      <c r="AB113" s="5">
        <v>3</v>
      </c>
      <c r="AC113" s="8" t="s">
        <v>30</v>
      </c>
    </row>
    <row r="114" spans="1:29" s="9" customFormat="1" x14ac:dyDescent="0.25">
      <c r="A114" s="5" t="s">
        <v>141</v>
      </c>
      <c r="B114" s="10">
        <v>450503</v>
      </c>
      <c r="C114" s="10">
        <v>8032980</v>
      </c>
      <c r="D114" s="11">
        <v>-17.790099999999999</v>
      </c>
      <c r="E114" s="6">
        <v>146.53299999999999</v>
      </c>
      <c r="F114" s="5">
        <v>6</v>
      </c>
      <c r="G114" s="5">
        <v>300</v>
      </c>
      <c r="H114" s="5">
        <v>16</v>
      </c>
      <c r="I114" s="6">
        <v>5.3333333333333337E-2</v>
      </c>
      <c r="J114" s="5">
        <v>8</v>
      </c>
      <c r="K114" s="6">
        <v>2.6666666666666668E-2</v>
      </c>
      <c r="L114" s="5">
        <v>23</v>
      </c>
      <c r="M114" s="6">
        <v>7.6666666666666661E-2</v>
      </c>
      <c r="N114" s="7" t="s">
        <v>40</v>
      </c>
      <c r="O114" s="47">
        <f>IF(('Southern Percentages'!$R114&lt;&gt;0),100*(I114*'Southern Percentages'!$R114),"NA")</f>
        <v>34.042553191489361</v>
      </c>
      <c r="P114" s="47">
        <f>IF(('Southern Percentages'!$R114&lt;&gt;0),100*(K114*'Southern Percentages'!$R114),"0")</f>
        <v>17.021276595744681</v>
      </c>
      <c r="Q114" s="47">
        <f>IF(('Southern Percentages'!$R114&lt;&gt;0),100*(M114*'Southern Percentages'!$R114),"0")</f>
        <v>48.936170212765951</v>
      </c>
      <c r="R114" s="49">
        <f t="shared" si="4"/>
        <v>100</v>
      </c>
      <c r="S114" s="41" t="str">
        <f t="shared" si="5"/>
        <v>Plate</v>
      </c>
      <c r="T114" s="41" t="str">
        <f t="shared" si="6"/>
        <v>Plate</v>
      </c>
      <c r="U114" s="41" t="str">
        <f t="shared" si="7"/>
        <v>Mixed</v>
      </c>
      <c r="V114" s="5">
        <v>23</v>
      </c>
      <c r="W114" s="6">
        <v>0.48936170212765956</v>
      </c>
      <c r="X114" s="6">
        <v>0.34042553191489361</v>
      </c>
      <c r="Y114" s="6">
        <v>0.1702127659574468</v>
      </c>
      <c r="Z114" s="6">
        <v>0.48936170212765956</v>
      </c>
      <c r="AA114" s="5">
        <v>139</v>
      </c>
      <c r="AB114" s="5">
        <v>0</v>
      </c>
      <c r="AC114" s="8" t="s">
        <v>30</v>
      </c>
    </row>
    <row r="115" spans="1:29" s="9" customFormat="1" x14ac:dyDescent="0.25">
      <c r="A115" s="5" t="s">
        <v>142</v>
      </c>
      <c r="B115" s="10">
        <v>450525</v>
      </c>
      <c r="C115" s="10">
        <v>8032970</v>
      </c>
      <c r="D115" s="11">
        <v>-17.790099999999999</v>
      </c>
      <c r="E115" s="6">
        <v>146.53299999999999</v>
      </c>
      <c r="F115" s="5">
        <v>17</v>
      </c>
      <c r="G115" s="5">
        <v>850</v>
      </c>
      <c r="H115" s="5">
        <v>29</v>
      </c>
      <c r="I115" s="6">
        <v>3.411764705882353E-2</v>
      </c>
      <c r="J115" s="5">
        <v>25</v>
      </c>
      <c r="K115" s="6">
        <v>2.9411764705882353E-2</v>
      </c>
      <c r="L115" s="5">
        <v>102</v>
      </c>
      <c r="M115" s="6">
        <v>0.12</v>
      </c>
      <c r="N115" s="7" t="s">
        <v>40</v>
      </c>
      <c r="O115" s="47">
        <f>IF(('Southern Percentages'!$R115&lt;&gt;0),100*(I115*'Southern Percentages'!$R115),"NA")</f>
        <v>18.589743589743591</v>
      </c>
      <c r="P115" s="47">
        <f>IF(('Southern Percentages'!$R115&lt;&gt;0),100*(K115*'Southern Percentages'!$R115),"0")</f>
        <v>16.025641025641026</v>
      </c>
      <c r="Q115" s="47">
        <f>IF(('Southern Percentages'!$R115&lt;&gt;0),100*(M115*'Southern Percentages'!$R115),"0")</f>
        <v>65.384615384615387</v>
      </c>
      <c r="R115" s="49">
        <f t="shared" si="4"/>
        <v>100</v>
      </c>
      <c r="S115" s="41" t="str">
        <f t="shared" si="5"/>
        <v>Plate</v>
      </c>
      <c r="T115" s="41" t="str">
        <f t="shared" si="6"/>
        <v>Plate</v>
      </c>
      <c r="U115" s="41" t="str">
        <f t="shared" si="7"/>
        <v>Plate</v>
      </c>
      <c r="V115" s="5">
        <v>102</v>
      </c>
      <c r="W115" s="6">
        <v>0.65384615384615385</v>
      </c>
      <c r="X115" s="6">
        <v>0.1858974358974359</v>
      </c>
      <c r="Y115" s="6">
        <v>0.16025641025641027</v>
      </c>
      <c r="Z115" s="6">
        <v>0.65384615384615385</v>
      </c>
      <c r="AA115" s="5">
        <v>420</v>
      </c>
      <c r="AB115" s="5">
        <v>4</v>
      </c>
      <c r="AC115" s="8" t="s">
        <v>30</v>
      </c>
    </row>
    <row r="116" spans="1:29" s="9" customFormat="1" x14ac:dyDescent="0.25">
      <c r="A116" s="5" t="s">
        <v>143</v>
      </c>
      <c r="B116" s="10">
        <v>450548</v>
      </c>
      <c r="C116" s="10">
        <v>8032980</v>
      </c>
      <c r="D116" s="11">
        <v>-17.790099999999999</v>
      </c>
      <c r="E116" s="6">
        <v>146.53299999999999</v>
      </c>
      <c r="F116" s="5">
        <v>7</v>
      </c>
      <c r="G116" s="5">
        <v>350</v>
      </c>
      <c r="H116" s="5">
        <v>31</v>
      </c>
      <c r="I116" s="6">
        <v>8.8571428571428565E-2</v>
      </c>
      <c r="J116" s="5">
        <v>5</v>
      </c>
      <c r="K116" s="6">
        <v>1.4285714285714285E-2</v>
      </c>
      <c r="L116" s="5">
        <v>81</v>
      </c>
      <c r="M116" s="6">
        <v>0.23142857142857143</v>
      </c>
      <c r="N116" s="7" t="s">
        <v>40</v>
      </c>
      <c r="O116" s="47">
        <f>IF(('Southern Percentages'!$R116&lt;&gt;0),100*(I116*'Southern Percentages'!$R116),"NA")</f>
        <v>26.495726495726498</v>
      </c>
      <c r="P116" s="47">
        <f>IF(('Southern Percentages'!$R116&lt;&gt;0),100*(K116*'Southern Percentages'!$R116),"0")</f>
        <v>4.2735042735042734</v>
      </c>
      <c r="Q116" s="47">
        <f>IF(('Southern Percentages'!$R116&lt;&gt;0),100*(M116*'Southern Percentages'!$R116),"0")</f>
        <v>69.230769230769226</v>
      </c>
      <c r="R116" s="49">
        <f t="shared" si="4"/>
        <v>100</v>
      </c>
      <c r="S116" s="41" t="str">
        <f t="shared" si="5"/>
        <v>Plate</v>
      </c>
      <c r="T116" s="41" t="str">
        <f t="shared" si="6"/>
        <v>Plate</v>
      </c>
      <c r="U116" s="41" t="str">
        <f t="shared" si="7"/>
        <v>Plate</v>
      </c>
      <c r="V116" s="5">
        <v>81</v>
      </c>
      <c r="W116" s="6">
        <v>0.69230769230769229</v>
      </c>
      <c r="X116" s="6">
        <v>0.26495726495726496</v>
      </c>
      <c r="Y116" s="6">
        <v>4.2735042735042736E-2</v>
      </c>
      <c r="Z116" s="6">
        <v>0.69230769230769229</v>
      </c>
      <c r="AA116" s="5">
        <v>181</v>
      </c>
      <c r="AB116" s="5">
        <v>1</v>
      </c>
      <c r="AC116" s="8" t="s">
        <v>30</v>
      </c>
    </row>
    <row r="117" spans="1:29" s="9" customFormat="1" x14ac:dyDescent="0.25">
      <c r="A117" s="5" t="s">
        <v>144</v>
      </c>
      <c r="B117" s="10">
        <v>450562</v>
      </c>
      <c r="C117" s="10">
        <v>8033000</v>
      </c>
      <c r="D117" s="11">
        <v>-17.789899999999999</v>
      </c>
      <c r="E117" s="6">
        <v>146.53399999999999</v>
      </c>
      <c r="F117" s="5">
        <v>8</v>
      </c>
      <c r="G117" s="5">
        <v>400</v>
      </c>
      <c r="H117" s="5">
        <v>7</v>
      </c>
      <c r="I117" s="6">
        <v>1.7500000000000002E-2</v>
      </c>
      <c r="J117" s="5">
        <v>3</v>
      </c>
      <c r="K117" s="6">
        <v>7.4999999999999997E-3</v>
      </c>
      <c r="L117" s="5">
        <v>140</v>
      </c>
      <c r="M117" s="6">
        <v>0.35</v>
      </c>
      <c r="N117" s="7" t="s">
        <v>40</v>
      </c>
      <c r="O117" s="47">
        <f>IF(('Southern Percentages'!$R117&lt;&gt;0),100*(I117*'Southern Percentages'!$R117),"NA")</f>
        <v>4.666666666666667</v>
      </c>
      <c r="P117" s="47">
        <f>IF(('Southern Percentages'!$R117&lt;&gt;0),100*(K117*'Southern Percentages'!$R117),"0")</f>
        <v>1.9999999999999998</v>
      </c>
      <c r="Q117" s="47">
        <f>IF(('Southern Percentages'!$R117&lt;&gt;0),100*(M117*'Southern Percentages'!$R117),"0")</f>
        <v>93.333333333333329</v>
      </c>
      <c r="R117" s="49">
        <f t="shared" si="4"/>
        <v>100</v>
      </c>
      <c r="S117" s="41" t="str">
        <f t="shared" si="5"/>
        <v>Plate</v>
      </c>
      <c r="T117" s="41" t="str">
        <f t="shared" si="6"/>
        <v>Plate</v>
      </c>
      <c r="U117" s="41" t="str">
        <f t="shared" si="7"/>
        <v>Plate</v>
      </c>
      <c r="V117" s="5">
        <v>140</v>
      </c>
      <c r="W117" s="6">
        <v>0.93333333333333335</v>
      </c>
      <c r="X117" s="6">
        <v>4.6666666666666669E-2</v>
      </c>
      <c r="Y117" s="6">
        <v>0.02</v>
      </c>
      <c r="Z117" s="6">
        <v>0.93333333333333335</v>
      </c>
      <c r="AA117" s="5">
        <v>193</v>
      </c>
      <c r="AB117" s="5">
        <v>1</v>
      </c>
      <c r="AC117" s="8" t="s">
        <v>30</v>
      </c>
    </row>
    <row r="118" spans="1:29" s="9" customFormat="1" x14ac:dyDescent="0.25">
      <c r="A118" s="5" t="s">
        <v>145</v>
      </c>
      <c r="B118" s="10">
        <v>450593</v>
      </c>
      <c r="C118" s="10">
        <v>8033030</v>
      </c>
      <c r="D118" s="11">
        <v>-17.7896</v>
      </c>
      <c r="E118" s="6">
        <v>146.53399999999999</v>
      </c>
      <c r="F118" s="5">
        <v>11</v>
      </c>
      <c r="G118" s="5">
        <v>550</v>
      </c>
      <c r="H118" s="5">
        <v>36</v>
      </c>
      <c r="I118" s="6">
        <v>6.545454545454546E-2</v>
      </c>
      <c r="J118" s="5">
        <v>21</v>
      </c>
      <c r="K118" s="6">
        <v>3.8181818181818185E-2</v>
      </c>
      <c r="L118" s="5">
        <v>98</v>
      </c>
      <c r="M118" s="6">
        <v>0.17818181818181819</v>
      </c>
      <c r="N118" s="7" t="s">
        <v>40</v>
      </c>
      <c r="O118" s="47">
        <f>IF(('Southern Percentages'!$R118&lt;&gt;0),100*(I118*'Southern Percentages'!$R118),"NA")</f>
        <v>23.225806451612907</v>
      </c>
      <c r="P118" s="47">
        <f>IF(('Southern Percentages'!$R118&lt;&gt;0),100*(K118*'Southern Percentages'!$R118),"0")</f>
        <v>13.548387096774196</v>
      </c>
      <c r="Q118" s="47">
        <f>IF(('Southern Percentages'!$R118&lt;&gt;0),100*(M118*'Southern Percentages'!$R118),"0")</f>
        <v>63.225806451612911</v>
      </c>
      <c r="R118" s="49">
        <f t="shared" si="4"/>
        <v>100.00000000000001</v>
      </c>
      <c r="S118" s="41" t="str">
        <f t="shared" si="5"/>
        <v>Plate</v>
      </c>
      <c r="T118" s="41" t="str">
        <f t="shared" si="6"/>
        <v>Plate</v>
      </c>
      <c r="U118" s="41" t="str">
        <f t="shared" si="7"/>
        <v>Plate</v>
      </c>
      <c r="V118" s="5">
        <v>98</v>
      </c>
      <c r="W118" s="6">
        <v>0.63225806451612898</v>
      </c>
      <c r="X118" s="6">
        <v>0.23225806451612904</v>
      </c>
      <c r="Y118" s="6">
        <v>0.13548387096774195</v>
      </c>
      <c r="Z118" s="6">
        <v>0.63225806451612898</v>
      </c>
      <c r="AA118" s="5">
        <v>255</v>
      </c>
      <c r="AB118" s="5">
        <v>4</v>
      </c>
      <c r="AC118" s="8" t="s">
        <v>30</v>
      </c>
    </row>
    <row r="119" spans="1:29" s="9" customFormat="1" x14ac:dyDescent="0.25">
      <c r="A119" s="5" t="s">
        <v>146</v>
      </c>
      <c r="B119" s="10">
        <v>451246</v>
      </c>
      <c r="C119" s="10">
        <v>8033670</v>
      </c>
      <c r="D119" s="11">
        <v>-17.783899999999999</v>
      </c>
      <c r="E119" s="6">
        <v>146.54</v>
      </c>
      <c r="F119" s="5">
        <v>10</v>
      </c>
      <c r="G119" s="5">
        <v>500</v>
      </c>
      <c r="H119" s="5">
        <v>19</v>
      </c>
      <c r="I119" s="6">
        <v>3.7999999999999999E-2</v>
      </c>
      <c r="J119" s="5">
        <v>25</v>
      </c>
      <c r="K119" s="6">
        <v>0.05</v>
      </c>
      <c r="L119" s="5">
        <v>113</v>
      </c>
      <c r="M119" s="6">
        <v>0.22600000000000001</v>
      </c>
      <c r="N119" s="7" t="s">
        <v>40</v>
      </c>
      <c r="O119" s="47">
        <f>IF(('Southern Percentages'!$R119&lt;&gt;0),100*(I119*'Southern Percentages'!$R119),"NA")</f>
        <v>12.101910828025478</v>
      </c>
      <c r="P119" s="47">
        <f>IF(('Southern Percentages'!$R119&lt;&gt;0),100*(K119*'Southern Percentages'!$R119),"0")</f>
        <v>15.923566878980894</v>
      </c>
      <c r="Q119" s="47">
        <f>IF(('Southern Percentages'!$R119&lt;&gt;0),100*(M119*'Southern Percentages'!$R119),"0")</f>
        <v>71.97452229299364</v>
      </c>
      <c r="R119" s="49">
        <f t="shared" si="4"/>
        <v>100.00000000000001</v>
      </c>
      <c r="S119" s="41" t="str">
        <f t="shared" si="5"/>
        <v>Plate</v>
      </c>
      <c r="T119" s="41" t="str">
        <f t="shared" si="6"/>
        <v>Plate</v>
      </c>
      <c r="U119" s="41" t="str">
        <f t="shared" si="7"/>
        <v>Plate</v>
      </c>
      <c r="V119" s="5">
        <v>113</v>
      </c>
      <c r="W119" s="6">
        <v>0.71974522292993626</v>
      </c>
      <c r="X119" s="6">
        <v>0.12101910828025478</v>
      </c>
      <c r="Y119" s="6">
        <v>0.15923566878980891</v>
      </c>
      <c r="Z119" s="6">
        <v>0.71974522292993626</v>
      </c>
      <c r="AA119" s="5">
        <v>231</v>
      </c>
      <c r="AB119" s="5">
        <v>70</v>
      </c>
      <c r="AC119" s="8" t="s">
        <v>30</v>
      </c>
    </row>
    <row r="120" spans="1:29" s="9" customFormat="1" x14ac:dyDescent="0.25">
      <c r="A120" s="5" t="s">
        <v>147</v>
      </c>
      <c r="B120" s="10">
        <v>451267</v>
      </c>
      <c r="C120" s="10">
        <v>8033690</v>
      </c>
      <c r="D120" s="11">
        <v>-17.7837</v>
      </c>
      <c r="E120" s="6">
        <v>146.54</v>
      </c>
      <c r="F120" s="5">
        <v>21</v>
      </c>
      <c r="G120" s="5">
        <v>1050</v>
      </c>
      <c r="H120" s="5">
        <v>89</v>
      </c>
      <c r="I120" s="6">
        <v>8.4761904761904761E-2</v>
      </c>
      <c r="J120" s="5">
        <v>29</v>
      </c>
      <c r="K120" s="6">
        <v>2.7619047619047619E-2</v>
      </c>
      <c r="L120" s="5">
        <v>268</v>
      </c>
      <c r="M120" s="6">
        <v>0.25523809523809526</v>
      </c>
      <c r="N120" s="7" t="s">
        <v>40</v>
      </c>
      <c r="O120" s="47">
        <f>IF(('Southern Percentages'!$R120&lt;&gt;0),100*(I120*'Southern Percentages'!$R120),"NA")</f>
        <v>23.05699481865285</v>
      </c>
      <c r="P120" s="47">
        <f>IF(('Southern Percentages'!$R120&lt;&gt;0),100*(K120*'Southern Percentages'!$R120),"0")</f>
        <v>7.5129533678756495</v>
      </c>
      <c r="Q120" s="47">
        <f>IF(('Southern Percentages'!$R120&lt;&gt;0),100*(M120*'Southern Percentages'!$R120),"0")</f>
        <v>69.430051813471522</v>
      </c>
      <c r="R120" s="49">
        <f t="shared" si="4"/>
        <v>100.00000000000003</v>
      </c>
      <c r="S120" s="41" t="str">
        <f t="shared" si="5"/>
        <v>Plate</v>
      </c>
      <c r="T120" s="41" t="str">
        <f t="shared" si="6"/>
        <v>Plate</v>
      </c>
      <c r="U120" s="41" t="str">
        <f t="shared" si="7"/>
        <v>Plate</v>
      </c>
      <c r="V120" s="5">
        <v>268</v>
      </c>
      <c r="W120" s="6">
        <v>0.69430051813471505</v>
      </c>
      <c r="X120" s="6">
        <v>0.23056994818652848</v>
      </c>
      <c r="Y120" s="6">
        <v>7.512953367875648E-2</v>
      </c>
      <c r="Z120" s="6">
        <v>0.69430051813471505</v>
      </c>
      <c r="AA120" s="5">
        <v>510</v>
      </c>
      <c r="AB120" s="5">
        <v>19</v>
      </c>
      <c r="AC120" s="8" t="s">
        <v>30</v>
      </c>
    </row>
    <row r="121" spans="1:29" s="9" customFormat="1" x14ac:dyDescent="0.25">
      <c r="A121" s="5" t="s">
        <v>148</v>
      </c>
      <c r="B121" s="10">
        <v>451287</v>
      </c>
      <c r="C121" s="10">
        <v>8033710</v>
      </c>
      <c r="D121" s="11">
        <v>-17.7835</v>
      </c>
      <c r="E121" s="6">
        <v>146.54</v>
      </c>
      <c r="F121" s="5">
        <v>17</v>
      </c>
      <c r="G121" s="5">
        <v>850</v>
      </c>
      <c r="H121" s="5">
        <v>36</v>
      </c>
      <c r="I121" s="6">
        <v>4.2352941176470586E-2</v>
      </c>
      <c r="J121" s="5">
        <v>16</v>
      </c>
      <c r="K121" s="6">
        <v>1.8823529411764704E-2</v>
      </c>
      <c r="L121" s="5">
        <v>261</v>
      </c>
      <c r="M121" s="6">
        <v>0.30705882352941177</v>
      </c>
      <c r="N121" s="7" t="s">
        <v>40</v>
      </c>
      <c r="O121" s="47">
        <f>IF(('Southern Percentages'!$R121&lt;&gt;0),100*(I121*'Southern Percentages'!$R121),"NA")</f>
        <v>11.501597444089457</v>
      </c>
      <c r="P121" s="47">
        <f>IF(('Southern Percentages'!$R121&lt;&gt;0),100*(K121*'Southern Percentages'!$R121),"0")</f>
        <v>5.1118210862619815</v>
      </c>
      <c r="Q121" s="47">
        <f>IF(('Southern Percentages'!$R121&lt;&gt;0),100*(M121*'Southern Percentages'!$R121),"0")</f>
        <v>83.386581469648576</v>
      </c>
      <c r="R121" s="49">
        <f t="shared" si="4"/>
        <v>100.00000000000001</v>
      </c>
      <c r="S121" s="41" t="str">
        <f t="shared" si="5"/>
        <v>Plate</v>
      </c>
      <c r="T121" s="41" t="str">
        <f t="shared" si="6"/>
        <v>Plate</v>
      </c>
      <c r="U121" s="41" t="str">
        <f t="shared" si="7"/>
        <v>Plate</v>
      </c>
      <c r="V121" s="5">
        <v>261</v>
      </c>
      <c r="W121" s="6">
        <v>0.83386581469648557</v>
      </c>
      <c r="X121" s="6">
        <v>0.11501597444089456</v>
      </c>
      <c r="Y121" s="6">
        <v>5.1118210862619806E-2</v>
      </c>
      <c r="Z121" s="6">
        <v>0.83386581469648557</v>
      </c>
      <c r="AA121" s="5">
        <v>417</v>
      </c>
      <c r="AB121" s="5">
        <v>8</v>
      </c>
      <c r="AC121" s="8" t="s">
        <v>30</v>
      </c>
    </row>
    <row r="122" spans="1:29" s="9" customFormat="1" x14ac:dyDescent="0.25">
      <c r="A122" s="5" t="s">
        <v>149</v>
      </c>
      <c r="B122" s="10">
        <v>451307</v>
      </c>
      <c r="C122" s="10">
        <v>8033730</v>
      </c>
      <c r="D122" s="11">
        <v>-17.783300000000001</v>
      </c>
      <c r="E122" s="6">
        <v>146.541</v>
      </c>
      <c r="F122" s="5">
        <v>10</v>
      </c>
      <c r="G122" s="5">
        <v>500</v>
      </c>
      <c r="H122" s="5">
        <v>17</v>
      </c>
      <c r="I122" s="6">
        <v>3.4000000000000002E-2</v>
      </c>
      <c r="J122" s="5">
        <v>11</v>
      </c>
      <c r="K122" s="6">
        <v>2.1999999999999999E-2</v>
      </c>
      <c r="L122" s="5">
        <v>167</v>
      </c>
      <c r="M122" s="6">
        <v>0.33400000000000002</v>
      </c>
      <c r="N122" s="7" t="s">
        <v>40</v>
      </c>
      <c r="O122" s="47">
        <f>IF(('Southern Percentages'!$R122&lt;&gt;0),100*(I122*'Southern Percentages'!$R122),"NA")</f>
        <v>8.717948717948719</v>
      </c>
      <c r="P122" s="47">
        <f>IF(('Southern Percentages'!$R122&lt;&gt;0),100*(K122*'Southern Percentages'!$R122),"0")</f>
        <v>5.6410256410256414</v>
      </c>
      <c r="Q122" s="47">
        <f>IF(('Southern Percentages'!$R122&lt;&gt;0),100*(M122*'Southern Percentages'!$R122),"0")</f>
        <v>85.641025641025649</v>
      </c>
      <c r="R122" s="49">
        <f t="shared" si="4"/>
        <v>100.00000000000001</v>
      </c>
      <c r="S122" s="41" t="str">
        <f t="shared" si="5"/>
        <v>Plate</v>
      </c>
      <c r="T122" s="41" t="str">
        <f t="shared" si="6"/>
        <v>Plate</v>
      </c>
      <c r="U122" s="41" t="str">
        <f t="shared" si="7"/>
        <v>Plate</v>
      </c>
      <c r="V122" s="5">
        <v>167</v>
      </c>
      <c r="W122" s="6">
        <v>0.85641025641025637</v>
      </c>
      <c r="X122" s="6">
        <v>8.7179487179487175E-2</v>
      </c>
      <c r="Y122" s="6">
        <v>5.6410256410256411E-2</v>
      </c>
      <c r="Z122" s="6">
        <v>0.85641025641025637</v>
      </c>
      <c r="AA122" s="5">
        <v>194</v>
      </c>
      <c r="AB122" s="5">
        <v>45</v>
      </c>
      <c r="AC122" s="8" t="s">
        <v>30</v>
      </c>
    </row>
    <row r="123" spans="1:29" s="9" customFormat="1" x14ac:dyDescent="0.25">
      <c r="A123" s="5" t="s">
        <v>150</v>
      </c>
      <c r="B123" s="10">
        <v>451326</v>
      </c>
      <c r="C123" s="10">
        <v>8033760</v>
      </c>
      <c r="D123" s="11">
        <v>-17.783100000000001</v>
      </c>
      <c r="E123" s="6">
        <v>146.541</v>
      </c>
      <c r="F123" s="5">
        <v>8</v>
      </c>
      <c r="G123" s="5">
        <v>400</v>
      </c>
      <c r="H123" s="5">
        <v>33</v>
      </c>
      <c r="I123" s="6">
        <v>8.2500000000000004E-2</v>
      </c>
      <c r="J123" s="5">
        <v>0</v>
      </c>
      <c r="K123" s="6">
        <v>0</v>
      </c>
      <c r="L123" s="5">
        <v>195</v>
      </c>
      <c r="M123" s="6">
        <v>0.48749999999999999</v>
      </c>
      <c r="N123" s="7" t="s">
        <v>40</v>
      </c>
      <c r="O123" s="47">
        <f>IF(('Southern Percentages'!$R123&lt;&gt;0),100*(I123*'Southern Percentages'!$R123),"NA")</f>
        <v>14.473684210526317</v>
      </c>
      <c r="P123" s="47">
        <f>IF(('Southern Percentages'!$R123&lt;&gt;0),100*(K123*'Southern Percentages'!$R123),"0")</f>
        <v>0</v>
      </c>
      <c r="Q123" s="47">
        <f>IF(('Southern Percentages'!$R123&lt;&gt;0),100*(M123*'Southern Percentages'!$R123),"0")</f>
        <v>85.526315789473685</v>
      </c>
      <c r="R123" s="49">
        <f t="shared" si="4"/>
        <v>100</v>
      </c>
      <c r="S123" s="41" t="str">
        <f t="shared" si="5"/>
        <v>Plate</v>
      </c>
      <c r="T123" s="41" t="str">
        <f t="shared" si="6"/>
        <v>Plate</v>
      </c>
      <c r="U123" s="41" t="str">
        <f t="shared" si="7"/>
        <v>Plate</v>
      </c>
      <c r="V123" s="5">
        <v>195</v>
      </c>
      <c r="W123" s="6">
        <v>0.85526315789473684</v>
      </c>
      <c r="X123" s="6">
        <v>0.14473684210526316</v>
      </c>
      <c r="Y123" s="6" t="s">
        <v>29</v>
      </c>
      <c r="Z123" s="6">
        <v>0.85526315789473684</v>
      </c>
      <c r="AA123" s="5">
        <v>117</v>
      </c>
      <c r="AB123" s="5">
        <v>5</v>
      </c>
      <c r="AC123" s="8" t="s">
        <v>30</v>
      </c>
    </row>
    <row r="124" spans="1:29" s="9" customFormat="1" x14ac:dyDescent="0.25">
      <c r="A124" s="5" t="s">
        <v>151</v>
      </c>
      <c r="B124" s="10">
        <v>451345</v>
      </c>
      <c r="C124" s="10">
        <v>8033780</v>
      </c>
      <c r="D124" s="11">
        <v>-17.782900000000001</v>
      </c>
      <c r="E124" s="6">
        <v>146.541</v>
      </c>
      <c r="F124" s="5">
        <v>10</v>
      </c>
      <c r="G124" s="5">
        <v>500</v>
      </c>
      <c r="H124" s="5">
        <v>34</v>
      </c>
      <c r="I124" s="6">
        <v>6.8000000000000005E-2</v>
      </c>
      <c r="J124" s="5">
        <v>13</v>
      </c>
      <c r="K124" s="6">
        <v>2.5999999999999999E-2</v>
      </c>
      <c r="L124" s="5">
        <v>164</v>
      </c>
      <c r="M124" s="6">
        <v>0.32800000000000001</v>
      </c>
      <c r="N124" s="7" t="s">
        <v>40</v>
      </c>
      <c r="O124" s="47">
        <f>IF(('Southern Percentages'!$R124&lt;&gt;0),100*(I124*'Southern Percentages'!$R124),"NA")</f>
        <v>16.113744075829388</v>
      </c>
      <c r="P124" s="47">
        <f>IF(('Southern Percentages'!$R124&lt;&gt;0),100*(K124*'Southern Percentages'!$R124),"0")</f>
        <v>6.1611374407582939</v>
      </c>
      <c r="Q124" s="47">
        <f>IF(('Southern Percentages'!$R124&lt;&gt;0),100*(M124*'Southern Percentages'!$R124),"0")</f>
        <v>77.725118483412331</v>
      </c>
      <c r="R124" s="49">
        <f t="shared" si="4"/>
        <v>100.00000000000001</v>
      </c>
      <c r="S124" s="41" t="str">
        <f t="shared" si="5"/>
        <v>Plate</v>
      </c>
      <c r="T124" s="41" t="str">
        <f t="shared" si="6"/>
        <v>Plate</v>
      </c>
      <c r="U124" s="41" t="str">
        <f t="shared" si="7"/>
        <v>Plate</v>
      </c>
      <c r="V124" s="5">
        <v>164</v>
      </c>
      <c r="W124" s="6">
        <v>0.77725118483412325</v>
      </c>
      <c r="X124" s="6">
        <v>0.16113744075829384</v>
      </c>
      <c r="Y124" s="6">
        <v>6.1611374407582936E-2</v>
      </c>
      <c r="Z124" s="6">
        <v>0.77725118483412325</v>
      </c>
      <c r="AA124" s="5">
        <v>190</v>
      </c>
      <c r="AB124" s="5">
        <v>12</v>
      </c>
      <c r="AC124" s="8" t="s">
        <v>30</v>
      </c>
    </row>
    <row r="125" spans="1:29" s="9" customFormat="1" x14ac:dyDescent="0.25">
      <c r="A125" s="5" t="s">
        <v>152</v>
      </c>
      <c r="B125" s="10">
        <v>451365</v>
      </c>
      <c r="C125" s="10">
        <v>8033800</v>
      </c>
      <c r="D125" s="11">
        <v>-17.782699999999998</v>
      </c>
      <c r="E125" s="6">
        <v>146.541</v>
      </c>
      <c r="F125" s="5">
        <v>7</v>
      </c>
      <c r="G125" s="5">
        <v>350</v>
      </c>
      <c r="H125" s="5">
        <v>29</v>
      </c>
      <c r="I125" s="6">
        <v>8.2857142857142851E-2</v>
      </c>
      <c r="J125" s="5">
        <v>5</v>
      </c>
      <c r="K125" s="6">
        <v>1.4285714285714285E-2</v>
      </c>
      <c r="L125" s="5">
        <v>143</v>
      </c>
      <c r="M125" s="6">
        <v>0.40857142857142859</v>
      </c>
      <c r="N125" s="7" t="s">
        <v>40</v>
      </c>
      <c r="O125" s="47">
        <f>IF(('Southern Percentages'!$R125&lt;&gt;0),100*(I125*'Southern Percentages'!$R125),"NA")</f>
        <v>16.38418079096045</v>
      </c>
      <c r="P125" s="47">
        <f>IF(('Southern Percentages'!$R125&lt;&gt;0),100*(K125*'Southern Percentages'!$R125),"0")</f>
        <v>2.8248587570621471</v>
      </c>
      <c r="Q125" s="47">
        <f>IF(('Southern Percentages'!$R125&lt;&gt;0),100*(M125*'Southern Percentages'!$R125),"0")</f>
        <v>80.790960451977398</v>
      </c>
      <c r="R125" s="49">
        <f t="shared" si="4"/>
        <v>100</v>
      </c>
      <c r="S125" s="41" t="str">
        <f t="shared" si="5"/>
        <v>Plate</v>
      </c>
      <c r="T125" s="41" t="str">
        <f t="shared" si="6"/>
        <v>Plate</v>
      </c>
      <c r="U125" s="41" t="str">
        <f t="shared" si="7"/>
        <v>Plate</v>
      </c>
      <c r="V125" s="5">
        <v>143</v>
      </c>
      <c r="W125" s="6">
        <v>0.80790960451977401</v>
      </c>
      <c r="X125" s="6">
        <v>0.16384180790960451</v>
      </c>
      <c r="Y125" s="6">
        <v>2.8248587570621469E-2</v>
      </c>
      <c r="Z125" s="6">
        <v>0.80790960451977401</v>
      </c>
      <c r="AA125" s="5">
        <v>122</v>
      </c>
      <c r="AB125" s="5">
        <v>8</v>
      </c>
      <c r="AC125" s="8" t="s">
        <v>30</v>
      </c>
    </row>
    <row r="126" spans="1:29" s="9" customFormat="1" x14ac:dyDescent="0.25">
      <c r="A126" s="5" t="s">
        <v>153</v>
      </c>
      <c r="B126" s="10">
        <v>451384</v>
      </c>
      <c r="C126" s="10">
        <v>8033820</v>
      </c>
      <c r="D126" s="11">
        <v>-17.782399999999999</v>
      </c>
      <c r="E126" s="6">
        <v>146.541</v>
      </c>
      <c r="F126" s="5">
        <v>10</v>
      </c>
      <c r="G126" s="5">
        <v>500</v>
      </c>
      <c r="H126" s="5">
        <v>51</v>
      </c>
      <c r="I126" s="6">
        <v>0.10199999999999999</v>
      </c>
      <c r="J126" s="5">
        <v>9</v>
      </c>
      <c r="K126" s="6">
        <v>1.7999999999999999E-2</v>
      </c>
      <c r="L126" s="5">
        <v>190</v>
      </c>
      <c r="M126" s="6">
        <v>0.38</v>
      </c>
      <c r="N126" s="7" t="s">
        <v>40</v>
      </c>
      <c r="O126" s="47">
        <f>IF(('Southern Percentages'!$R126&lt;&gt;0),100*(I126*'Southern Percentages'!$R126),"NA")</f>
        <v>20.399999999999999</v>
      </c>
      <c r="P126" s="47">
        <f>IF(('Southern Percentages'!$R126&lt;&gt;0),100*(K126*'Southern Percentages'!$R126),"0")</f>
        <v>3.5999999999999996</v>
      </c>
      <c r="Q126" s="47">
        <f>IF(('Southern Percentages'!$R126&lt;&gt;0),100*(M126*'Southern Percentages'!$R126),"0")</f>
        <v>76</v>
      </c>
      <c r="R126" s="49">
        <f t="shared" si="4"/>
        <v>100</v>
      </c>
      <c r="S126" s="41" t="str">
        <f t="shared" si="5"/>
        <v>Plate</v>
      </c>
      <c r="T126" s="41" t="str">
        <f t="shared" si="6"/>
        <v>Plate</v>
      </c>
      <c r="U126" s="41" t="str">
        <f t="shared" si="7"/>
        <v>Plate</v>
      </c>
      <c r="V126" s="5">
        <v>190</v>
      </c>
      <c r="W126" s="6">
        <v>0.76</v>
      </c>
      <c r="X126" s="6">
        <v>0.20399999999999999</v>
      </c>
      <c r="Y126" s="6">
        <v>3.5999999999999997E-2</v>
      </c>
      <c r="Z126" s="6">
        <v>0.76</v>
      </c>
      <c r="AA126" s="5">
        <v>151</v>
      </c>
      <c r="AB126" s="5">
        <v>25</v>
      </c>
      <c r="AC126" s="8" t="s">
        <v>30</v>
      </c>
    </row>
    <row r="127" spans="1:29" s="9" customFormat="1" x14ac:dyDescent="0.25">
      <c r="A127" s="5" t="s">
        <v>154</v>
      </c>
      <c r="B127" s="10">
        <v>451404</v>
      </c>
      <c r="C127" s="10">
        <v>8033850</v>
      </c>
      <c r="D127" s="11">
        <v>-17.7822</v>
      </c>
      <c r="E127" s="6">
        <v>146.542</v>
      </c>
      <c r="F127" s="5">
        <v>5</v>
      </c>
      <c r="G127" s="5">
        <v>250</v>
      </c>
      <c r="H127" s="5">
        <v>13</v>
      </c>
      <c r="I127" s="6">
        <v>5.1999999999999998E-2</v>
      </c>
      <c r="J127" s="5">
        <v>1</v>
      </c>
      <c r="K127" s="6">
        <v>4.0000000000000001E-3</v>
      </c>
      <c r="L127" s="5">
        <v>86</v>
      </c>
      <c r="M127" s="6">
        <v>0.34399999999999997</v>
      </c>
      <c r="N127" s="7" t="s">
        <v>40</v>
      </c>
      <c r="O127" s="47">
        <f>IF(('Southern Percentages'!$R127&lt;&gt;0),100*(I127*'Southern Percentages'!$R127),"NA")</f>
        <v>13</v>
      </c>
      <c r="P127" s="47">
        <f>IF(('Southern Percentages'!$R127&lt;&gt;0),100*(K127*'Southern Percentages'!$R127),"0")</f>
        <v>1</v>
      </c>
      <c r="Q127" s="47">
        <f>IF(('Southern Percentages'!$R127&lt;&gt;0),100*(M127*'Southern Percentages'!$R127),"0")</f>
        <v>85.999999999999986</v>
      </c>
      <c r="R127" s="49">
        <f t="shared" si="4"/>
        <v>99.999999999999986</v>
      </c>
      <c r="S127" s="41" t="str">
        <f t="shared" si="5"/>
        <v>Plate</v>
      </c>
      <c r="T127" s="41" t="str">
        <f t="shared" si="6"/>
        <v>Plate</v>
      </c>
      <c r="U127" s="41" t="str">
        <f t="shared" si="7"/>
        <v>Plate</v>
      </c>
      <c r="V127" s="5">
        <v>86</v>
      </c>
      <c r="W127" s="6">
        <v>0.86</v>
      </c>
      <c r="X127" s="6">
        <v>0.13</v>
      </c>
      <c r="Y127" s="6">
        <v>0.01</v>
      </c>
      <c r="Z127" s="6">
        <v>0.86</v>
      </c>
      <c r="AA127" s="5">
        <v>122</v>
      </c>
      <c r="AB127" s="5">
        <v>8</v>
      </c>
      <c r="AC127" s="8" t="s">
        <v>30</v>
      </c>
    </row>
    <row r="128" spans="1:29" s="9" customFormat="1" x14ac:dyDescent="0.25">
      <c r="A128" s="5" t="s">
        <v>155</v>
      </c>
      <c r="B128" s="10">
        <v>451423</v>
      </c>
      <c r="C128" s="10">
        <v>8033870</v>
      </c>
      <c r="D128" s="11">
        <v>-17.782</v>
      </c>
      <c r="E128" s="6">
        <v>146.542</v>
      </c>
      <c r="F128" s="5">
        <v>8</v>
      </c>
      <c r="G128" s="5">
        <v>400</v>
      </c>
      <c r="H128" s="5">
        <v>17</v>
      </c>
      <c r="I128" s="6">
        <v>4.2500000000000003E-2</v>
      </c>
      <c r="J128" s="5">
        <v>3</v>
      </c>
      <c r="K128" s="6">
        <v>7.4999999999999997E-3</v>
      </c>
      <c r="L128" s="5">
        <v>160</v>
      </c>
      <c r="M128" s="6">
        <v>0.4</v>
      </c>
      <c r="N128" s="7" t="s">
        <v>40</v>
      </c>
      <c r="O128" s="47">
        <f>IF(('Southern Percentages'!$R128&lt;&gt;0),100*(I128*'Southern Percentages'!$R128),"NA")</f>
        <v>9.4444444444444464</v>
      </c>
      <c r="P128" s="47">
        <f>IF(('Southern Percentages'!$R128&lt;&gt;0),100*(K128*'Southern Percentages'!$R128),"0")</f>
        <v>1.6666666666666667</v>
      </c>
      <c r="Q128" s="47">
        <f>IF(('Southern Percentages'!$R128&lt;&gt;0),100*(M128*'Southern Percentages'!$R128),"0")</f>
        <v>88.8888888888889</v>
      </c>
      <c r="R128" s="49">
        <f t="shared" si="4"/>
        <v>100.00000000000001</v>
      </c>
      <c r="S128" s="41" t="str">
        <f t="shared" si="5"/>
        <v>Plate</v>
      </c>
      <c r="T128" s="41" t="str">
        <f t="shared" si="6"/>
        <v>Plate</v>
      </c>
      <c r="U128" s="41" t="str">
        <f t="shared" si="7"/>
        <v>Plate</v>
      </c>
      <c r="V128" s="5">
        <v>160</v>
      </c>
      <c r="W128" s="6">
        <v>0.88888888888888884</v>
      </c>
      <c r="X128" s="6">
        <v>9.4444444444444442E-2</v>
      </c>
      <c r="Y128" s="6">
        <v>1.6666666666666666E-2</v>
      </c>
      <c r="Z128" s="6">
        <v>0.88888888888888884</v>
      </c>
      <c r="AA128" s="5">
        <v>160</v>
      </c>
      <c r="AB128" s="5">
        <v>32</v>
      </c>
      <c r="AC128" s="8" t="s">
        <v>30</v>
      </c>
    </row>
    <row r="129" spans="1:29" s="9" customFormat="1" x14ac:dyDescent="0.25">
      <c r="A129" s="5" t="s">
        <v>156</v>
      </c>
      <c r="B129" s="10">
        <v>451442</v>
      </c>
      <c r="C129" s="10">
        <v>8033890</v>
      </c>
      <c r="D129" s="11">
        <v>-17.7818</v>
      </c>
      <c r="E129" s="6">
        <v>146.542</v>
      </c>
      <c r="F129" s="5">
        <v>11</v>
      </c>
      <c r="G129" s="5">
        <v>550</v>
      </c>
      <c r="H129" s="5">
        <v>49</v>
      </c>
      <c r="I129" s="6">
        <v>8.9090909090909096E-2</v>
      </c>
      <c r="J129" s="5">
        <v>4</v>
      </c>
      <c r="K129" s="6">
        <v>7.2727272727272727E-3</v>
      </c>
      <c r="L129" s="5">
        <v>284</v>
      </c>
      <c r="M129" s="6">
        <v>0.51636363636363636</v>
      </c>
      <c r="N129" s="7" t="s">
        <v>40</v>
      </c>
      <c r="O129" s="47">
        <f>IF(('Southern Percentages'!$R129&lt;&gt;0),100*(I129*'Southern Percentages'!$R129),"NA")</f>
        <v>14.54005934718101</v>
      </c>
      <c r="P129" s="47">
        <f>IF(('Southern Percentages'!$R129&lt;&gt;0),100*(K129*'Southern Percentages'!$R129),"0")</f>
        <v>1.1869436201780417</v>
      </c>
      <c r="Q129" s="47">
        <f>IF(('Southern Percentages'!$R129&lt;&gt;0),100*(M129*'Southern Percentages'!$R129),"0")</f>
        <v>84.272997032640959</v>
      </c>
      <c r="R129" s="49">
        <f t="shared" si="4"/>
        <v>100.00000000000001</v>
      </c>
      <c r="S129" s="41" t="str">
        <f t="shared" si="5"/>
        <v>Plate</v>
      </c>
      <c r="T129" s="41" t="str">
        <f t="shared" si="6"/>
        <v>Plate</v>
      </c>
      <c r="U129" s="41" t="str">
        <f t="shared" si="7"/>
        <v>Plate</v>
      </c>
      <c r="V129" s="5">
        <v>284</v>
      </c>
      <c r="W129" s="6">
        <v>0.84272997032640951</v>
      </c>
      <c r="X129" s="6">
        <v>0.14540059347181009</v>
      </c>
      <c r="Y129" s="6">
        <v>1.1869436201780416E-2</v>
      </c>
      <c r="Z129" s="6">
        <v>0.84272997032640951</v>
      </c>
      <c r="AA129" s="5">
        <v>137</v>
      </c>
      <c r="AB129" s="5">
        <v>5</v>
      </c>
      <c r="AC129" s="8" t="s">
        <v>30</v>
      </c>
    </row>
    <row r="130" spans="1:29" s="9" customFormat="1" x14ac:dyDescent="0.25">
      <c r="A130" s="5" t="s">
        <v>157</v>
      </c>
      <c r="B130" s="10">
        <v>451460</v>
      </c>
      <c r="C130" s="10">
        <v>8033920</v>
      </c>
      <c r="D130" s="11">
        <v>-17.781600000000001</v>
      </c>
      <c r="E130" s="6">
        <v>146.542</v>
      </c>
      <c r="F130" s="5">
        <v>17</v>
      </c>
      <c r="G130" s="5">
        <v>850</v>
      </c>
      <c r="H130" s="5">
        <v>62</v>
      </c>
      <c r="I130" s="6">
        <v>7.2941176470588232E-2</v>
      </c>
      <c r="J130" s="5">
        <v>7</v>
      </c>
      <c r="K130" s="6">
        <v>8.2352941176470594E-3</v>
      </c>
      <c r="L130" s="5">
        <v>278</v>
      </c>
      <c r="M130" s="6">
        <v>0.32705882352941179</v>
      </c>
      <c r="N130" s="7" t="s">
        <v>40</v>
      </c>
      <c r="O130" s="47">
        <f>IF(('Southern Percentages'!$R130&lt;&gt;0),100*(I130*'Southern Percentages'!$R130),"NA")</f>
        <v>17.867435158501436</v>
      </c>
      <c r="P130" s="47">
        <f>IF(('Southern Percentages'!$R130&lt;&gt;0),100*(K130*'Southern Percentages'!$R130),"0")</f>
        <v>2.0172910662824206</v>
      </c>
      <c r="Q130" s="47">
        <f>IF(('Southern Percentages'!$R130&lt;&gt;0),100*(M130*'Southern Percentages'!$R130),"0")</f>
        <v>80.115273775216139</v>
      </c>
      <c r="R130" s="49">
        <f t="shared" si="4"/>
        <v>100</v>
      </c>
      <c r="S130" s="41" t="str">
        <f t="shared" si="5"/>
        <v>Plate</v>
      </c>
      <c r="T130" s="41" t="str">
        <f t="shared" si="6"/>
        <v>Plate</v>
      </c>
      <c r="U130" s="41" t="str">
        <f t="shared" si="7"/>
        <v>Plate</v>
      </c>
      <c r="V130" s="5">
        <v>278</v>
      </c>
      <c r="W130" s="6">
        <v>0.80115273775216134</v>
      </c>
      <c r="X130" s="6">
        <v>0.17867435158501441</v>
      </c>
      <c r="Y130" s="6">
        <v>2.0172910662824207E-2</v>
      </c>
      <c r="Z130" s="6">
        <v>0.80115273775216134</v>
      </c>
      <c r="AA130" s="5">
        <v>351</v>
      </c>
      <c r="AB130" s="5">
        <v>48</v>
      </c>
      <c r="AC130" s="8" t="s">
        <v>30</v>
      </c>
    </row>
    <row r="131" spans="1:29" s="9" customFormat="1" x14ac:dyDescent="0.25">
      <c r="A131" s="5" t="s">
        <v>158</v>
      </c>
      <c r="B131" s="10">
        <v>451478</v>
      </c>
      <c r="C131" s="10">
        <v>8033940</v>
      </c>
      <c r="D131" s="11">
        <v>-17.781400000000001</v>
      </c>
      <c r="E131" s="6">
        <v>146.542</v>
      </c>
      <c r="F131" s="5">
        <v>26</v>
      </c>
      <c r="G131" s="5">
        <v>1300</v>
      </c>
      <c r="H131" s="5">
        <v>12</v>
      </c>
      <c r="I131" s="6">
        <v>9.2307692307692316E-3</v>
      </c>
      <c r="J131" s="5">
        <v>2</v>
      </c>
      <c r="K131" s="6">
        <v>1.5384615384615385E-3</v>
      </c>
      <c r="L131" s="5">
        <v>95</v>
      </c>
      <c r="M131" s="6">
        <v>7.3076923076923081E-2</v>
      </c>
      <c r="N131" s="7" t="s">
        <v>40</v>
      </c>
      <c r="O131" s="47">
        <f>IF(('Southern Percentages'!$R131&lt;&gt;0),100*(I131*'Southern Percentages'!$R131),"NA")</f>
        <v>11.009174311926605</v>
      </c>
      <c r="P131" s="47">
        <f>IF(('Southern Percentages'!$R131&lt;&gt;0),100*(K131*'Southern Percentages'!$R131),"0")</f>
        <v>1.8348623853211006</v>
      </c>
      <c r="Q131" s="47">
        <f>IF(('Southern Percentages'!$R131&lt;&gt;0),100*(M131*'Southern Percentages'!$R131),"0")</f>
        <v>87.155963302752298</v>
      </c>
      <c r="R131" s="49">
        <f t="shared" ref="R131:R194" si="8">SUM(O131:Q131)</f>
        <v>100</v>
      </c>
      <c r="S131" s="41" t="str">
        <f t="shared" ref="S131:S194" si="9">IF(AND(O131=0,P131=0,Q131=0),"None",IF(AND((O131&gt;P131),(O131&gt;Q131)),"Branching",IF(AND((P131&gt;Q131),(P131&gt;O131)),"Massive",IF(AND((Q131&gt;O131),(Q131&gt;P131)),"Plate","Mixed"))))</f>
        <v>Plate</v>
      </c>
      <c r="T131" s="41" t="str">
        <f t="shared" ref="T131:T194" si="10">IF(AND(O131=0,P131=0,Q131=0),"None",IF(AND((O131-P131)&gt;=5,(O131-Q131)&gt;=5),"Branching",IF(AND((P131-Q131)&gt;=5,(P131-O131)&gt;=1),"Massive",IF(AND((Q131-O131)&gt;=5,(Q131-P131)&gt;=5),"Plate",IF(AND(O131&lt;5,P131=0,Q131=0),"Branching",IF(AND(O131=0,P131&lt;5,Q131=0),"Massive",IF(AND(O131=0,P131=0,Q131&lt;5),"Plate","Mixed")))))))</f>
        <v>Plate</v>
      </c>
      <c r="U131" s="41" t="str">
        <f t="shared" ref="U131:U194" si="11">IF(AND(O131=0,P131=0,Q131=0),"None",IF(AND((O131-P131)&gt;=15,(O131-Q131)&gt;=15),"Branching",IF(AND((P131-Q131)&gt;=15,(P131-O131)&gt;=15),"Massive",IF(AND((Q131-O131)&gt;=15,(Q131-P131)&gt;=15),"Plate",IF(AND(O131&lt;15,P131=0,Q131=0),"Branching",IF(AND(O131=0,P131&lt;15,Q131=0),"Massive",IF(AND(O131=0,P131=0,Q131&lt;15),"Plate","Mixed")))))))</f>
        <v>Plate</v>
      </c>
      <c r="V131" s="5">
        <v>95</v>
      </c>
      <c r="W131" s="6">
        <v>0.87155963302752293</v>
      </c>
      <c r="X131" s="6">
        <v>0.11009174311926606</v>
      </c>
      <c r="Y131" s="6">
        <v>1.834862385321101E-2</v>
      </c>
      <c r="Z131" s="6">
        <v>0.87155963302752293</v>
      </c>
      <c r="AA131" s="5">
        <v>1060</v>
      </c>
      <c r="AB131" s="5">
        <v>54</v>
      </c>
      <c r="AC131" s="8" t="s">
        <v>30</v>
      </c>
    </row>
    <row r="132" spans="1:29" s="9" customFormat="1" x14ac:dyDescent="0.25">
      <c r="A132" s="5" t="s">
        <v>159</v>
      </c>
      <c r="B132" s="10">
        <v>451492</v>
      </c>
      <c r="C132" s="10">
        <v>8033970</v>
      </c>
      <c r="D132" s="11">
        <v>-17.781199999999998</v>
      </c>
      <c r="E132" s="6">
        <v>146.542</v>
      </c>
      <c r="F132" s="5">
        <v>5</v>
      </c>
      <c r="G132" s="5">
        <v>250</v>
      </c>
      <c r="H132" s="5">
        <v>4</v>
      </c>
      <c r="I132" s="6">
        <v>1.6E-2</v>
      </c>
      <c r="J132" s="5">
        <v>1</v>
      </c>
      <c r="K132" s="6">
        <v>4.0000000000000001E-3</v>
      </c>
      <c r="L132" s="5">
        <v>40</v>
      </c>
      <c r="M132" s="6">
        <v>0.16</v>
      </c>
      <c r="N132" s="7" t="s">
        <v>40</v>
      </c>
      <c r="O132" s="47">
        <f>IF(('Southern Percentages'!$R132&lt;&gt;0),100*(I132*'Southern Percentages'!$R132),"NA")</f>
        <v>8.8888888888888893</v>
      </c>
      <c r="P132" s="47">
        <f>IF(('Southern Percentages'!$R132&lt;&gt;0),100*(K132*'Southern Percentages'!$R132),"0")</f>
        <v>2.2222222222222223</v>
      </c>
      <c r="Q132" s="47">
        <f>IF(('Southern Percentages'!$R132&lt;&gt;0),100*(M132*'Southern Percentages'!$R132),"0")</f>
        <v>88.888888888888886</v>
      </c>
      <c r="R132" s="49">
        <f t="shared" si="8"/>
        <v>100</v>
      </c>
      <c r="S132" s="41" t="str">
        <f t="shared" si="9"/>
        <v>Plate</v>
      </c>
      <c r="T132" s="41" t="str">
        <f t="shared" si="10"/>
        <v>Plate</v>
      </c>
      <c r="U132" s="41" t="str">
        <f t="shared" si="11"/>
        <v>Plate</v>
      </c>
      <c r="V132" s="5">
        <v>40</v>
      </c>
      <c r="W132" s="6">
        <v>0.88888888888888884</v>
      </c>
      <c r="X132" s="6">
        <v>8.8888888888888892E-2</v>
      </c>
      <c r="Y132" s="6">
        <v>2.2222222222222223E-2</v>
      </c>
      <c r="Z132" s="6">
        <v>0.88888888888888884</v>
      </c>
      <c r="AA132" s="5">
        <v>185</v>
      </c>
      <c r="AB132" s="5">
        <v>4</v>
      </c>
      <c r="AC132" s="8" t="s">
        <v>30</v>
      </c>
    </row>
    <row r="133" spans="1:29" s="9" customFormat="1" x14ac:dyDescent="0.25">
      <c r="A133" s="5" t="s">
        <v>160</v>
      </c>
      <c r="B133" s="10">
        <v>450532</v>
      </c>
      <c r="C133" s="10">
        <v>8034150</v>
      </c>
      <c r="D133" s="11">
        <v>-17.779499999999999</v>
      </c>
      <c r="E133" s="6">
        <v>146.53299999999999</v>
      </c>
      <c r="F133" s="5">
        <v>25</v>
      </c>
      <c r="G133" s="5">
        <v>1250</v>
      </c>
      <c r="H133" s="5">
        <v>22</v>
      </c>
      <c r="I133" s="6">
        <v>1.7600000000000001E-2</v>
      </c>
      <c r="J133" s="5">
        <v>5</v>
      </c>
      <c r="K133" s="6">
        <v>4.0000000000000001E-3</v>
      </c>
      <c r="L133" s="5">
        <v>38</v>
      </c>
      <c r="M133" s="6">
        <v>3.04E-2</v>
      </c>
      <c r="N133" s="7" t="s">
        <v>40</v>
      </c>
      <c r="O133" s="47">
        <f>IF(('Southern Percentages'!$R133&lt;&gt;0),100*(I133*'Southern Percentages'!$R133),"NA")</f>
        <v>33.846153846153847</v>
      </c>
      <c r="P133" s="47">
        <f>IF(('Southern Percentages'!$R133&lt;&gt;0),100*(K133*'Southern Percentages'!$R133),"0")</f>
        <v>7.6923076923076925</v>
      </c>
      <c r="Q133" s="47">
        <f>IF(('Southern Percentages'!$R133&lt;&gt;0),100*(M133*'Southern Percentages'!$R133),"0")</f>
        <v>58.461538461538453</v>
      </c>
      <c r="R133" s="49">
        <f t="shared" si="8"/>
        <v>100</v>
      </c>
      <c r="S133" s="41" t="str">
        <f t="shared" si="9"/>
        <v>Plate</v>
      </c>
      <c r="T133" s="41" t="str">
        <f t="shared" si="10"/>
        <v>Plate</v>
      </c>
      <c r="U133" s="41" t="str">
        <f t="shared" si="11"/>
        <v>Plate</v>
      </c>
      <c r="V133" s="5">
        <v>38</v>
      </c>
      <c r="W133" s="6">
        <v>0.58461538461538465</v>
      </c>
      <c r="X133" s="6">
        <v>0.33846153846153848</v>
      </c>
      <c r="Y133" s="6">
        <v>7.6923076923076927E-2</v>
      </c>
      <c r="Z133" s="6">
        <v>0.58461538461538465</v>
      </c>
      <c r="AA133" s="5">
        <v>801</v>
      </c>
      <c r="AB133" s="5">
        <v>178</v>
      </c>
      <c r="AC133" s="8" t="s">
        <v>30</v>
      </c>
    </row>
    <row r="134" spans="1:29" s="9" customFormat="1" x14ac:dyDescent="0.25">
      <c r="A134" s="5" t="s">
        <v>161</v>
      </c>
      <c r="B134" s="10">
        <v>450512</v>
      </c>
      <c r="C134" s="10">
        <v>8034170</v>
      </c>
      <c r="D134" s="11">
        <v>-17.779299999999999</v>
      </c>
      <c r="E134" s="6">
        <v>146.53299999999999</v>
      </c>
      <c r="F134" s="5">
        <v>20</v>
      </c>
      <c r="G134" s="5">
        <v>1000</v>
      </c>
      <c r="H134" s="5">
        <v>20</v>
      </c>
      <c r="I134" s="6">
        <v>0.02</v>
      </c>
      <c r="J134" s="5">
        <v>5</v>
      </c>
      <c r="K134" s="6">
        <v>5.0000000000000001E-3</v>
      </c>
      <c r="L134" s="5">
        <v>25</v>
      </c>
      <c r="M134" s="6">
        <v>2.5000000000000001E-2</v>
      </c>
      <c r="N134" s="7" t="s">
        <v>40</v>
      </c>
      <c r="O134" s="47">
        <f>IF(('Southern Percentages'!$R134&lt;&gt;0),100*(I134*'Southern Percentages'!$R134),"NA")</f>
        <v>40</v>
      </c>
      <c r="P134" s="47">
        <f>IF(('Southern Percentages'!$R134&lt;&gt;0),100*(K134*'Southern Percentages'!$R134),"0")</f>
        <v>10</v>
      </c>
      <c r="Q134" s="47">
        <f>IF(('Southern Percentages'!$R134&lt;&gt;0),100*(M134*'Southern Percentages'!$R134),"0")</f>
        <v>50</v>
      </c>
      <c r="R134" s="49">
        <f t="shared" si="8"/>
        <v>100</v>
      </c>
      <c r="S134" s="41" t="str">
        <f t="shared" si="9"/>
        <v>Plate</v>
      </c>
      <c r="T134" s="41" t="str">
        <f t="shared" si="10"/>
        <v>Plate</v>
      </c>
      <c r="U134" s="41" t="str">
        <f t="shared" si="11"/>
        <v>Mixed</v>
      </c>
      <c r="V134" s="5">
        <v>25</v>
      </c>
      <c r="W134" s="6">
        <v>0.5</v>
      </c>
      <c r="X134" s="6">
        <v>0.4</v>
      </c>
      <c r="Y134" s="6">
        <v>0.1</v>
      </c>
      <c r="Z134" s="6">
        <v>0.5</v>
      </c>
      <c r="AA134" s="5">
        <v>689</v>
      </c>
      <c r="AB134" s="5">
        <v>87</v>
      </c>
      <c r="AC134" s="8" t="s">
        <v>30</v>
      </c>
    </row>
    <row r="135" spans="1:29" s="9" customFormat="1" x14ac:dyDescent="0.25">
      <c r="A135" s="5" t="s">
        <v>162</v>
      </c>
      <c r="B135" s="10">
        <v>450488</v>
      </c>
      <c r="C135" s="10">
        <v>8034180</v>
      </c>
      <c r="D135" s="11">
        <v>-17.779199999999999</v>
      </c>
      <c r="E135" s="6">
        <v>146.53299999999999</v>
      </c>
      <c r="F135" s="5">
        <v>53</v>
      </c>
      <c r="G135" s="5">
        <v>2650</v>
      </c>
      <c r="H135" s="5">
        <v>50</v>
      </c>
      <c r="I135" s="6">
        <v>1.8867924528301886E-2</v>
      </c>
      <c r="J135" s="5">
        <v>2</v>
      </c>
      <c r="K135" s="6">
        <v>7.5471698113207543E-4</v>
      </c>
      <c r="L135" s="5">
        <v>49</v>
      </c>
      <c r="M135" s="6">
        <v>1.8490566037735849E-2</v>
      </c>
      <c r="N135" s="7" t="s">
        <v>23</v>
      </c>
      <c r="O135" s="47">
        <f>IF(('Southern Percentages'!$R135&lt;&gt;0),100*(I135*'Southern Percentages'!$R135),"NA")</f>
        <v>49.504950495049506</v>
      </c>
      <c r="P135" s="47">
        <f>IF(('Southern Percentages'!$R135&lt;&gt;0),100*(K135*'Southern Percentages'!$R135),"0")</f>
        <v>1.9801980198019802</v>
      </c>
      <c r="Q135" s="47">
        <f>IF(('Southern Percentages'!$R135&lt;&gt;0),100*(M135*'Southern Percentages'!$R135),"0")</f>
        <v>48.514851485148512</v>
      </c>
      <c r="R135" s="49">
        <f t="shared" si="8"/>
        <v>100</v>
      </c>
      <c r="S135" s="41" t="str">
        <f t="shared" si="9"/>
        <v>Branching</v>
      </c>
      <c r="T135" s="41" t="str">
        <f t="shared" si="10"/>
        <v>Mixed</v>
      </c>
      <c r="U135" s="41" t="str">
        <f t="shared" si="11"/>
        <v>Mixed</v>
      </c>
      <c r="V135" s="5">
        <v>50</v>
      </c>
      <c r="W135" s="6">
        <v>0.49504950495049505</v>
      </c>
      <c r="X135" s="6">
        <v>0.49504950495049505</v>
      </c>
      <c r="Y135" s="6">
        <v>1.9801980198019802E-2</v>
      </c>
      <c r="Z135" s="6">
        <v>0.48514851485148514</v>
      </c>
      <c r="AA135" s="5">
        <v>1599</v>
      </c>
      <c r="AB135" s="5">
        <v>263</v>
      </c>
      <c r="AC135" s="8" t="s">
        <v>30</v>
      </c>
    </row>
    <row r="136" spans="1:29" s="9" customFormat="1" x14ac:dyDescent="0.25">
      <c r="A136" s="5" t="s">
        <v>163</v>
      </c>
      <c r="B136" s="10">
        <v>450458</v>
      </c>
      <c r="C136" s="10">
        <v>8034180</v>
      </c>
      <c r="D136" s="11">
        <v>-17.779199999999999</v>
      </c>
      <c r="E136" s="6">
        <v>146.53299999999999</v>
      </c>
      <c r="F136" s="5">
        <v>28</v>
      </c>
      <c r="G136" s="5">
        <v>1400</v>
      </c>
      <c r="H136" s="5">
        <v>84</v>
      </c>
      <c r="I136" s="6">
        <v>0.06</v>
      </c>
      <c r="J136" s="5">
        <v>3</v>
      </c>
      <c r="K136" s="6">
        <v>2.142857142857143E-3</v>
      </c>
      <c r="L136" s="5">
        <v>31</v>
      </c>
      <c r="M136" s="6">
        <v>2.2142857142857141E-2</v>
      </c>
      <c r="N136" s="7" t="s">
        <v>23</v>
      </c>
      <c r="O136" s="47">
        <f>IF(('Southern Percentages'!$R136&lt;&gt;0),100*(I136*'Southern Percentages'!$R136),"NA")</f>
        <v>71.186440677966104</v>
      </c>
      <c r="P136" s="47">
        <f>IF(('Southern Percentages'!$R136&lt;&gt;0),100*(K136*'Southern Percentages'!$R136),"0")</f>
        <v>2.5423728813559325</v>
      </c>
      <c r="Q136" s="47">
        <f>IF(('Southern Percentages'!$R136&lt;&gt;0),100*(M136*'Southern Percentages'!$R136),"0")</f>
        <v>26.271186440677962</v>
      </c>
      <c r="R136" s="49">
        <f t="shared" si="8"/>
        <v>100</v>
      </c>
      <c r="S136" s="41" t="str">
        <f t="shared" si="9"/>
        <v>Branching</v>
      </c>
      <c r="T136" s="41" t="str">
        <f t="shared" si="10"/>
        <v>Branching</v>
      </c>
      <c r="U136" s="41" t="str">
        <f t="shared" si="11"/>
        <v>Branching</v>
      </c>
      <c r="V136" s="5">
        <v>84</v>
      </c>
      <c r="W136" s="6">
        <v>0.71186440677966101</v>
      </c>
      <c r="X136" s="6">
        <v>0.71186440677966101</v>
      </c>
      <c r="Y136" s="6">
        <v>2.5423728813559324E-2</v>
      </c>
      <c r="Z136" s="6">
        <v>0.26271186440677968</v>
      </c>
      <c r="AA136" s="5">
        <v>945</v>
      </c>
      <c r="AB136" s="5">
        <v>183</v>
      </c>
      <c r="AC136" s="8" t="s">
        <v>30</v>
      </c>
    </row>
    <row r="137" spans="1:29" s="9" customFormat="1" x14ac:dyDescent="0.25">
      <c r="A137" s="5" t="s">
        <v>164</v>
      </c>
      <c r="B137" s="10">
        <v>450432</v>
      </c>
      <c r="C137" s="10">
        <v>8034170</v>
      </c>
      <c r="D137" s="11">
        <v>-17.779299999999999</v>
      </c>
      <c r="E137" s="6">
        <v>146.53200000000001</v>
      </c>
      <c r="F137" s="5">
        <v>20</v>
      </c>
      <c r="G137" s="5">
        <v>1000</v>
      </c>
      <c r="H137" s="5">
        <v>13</v>
      </c>
      <c r="I137" s="6">
        <v>1.2999999999999999E-2</v>
      </c>
      <c r="J137" s="5">
        <v>9</v>
      </c>
      <c r="K137" s="6">
        <v>8.9999999999999993E-3</v>
      </c>
      <c r="L137" s="5">
        <v>33</v>
      </c>
      <c r="M137" s="6">
        <v>3.3000000000000002E-2</v>
      </c>
      <c r="N137" s="7" t="s">
        <v>40</v>
      </c>
      <c r="O137" s="47">
        <f>IF(('Southern Percentages'!$R137&lt;&gt;0),100*(I137*'Southern Percentages'!$R137),"NA")</f>
        <v>23.63636363636364</v>
      </c>
      <c r="P137" s="47">
        <f>IF(('Southern Percentages'!$R137&lt;&gt;0),100*(K137*'Southern Percentages'!$R137),"0")</f>
        <v>16.363636363636363</v>
      </c>
      <c r="Q137" s="47">
        <f>IF(('Southern Percentages'!$R137&lt;&gt;0),100*(M137*'Southern Percentages'!$R137),"0")</f>
        <v>60.000000000000007</v>
      </c>
      <c r="R137" s="49">
        <f t="shared" si="8"/>
        <v>100</v>
      </c>
      <c r="S137" s="41" t="str">
        <f t="shared" si="9"/>
        <v>Plate</v>
      </c>
      <c r="T137" s="41" t="str">
        <f t="shared" si="10"/>
        <v>Plate</v>
      </c>
      <c r="U137" s="41" t="str">
        <f t="shared" si="11"/>
        <v>Plate</v>
      </c>
      <c r="V137" s="5">
        <v>33</v>
      </c>
      <c r="W137" s="6">
        <v>0.6</v>
      </c>
      <c r="X137" s="6">
        <v>0.23636363636363636</v>
      </c>
      <c r="Y137" s="6">
        <v>0.16363636363636364</v>
      </c>
      <c r="Z137" s="6">
        <v>0.6</v>
      </c>
      <c r="AA137" s="5">
        <v>634</v>
      </c>
      <c r="AB137" s="5">
        <v>235</v>
      </c>
      <c r="AC137" s="8" t="s">
        <v>30</v>
      </c>
    </row>
    <row r="138" spans="1:29" s="9" customFormat="1" x14ac:dyDescent="0.25">
      <c r="A138" s="5" t="s">
        <v>165</v>
      </c>
      <c r="B138" s="10">
        <v>450382</v>
      </c>
      <c r="C138" s="10">
        <v>8034210</v>
      </c>
      <c r="D138" s="11">
        <v>-17.779</v>
      </c>
      <c r="E138" s="6">
        <v>146.53200000000001</v>
      </c>
      <c r="F138" s="5">
        <v>4</v>
      </c>
      <c r="G138" s="5">
        <v>200</v>
      </c>
      <c r="H138" s="5">
        <v>0</v>
      </c>
      <c r="I138" s="6">
        <v>0</v>
      </c>
      <c r="J138" s="5">
        <v>2</v>
      </c>
      <c r="K138" s="6">
        <v>0.01</v>
      </c>
      <c r="L138" s="5">
        <v>8</v>
      </c>
      <c r="M138" s="6">
        <v>0.04</v>
      </c>
      <c r="N138" s="7" t="s">
        <v>40</v>
      </c>
      <c r="O138" s="47">
        <f>IF(('Southern Percentages'!$R138&lt;&gt;0),100*(I138*'Southern Percentages'!$R138),"NA")</f>
        <v>0</v>
      </c>
      <c r="P138" s="47">
        <f>IF(('Southern Percentages'!$R138&lt;&gt;0),100*(K138*'Southern Percentages'!$R138),"0")</f>
        <v>20</v>
      </c>
      <c r="Q138" s="47">
        <f>IF(('Southern Percentages'!$R138&lt;&gt;0),100*(M138*'Southern Percentages'!$R138),"0")</f>
        <v>80</v>
      </c>
      <c r="R138" s="49">
        <f t="shared" si="8"/>
        <v>100</v>
      </c>
      <c r="S138" s="41" t="str">
        <f t="shared" si="9"/>
        <v>Plate</v>
      </c>
      <c r="T138" s="41" t="str">
        <f t="shared" si="10"/>
        <v>Plate</v>
      </c>
      <c r="U138" s="41" t="str">
        <f t="shared" si="11"/>
        <v>Plate</v>
      </c>
      <c r="V138" s="5">
        <v>8</v>
      </c>
      <c r="W138" s="6">
        <v>0.8</v>
      </c>
      <c r="X138" s="6" t="s">
        <v>29</v>
      </c>
      <c r="Y138" s="6">
        <v>0.2</v>
      </c>
      <c r="Z138" s="6">
        <v>0.8</v>
      </c>
      <c r="AA138" s="5">
        <v>171</v>
      </c>
      <c r="AB138" s="5">
        <v>1</v>
      </c>
      <c r="AC138" s="8" t="s">
        <v>30</v>
      </c>
    </row>
    <row r="139" spans="1:29" s="9" customFormat="1" x14ac:dyDescent="0.25">
      <c r="A139" s="5" t="s">
        <v>166</v>
      </c>
      <c r="B139" s="10">
        <v>450382</v>
      </c>
      <c r="C139" s="10">
        <v>8034240</v>
      </c>
      <c r="D139" s="11">
        <v>-17.778700000000001</v>
      </c>
      <c r="E139" s="6">
        <v>146.53200000000001</v>
      </c>
      <c r="F139" s="5">
        <v>11</v>
      </c>
      <c r="G139" s="5">
        <v>550</v>
      </c>
      <c r="H139" s="5">
        <v>16</v>
      </c>
      <c r="I139" s="6">
        <v>2.9090909090909091E-2</v>
      </c>
      <c r="J139" s="5">
        <v>8</v>
      </c>
      <c r="K139" s="6">
        <v>1.4545454545454545E-2</v>
      </c>
      <c r="L139" s="5">
        <v>70</v>
      </c>
      <c r="M139" s="6">
        <v>0.12727272727272726</v>
      </c>
      <c r="N139" s="7" t="s">
        <v>40</v>
      </c>
      <c r="O139" s="47">
        <f>IF(('Southern Percentages'!$R139&lt;&gt;0),100*(I139*'Southern Percentages'!$R139),"NA")</f>
        <v>17.021276595744684</v>
      </c>
      <c r="P139" s="47">
        <f>IF(('Southern Percentages'!$R139&lt;&gt;0),100*(K139*'Southern Percentages'!$R139),"0")</f>
        <v>8.5106382978723421</v>
      </c>
      <c r="Q139" s="47">
        <f>IF(('Southern Percentages'!$R139&lt;&gt;0),100*(M139*'Southern Percentages'!$R139),"0")</f>
        <v>74.468085106382972</v>
      </c>
      <c r="R139" s="49">
        <f t="shared" si="8"/>
        <v>100</v>
      </c>
      <c r="S139" s="41" t="str">
        <f t="shared" si="9"/>
        <v>Plate</v>
      </c>
      <c r="T139" s="41" t="str">
        <f t="shared" si="10"/>
        <v>Plate</v>
      </c>
      <c r="U139" s="41" t="str">
        <f t="shared" si="11"/>
        <v>Plate</v>
      </c>
      <c r="V139" s="5">
        <v>70</v>
      </c>
      <c r="W139" s="6">
        <v>0.74468085106382975</v>
      </c>
      <c r="X139" s="6">
        <v>0.1702127659574468</v>
      </c>
      <c r="Y139" s="6">
        <v>8.5106382978723402E-2</v>
      </c>
      <c r="Z139" s="6">
        <v>0.74468085106382975</v>
      </c>
      <c r="AA139" s="5">
        <v>330</v>
      </c>
      <c r="AB139" s="5">
        <v>26</v>
      </c>
      <c r="AC139" s="8" t="s">
        <v>30</v>
      </c>
    </row>
    <row r="140" spans="1:29" s="9" customFormat="1" x14ac:dyDescent="0.25">
      <c r="A140" s="5" t="s">
        <v>167</v>
      </c>
      <c r="B140" s="10">
        <v>450365</v>
      </c>
      <c r="C140" s="10">
        <v>8034260</v>
      </c>
      <c r="D140" s="11">
        <v>-17.778500000000001</v>
      </c>
      <c r="E140" s="6">
        <v>146.53200000000001</v>
      </c>
      <c r="F140" s="5">
        <v>5</v>
      </c>
      <c r="G140" s="5">
        <v>250</v>
      </c>
      <c r="H140" s="5">
        <v>1</v>
      </c>
      <c r="I140" s="6">
        <v>4.0000000000000001E-3</v>
      </c>
      <c r="J140" s="5">
        <v>9</v>
      </c>
      <c r="K140" s="6">
        <v>3.5999999999999997E-2</v>
      </c>
      <c r="L140" s="5">
        <v>36</v>
      </c>
      <c r="M140" s="6">
        <v>0.14399999999999999</v>
      </c>
      <c r="N140" s="7" t="s">
        <v>40</v>
      </c>
      <c r="O140" s="47">
        <f>IF(('Southern Percentages'!$R140&lt;&gt;0),100*(I140*'Southern Percentages'!$R140),"NA")</f>
        <v>2.1739130434782608</v>
      </c>
      <c r="P140" s="47">
        <f>IF(('Southern Percentages'!$R140&lt;&gt;0),100*(K140*'Southern Percentages'!$R140),"0")</f>
        <v>19.565217391304344</v>
      </c>
      <c r="Q140" s="47">
        <f>IF(('Southern Percentages'!$R140&lt;&gt;0),100*(M140*'Southern Percentages'!$R140),"0")</f>
        <v>78.260869565217376</v>
      </c>
      <c r="R140" s="49">
        <f t="shared" si="8"/>
        <v>99.999999999999986</v>
      </c>
      <c r="S140" s="41" t="str">
        <f t="shared" si="9"/>
        <v>Plate</v>
      </c>
      <c r="T140" s="41" t="str">
        <f t="shared" si="10"/>
        <v>Plate</v>
      </c>
      <c r="U140" s="41" t="str">
        <f t="shared" si="11"/>
        <v>Plate</v>
      </c>
      <c r="V140" s="5">
        <v>36</v>
      </c>
      <c r="W140" s="6">
        <v>0.78260869565217395</v>
      </c>
      <c r="X140" s="6">
        <v>2.1739130434782608E-2</v>
      </c>
      <c r="Y140" s="6">
        <v>0.19565217391304349</v>
      </c>
      <c r="Z140" s="6">
        <v>0.78260869565217395</v>
      </c>
      <c r="AA140" s="5">
        <v>151</v>
      </c>
      <c r="AB140" s="5">
        <v>7</v>
      </c>
      <c r="AC140" s="8" t="s">
        <v>30</v>
      </c>
    </row>
    <row r="141" spans="1:29" s="9" customFormat="1" x14ac:dyDescent="0.25">
      <c r="A141" s="5" t="s">
        <v>168</v>
      </c>
      <c r="B141" s="10">
        <v>448555</v>
      </c>
      <c r="C141" s="10">
        <v>8033840</v>
      </c>
      <c r="D141" s="11">
        <v>-17.782299999999999</v>
      </c>
      <c r="E141" s="6">
        <v>146.51499999999999</v>
      </c>
      <c r="F141" s="5">
        <v>5</v>
      </c>
      <c r="G141" s="5">
        <v>250</v>
      </c>
      <c r="H141" s="5">
        <v>7</v>
      </c>
      <c r="I141" s="6">
        <v>2.8000000000000001E-2</v>
      </c>
      <c r="J141" s="5">
        <v>0</v>
      </c>
      <c r="K141" s="6">
        <v>0</v>
      </c>
      <c r="L141" s="5">
        <v>1</v>
      </c>
      <c r="M141" s="6">
        <v>4.0000000000000001E-3</v>
      </c>
      <c r="N141" s="7" t="s">
        <v>23</v>
      </c>
      <c r="O141" s="47">
        <f>IF(('Southern Percentages'!$R141&lt;&gt;0),100*(I141*'Southern Percentages'!$R141),"NA")</f>
        <v>87.5</v>
      </c>
      <c r="P141" s="47">
        <f>IF(('Southern Percentages'!$R141&lt;&gt;0),100*(K141*'Southern Percentages'!$R141),"0")</f>
        <v>0</v>
      </c>
      <c r="Q141" s="47">
        <f>IF(('Southern Percentages'!$R141&lt;&gt;0),100*(M141*'Southern Percentages'!$R141),"0")</f>
        <v>12.5</v>
      </c>
      <c r="R141" s="49">
        <f t="shared" si="8"/>
        <v>100</v>
      </c>
      <c r="S141" s="41" t="str">
        <f t="shared" si="9"/>
        <v>Branching</v>
      </c>
      <c r="T141" s="41" t="str">
        <f t="shared" si="10"/>
        <v>Branching</v>
      </c>
      <c r="U141" s="41" t="str">
        <f t="shared" si="11"/>
        <v>Branching</v>
      </c>
      <c r="V141" s="5">
        <v>7</v>
      </c>
      <c r="W141" s="6">
        <v>0.875</v>
      </c>
      <c r="X141" s="6">
        <v>0.875</v>
      </c>
      <c r="Y141" s="6" t="s">
        <v>29</v>
      </c>
      <c r="Z141" s="6">
        <v>0.125</v>
      </c>
      <c r="AA141" s="5">
        <v>155</v>
      </c>
      <c r="AB141" s="5">
        <v>72</v>
      </c>
      <c r="AC141" s="8" t="s">
        <v>30</v>
      </c>
    </row>
    <row r="142" spans="1:29" s="9" customFormat="1" x14ac:dyDescent="0.25">
      <c r="A142" s="5" t="s">
        <v>169</v>
      </c>
      <c r="B142" s="10">
        <v>448533</v>
      </c>
      <c r="C142" s="10">
        <v>8033850</v>
      </c>
      <c r="D142" s="11">
        <v>-17.7821</v>
      </c>
      <c r="E142" s="6">
        <v>146.51400000000001</v>
      </c>
      <c r="F142" s="5">
        <v>5</v>
      </c>
      <c r="G142" s="5">
        <v>250</v>
      </c>
      <c r="H142" s="5">
        <v>3</v>
      </c>
      <c r="I142" s="6">
        <v>1.2E-2</v>
      </c>
      <c r="J142" s="5">
        <v>0</v>
      </c>
      <c r="K142" s="6">
        <v>0</v>
      </c>
      <c r="L142" s="5">
        <v>0</v>
      </c>
      <c r="M142" s="6">
        <v>0</v>
      </c>
      <c r="N142" s="7" t="s">
        <v>23</v>
      </c>
      <c r="O142" s="47">
        <f>IF(('Southern Percentages'!$R142&lt;&gt;0),100*(I142*'Southern Percentages'!$R142),"NA")</f>
        <v>100.00000000000003</v>
      </c>
      <c r="P142" s="47">
        <f>IF(('Southern Percentages'!$R142&lt;&gt;0),100*(K142*'Southern Percentages'!$R142),"0")</f>
        <v>0</v>
      </c>
      <c r="Q142" s="47">
        <f>IF(('Southern Percentages'!$R142&lt;&gt;0),100*(M142*'Southern Percentages'!$R142),"0")</f>
        <v>0</v>
      </c>
      <c r="R142" s="49">
        <f t="shared" si="8"/>
        <v>100.00000000000003</v>
      </c>
      <c r="S142" s="41" t="str">
        <f t="shared" si="9"/>
        <v>Branching</v>
      </c>
      <c r="T142" s="41" t="str">
        <f t="shared" si="10"/>
        <v>Branching</v>
      </c>
      <c r="U142" s="41" t="str">
        <f t="shared" si="11"/>
        <v>Branching</v>
      </c>
      <c r="V142" s="5">
        <v>3</v>
      </c>
      <c r="W142" s="6">
        <v>1</v>
      </c>
      <c r="X142" s="6">
        <v>1</v>
      </c>
      <c r="Y142" s="6" t="s">
        <v>29</v>
      </c>
      <c r="Z142" s="6" t="s">
        <v>29</v>
      </c>
      <c r="AA142" s="5">
        <v>192</v>
      </c>
      <c r="AB142" s="5">
        <v>42</v>
      </c>
      <c r="AC142" s="8" t="s">
        <v>30</v>
      </c>
    </row>
    <row r="143" spans="1:29" s="9" customFormat="1" x14ac:dyDescent="0.25">
      <c r="A143" s="5" t="s">
        <v>170</v>
      </c>
      <c r="B143" s="10">
        <v>448503</v>
      </c>
      <c r="C143" s="10">
        <v>8033850</v>
      </c>
      <c r="D143" s="11">
        <v>-17.7821</v>
      </c>
      <c r="E143" s="6">
        <v>146.51400000000001</v>
      </c>
      <c r="F143" s="5">
        <v>40</v>
      </c>
      <c r="G143" s="5">
        <v>2000</v>
      </c>
      <c r="H143" s="5">
        <v>10</v>
      </c>
      <c r="I143" s="6">
        <v>5.0000000000000001E-3</v>
      </c>
      <c r="J143" s="5">
        <v>10</v>
      </c>
      <c r="K143" s="6">
        <v>5.0000000000000001E-3</v>
      </c>
      <c r="L143" s="5">
        <v>18</v>
      </c>
      <c r="M143" s="6">
        <v>8.9999999999999993E-3</v>
      </c>
      <c r="N143" s="7" t="s">
        <v>40</v>
      </c>
      <c r="O143" s="47">
        <f>IF(('Southern Percentages'!$R143&lt;&gt;0),100*(I143*'Southern Percentages'!$R143),"NA")</f>
        <v>26.315789473684216</v>
      </c>
      <c r="P143" s="47">
        <f>IF(('Southern Percentages'!$R143&lt;&gt;0),100*(K143*'Southern Percentages'!$R143),"0")</f>
        <v>26.315789473684216</v>
      </c>
      <c r="Q143" s="47">
        <f>IF(('Southern Percentages'!$R143&lt;&gt;0),100*(M143*'Southern Percentages'!$R143),"0")</f>
        <v>47.368421052631575</v>
      </c>
      <c r="R143" s="49">
        <f t="shared" si="8"/>
        <v>100</v>
      </c>
      <c r="S143" s="41" t="str">
        <f t="shared" si="9"/>
        <v>Plate</v>
      </c>
      <c r="T143" s="41" t="str">
        <f t="shared" si="10"/>
        <v>Plate</v>
      </c>
      <c r="U143" s="41" t="str">
        <f t="shared" si="11"/>
        <v>Plate</v>
      </c>
      <c r="V143" s="5">
        <v>18</v>
      </c>
      <c r="W143" s="6">
        <v>0.47368421052631576</v>
      </c>
      <c r="X143" s="6">
        <v>0.26315789473684209</v>
      </c>
      <c r="Y143" s="6">
        <v>0.26315789473684209</v>
      </c>
      <c r="Z143" s="6">
        <v>0.47368421052631576</v>
      </c>
      <c r="AA143" s="5">
        <v>1346</v>
      </c>
      <c r="AB143" s="5">
        <v>452</v>
      </c>
      <c r="AC143" s="8" t="s">
        <v>30</v>
      </c>
    </row>
    <row r="144" spans="1:29" s="9" customFormat="1" x14ac:dyDescent="0.25">
      <c r="A144" s="5" t="s">
        <v>171</v>
      </c>
      <c r="B144" s="10">
        <v>448478</v>
      </c>
      <c r="C144" s="10">
        <v>8033850</v>
      </c>
      <c r="D144" s="11">
        <v>-17.7822</v>
      </c>
      <c r="E144" s="6">
        <v>146.51400000000001</v>
      </c>
      <c r="F144" s="5">
        <v>5</v>
      </c>
      <c r="G144" s="5">
        <v>250</v>
      </c>
      <c r="H144" s="5">
        <v>0</v>
      </c>
      <c r="I144" s="6">
        <v>0</v>
      </c>
      <c r="J144" s="5">
        <v>1</v>
      </c>
      <c r="K144" s="6">
        <v>4.0000000000000001E-3</v>
      </c>
      <c r="L144" s="5">
        <v>0</v>
      </c>
      <c r="M144" s="6">
        <v>0</v>
      </c>
      <c r="N144" s="7" t="s">
        <v>26</v>
      </c>
      <c r="O144" s="47">
        <f>IF(('Southern Percentages'!$R144&lt;&gt;0),100*(I144*'Southern Percentages'!$R144),"NA")</f>
        <v>0</v>
      </c>
      <c r="P144" s="47">
        <f>IF(('Southern Percentages'!$R144&lt;&gt;0),100*(K144*'Southern Percentages'!$R144),"0")</f>
        <v>100</v>
      </c>
      <c r="Q144" s="47">
        <f>IF(('Southern Percentages'!$R144&lt;&gt;0),100*(M144*'Southern Percentages'!$R144),"0")</f>
        <v>0</v>
      </c>
      <c r="R144" s="49">
        <f t="shared" si="8"/>
        <v>100</v>
      </c>
      <c r="S144" s="41" t="str">
        <f t="shared" si="9"/>
        <v>Massive</v>
      </c>
      <c r="T144" s="41" t="str">
        <f t="shared" si="10"/>
        <v>Massive</v>
      </c>
      <c r="U144" s="41" t="str">
        <f t="shared" si="11"/>
        <v>Massive</v>
      </c>
      <c r="V144" s="5">
        <v>1</v>
      </c>
      <c r="W144" s="6">
        <v>1</v>
      </c>
      <c r="X144" s="6" t="s">
        <v>29</v>
      </c>
      <c r="Y144" s="6">
        <v>1</v>
      </c>
      <c r="Z144" s="6" t="s">
        <v>29</v>
      </c>
      <c r="AA144" s="5">
        <v>177</v>
      </c>
      <c r="AB144" s="5">
        <v>59</v>
      </c>
      <c r="AC144" s="8" t="s">
        <v>30</v>
      </c>
    </row>
    <row r="145" spans="1:29" s="9" customFormat="1" x14ac:dyDescent="0.25">
      <c r="A145" s="5" t="s">
        <v>172</v>
      </c>
      <c r="B145" s="10">
        <v>448459</v>
      </c>
      <c r="C145" s="10">
        <v>8033830</v>
      </c>
      <c r="D145" s="11">
        <v>-17.782299999999999</v>
      </c>
      <c r="E145" s="6">
        <v>146.51400000000001</v>
      </c>
      <c r="F145" s="5">
        <v>6</v>
      </c>
      <c r="G145" s="5">
        <v>300</v>
      </c>
      <c r="H145" s="5">
        <v>0</v>
      </c>
      <c r="I145" s="6">
        <v>0</v>
      </c>
      <c r="J145" s="5">
        <v>0</v>
      </c>
      <c r="K145" s="6">
        <v>0</v>
      </c>
      <c r="L145" s="5">
        <v>1</v>
      </c>
      <c r="M145" s="6">
        <v>3.3333333333333335E-3</v>
      </c>
      <c r="N145" s="7" t="s">
        <v>40</v>
      </c>
      <c r="O145" s="47">
        <f>IF(('Southern Percentages'!$R145&lt;&gt;0),100*(I145*'Southern Percentages'!$R145),"NA")</f>
        <v>0</v>
      </c>
      <c r="P145" s="47">
        <f>IF(('Southern Percentages'!$R145&lt;&gt;0),100*(K145*'Southern Percentages'!$R145),"0")</f>
        <v>0</v>
      </c>
      <c r="Q145" s="47">
        <f>IF(('Southern Percentages'!$R145&lt;&gt;0),100*(M145*'Southern Percentages'!$R145),"0")</f>
        <v>99.999999999999986</v>
      </c>
      <c r="R145" s="49">
        <f t="shared" si="8"/>
        <v>99.999999999999986</v>
      </c>
      <c r="S145" s="41" t="str">
        <f t="shared" si="9"/>
        <v>Plate</v>
      </c>
      <c r="T145" s="41" t="str">
        <f t="shared" si="10"/>
        <v>Plate</v>
      </c>
      <c r="U145" s="41" t="str">
        <f t="shared" si="11"/>
        <v>Plate</v>
      </c>
      <c r="V145" s="5">
        <v>1</v>
      </c>
      <c r="W145" s="6">
        <v>1</v>
      </c>
      <c r="X145" s="6" t="s">
        <v>29</v>
      </c>
      <c r="Y145" s="6" t="s">
        <v>29</v>
      </c>
      <c r="Z145" s="6">
        <v>1</v>
      </c>
      <c r="AA145" s="5">
        <v>249</v>
      </c>
      <c r="AB145" s="5">
        <v>39</v>
      </c>
      <c r="AC145" s="8" t="s">
        <v>30</v>
      </c>
    </row>
    <row r="146" spans="1:29" s="9" customFormat="1" x14ac:dyDescent="0.25">
      <c r="A146" s="5" t="s">
        <v>173</v>
      </c>
      <c r="B146" s="10">
        <v>448438</v>
      </c>
      <c r="C146" s="10">
        <v>8033810</v>
      </c>
      <c r="D146" s="11">
        <v>-17.782499999999999</v>
      </c>
      <c r="E146" s="6">
        <v>146.51400000000001</v>
      </c>
      <c r="F146" s="5">
        <v>23</v>
      </c>
      <c r="G146" s="5">
        <v>1150</v>
      </c>
      <c r="H146" s="5">
        <v>16</v>
      </c>
      <c r="I146" s="6">
        <v>1.391304347826087E-2</v>
      </c>
      <c r="J146" s="5">
        <v>8</v>
      </c>
      <c r="K146" s="6">
        <v>6.956521739130435E-3</v>
      </c>
      <c r="L146" s="5">
        <v>5</v>
      </c>
      <c r="M146" s="6">
        <v>4.3478260869565218E-3</v>
      </c>
      <c r="N146" s="7" t="s">
        <v>23</v>
      </c>
      <c r="O146" s="47">
        <f>IF(('Southern Percentages'!$R146&lt;&gt;0),100*(I146*'Southern Percentages'!$R146),"NA")</f>
        <v>55.172413793103445</v>
      </c>
      <c r="P146" s="47">
        <f>IF(('Southern Percentages'!$R146&lt;&gt;0),100*(K146*'Southern Percentages'!$R146),"0")</f>
        <v>27.586206896551722</v>
      </c>
      <c r="Q146" s="47">
        <f>IF(('Southern Percentages'!$R146&lt;&gt;0),100*(M146*'Southern Percentages'!$R146),"0")</f>
        <v>17.241379310344829</v>
      </c>
      <c r="R146" s="49">
        <f t="shared" si="8"/>
        <v>100</v>
      </c>
      <c r="S146" s="41" t="str">
        <f t="shared" si="9"/>
        <v>Branching</v>
      </c>
      <c r="T146" s="41" t="str">
        <f t="shared" si="10"/>
        <v>Branching</v>
      </c>
      <c r="U146" s="41" t="str">
        <f t="shared" si="11"/>
        <v>Branching</v>
      </c>
      <c r="V146" s="5">
        <v>16</v>
      </c>
      <c r="W146" s="6">
        <v>0.55172413793103448</v>
      </c>
      <c r="X146" s="6">
        <v>0.55172413793103448</v>
      </c>
      <c r="Y146" s="6">
        <v>0.27586206896551724</v>
      </c>
      <c r="Z146" s="6">
        <v>0.17241379310344829</v>
      </c>
      <c r="AA146" s="5">
        <v>876</v>
      </c>
      <c r="AB146" s="5">
        <v>167</v>
      </c>
      <c r="AC146" s="8" t="s">
        <v>30</v>
      </c>
    </row>
    <row r="147" spans="1:29" s="9" customFormat="1" x14ac:dyDescent="0.25">
      <c r="A147" s="5" t="s">
        <v>174</v>
      </c>
      <c r="B147" s="10">
        <v>447075</v>
      </c>
      <c r="C147" s="10">
        <v>8031840</v>
      </c>
      <c r="D147" s="11">
        <v>-17.8003</v>
      </c>
      <c r="E147" s="6">
        <v>146.501</v>
      </c>
      <c r="F147" s="5">
        <v>4</v>
      </c>
      <c r="G147" s="5">
        <v>200</v>
      </c>
      <c r="H147" s="5">
        <v>21</v>
      </c>
      <c r="I147" s="6">
        <v>0.105</v>
      </c>
      <c r="J147" s="5">
        <v>1</v>
      </c>
      <c r="K147" s="6">
        <v>5.0000000000000001E-3</v>
      </c>
      <c r="L147" s="5">
        <v>7</v>
      </c>
      <c r="M147" s="6">
        <v>3.5000000000000003E-2</v>
      </c>
      <c r="N147" s="7" t="s">
        <v>23</v>
      </c>
      <c r="O147" s="47">
        <f>IF(('Southern Percentages'!$R147&lt;&gt;0),100*(I147*'Southern Percentages'!$R147),"NA")</f>
        <v>72.41379310344827</v>
      </c>
      <c r="P147" s="47">
        <f>IF(('Southern Percentages'!$R147&lt;&gt;0),100*(K147*'Southern Percentages'!$R147),"0")</f>
        <v>3.4482758620689662</v>
      </c>
      <c r="Q147" s="47">
        <f>IF(('Southern Percentages'!$R147&lt;&gt;0),100*(M147*'Southern Percentages'!$R147),"0")</f>
        <v>24.137931034482762</v>
      </c>
      <c r="R147" s="49">
        <f t="shared" si="8"/>
        <v>100</v>
      </c>
      <c r="S147" s="41" t="str">
        <f t="shared" si="9"/>
        <v>Branching</v>
      </c>
      <c r="T147" s="41" t="str">
        <f t="shared" si="10"/>
        <v>Branching</v>
      </c>
      <c r="U147" s="41" t="str">
        <f t="shared" si="11"/>
        <v>Branching</v>
      </c>
      <c r="V147" s="5">
        <v>21</v>
      </c>
      <c r="W147" s="6">
        <v>0.72413793103448276</v>
      </c>
      <c r="X147" s="6">
        <v>0.72413793103448276</v>
      </c>
      <c r="Y147" s="6">
        <v>3.4482758620689655E-2</v>
      </c>
      <c r="Z147" s="6">
        <v>0.2413793103448276</v>
      </c>
      <c r="AA147" s="5">
        <v>61</v>
      </c>
      <c r="AB147" s="5">
        <v>89</v>
      </c>
      <c r="AC147" s="8" t="s">
        <v>24</v>
      </c>
    </row>
    <row r="148" spans="1:29" s="9" customFormat="1" x14ac:dyDescent="0.25">
      <c r="A148" s="5" t="s">
        <v>175</v>
      </c>
      <c r="B148" s="10">
        <v>447052</v>
      </c>
      <c r="C148" s="10">
        <v>8031850</v>
      </c>
      <c r="D148" s="11">
        <v>-17.8002</v>
      </c>
      <c r="E148" s="6">
        <v>146.5</v>
      </c>
      <c r="F148" s="5">
        <v>15</v>
      </c>
      <c r="G148" s="5">
        <v>750</v>
      </c>
      <c r="H148" s="5">
        <v>53</v>
      </c>
      <c r="I148" s="6">
        <v>7.0666666666666669E-2</v>
      </c>
      <c r="J148" s="5">
        <v>7</v>
      </c>
      <c r="K148" s="6">
        <v>9.3333333333333341E-3</v>
      </c>
      <c r="L148" s="5">
        <v>9</v>
      </c>
      <c r="M148" s="6">
        <v>1.2E-2</v>
      </c>
      <c r="N148" s="7" t="s">
        <v>23</v>
      </c>
      <c r="O148" s="47">
        <f>IF(('Southern Percentages'!$R148&lt;&gt;0),100*(I148*'Southern Percentages'!$R148),"NA")</f>
        <v>76.811594202898561</v>
      </c>
      <c r="P148" s="47">
        <f>IF(('Southern Percentages'!$R148&lt;&gt;0),100*(K148*'Southern Percentages'!$R148),"0")</f>
        <v>10.144927536231885</v>
      </c>
      <c r="Q148" s="47">
        <f>IF(('Southern Percentages'!$R148&lt;&gt;0),100*(M148*'Southern Percentages'!$R148),"0")</f>
        <v>13.043478260869565</v>
      </c>
      <c r="R148" s="49">
        <f t="shared" si="8"/>
        <v>100.00000000000001</v>
      </c>
      <c r="S148" s="41" t="str">
        <f t="shared" si="9"/>
        <v>Branching</v>
      </c>
      <c r="T148" s="41" t="str">
        <f t="shared" si="10"/>
        <v>Branching</v>
      </c>
      <c r="U148" s="41" t="str">
        <f t="shared" si="11"/>
        <v>Branching</v>
      </c>
      <c r="V148" s="5">
        <v>53</v>
      </c>
      <c r="W148" s="6">
        <v>0.76811594202898548</v>
      </c>
      <c r="X148" s="6">
        <v>0.76811594202898548</v>
      </c>
      <c r="Y148" s="6">
        <v>0.10144927536231885</v>
      </c>
      <c r="Z148" s="6">
        <v>0.13043478260869565</v>
      </c>
      <c r="AA148" s="5">
        <v>447</v>
      </c>
      <c r="AB148" s="5">
        <v>120</v>
      </c>
      <c r="AC148" s="8" t="s">
        <v>30</v>
      </c>
    </row>
    <row r="149" spans="1:29" s="9" customFormat="1" x14ac:dyDescent="0.25">
      <c r="A149" s="5" t="s">
        <v>176</v>
      </c>
      <c r="B149" s="10">
        <v>447031</v>
      </c>
      <c r="C149" s="10">
        <v>8031860</v>
      </c>
      <c r="D149" s="11">
        <v>-17.8001</v>
      </c>
      <c r="E149" s="6">
        <v>146.5</v>
      </c>
      <c r="F149" s="5">
        <v>63</v>
      </c>
      <c r="G149" s="5">
        <v>3150</v>
      </c>
      <c r="H149" s="5">
        <v>110</v>
      </c>
      <c r="I149" s="6">
        <v>3.4920634920634921E-2</v>
      </c>
      <c r="J149" s="5">
        <v>42</v>
      </c>
      <c r="K149" s="6">
        <v>1.3333333333333334E-2</v>
      </c>
      <c r="L149" s="5">
        <v>82</v>
      </c>
      <c r="M149" s="6">
        <v>2.6031746031746031E-2</v>
      </c>
      <c r="N149" s="7" t="s">
        <v>23</v>
      </c>
      <c r="O149" s="47">
        <f>IF(('Southern Percentages'!$R149&lt;&gt;0),100*(I149*'Southern Percentages'!$R149),"NA")</f>
        <v>47.008547008547005</v>
      </c>
      <c r="P149" s="47">
        <f>IF(('Southern Percentages'!$R149&lt;&gt;0),100*(K149*'Southern Percentages'!$R149),"0")</f>
        <v>17.948717948717949</v>
      </c>
      <c r="Q149" s="47">
        <f>IF(('Southern Percentages'!$R149&lt;&gt;0),100*(M149*'Southern Percentages'!$R149),"0")</f>
        <v>35.042735042735039</v>
      </c>
      <c r="R149" s="49">
        <f t="shared" si="8"/>
        <v>100</v>
      </c>
      <c r="S149" s="41" t="str">
        <f t="shared" si="9"/>
        <v>Branching</v>
      </c>
      <c r="T149" s="41" t="str">
        <f t="shared" si="10"/>
        <v>Branching</v>
      </c>
      <c r="U149" s="41" t="str">
        <f t="shared" si="11"/>
        <v>Mixed</v>
      </c>
      <c r="V149" s="5">
        <v>110</v>
      </c>
      <c r="W149" s="6">
        <v>0.47008547008547008</v>
      </c>
      <c r="X149" s="6">
        <v>0.47008547008547008</v>
      </c>
      <c r="Y149" s="6">
        <v>0.17948717948717949</v>
      </c>
      <c r="Z149" s="6">
        <v>0.3504273504273504</v>
      </c>
      <c r="AA149" s="5">
        <v>2257</v>
      </c>
      <c r="AB149" s="5">
        <v>143</v>
      </c>
      <c r="AC149" s="8" t="s">
        <v>30</v>
      </c>
    </row>
    <row r="150" spans="1:29" s="9" customFormat="1" x14ac:dyDescent="0.25">
      <c r="A150" s="5" t="s">
        <v>177</v>
      </c>
      <c r="B150" s="10">
        <v>447005</v>
      </c>
      <c r="C150" s="10">
        <v>8031870</v>
      </c>
      <c r="D150" s="11">
        <v>-17.8</v>
      </c>
      <c r="E150" s="6">
        <v>146.5</v>
      </c>
      <c r="F150" s="5">
        <v>8</v>
      </c>
      <c r="G150" s="5">
        <v>400</v>
      </c>
      <c r="H150" s="5">
        <v>26</v>
      </c>
      <c r="I150" s="6">
        <v>6.5000000000000002E-2</v>
      </c>
      <c r="J150" s="5">
        <v>1</v>
      </c>
      <c r="K150" s="6">
        <v>2.5000000000000001E-3</v>
      </c>
      <c r="L150" s="5">
        <v>13</v>
      </c>
      <c r="M150" s="6">
        <v>3.2500000000000001E-2</v>
      </c>
      <c r="N150" s="7" t="s">
        <v>23</v>
      </c>
      <c r="O150" s="47">
        <f>IF(('Southern Percentages'!$R150&lt;&gt;0),100*(I150*'Southern Percentages'!$R150),"NA")</f>
        <v>65</v>
      </c>
      <c r="P150" s="47">
        <f>IF(('Southern Percentages'!$R150&lt;&gt;0),100*(K150*'Southern Percentages'!$R150),"0")</f>
        <v>2.5</v>
      </c>
      <c r="Q150" s="47">
        <f>IF(('Southern Percentages'!$R150&lt;&gt;0),100*(M150*'Southern Percentages'!$R150),"0")</f>
        <v>32.5</v>
      </c>
      <c r="R150" s="49">
        <f t="shared" si="8"/>
        <v>100</v>
      </c>
      <c r="S150" s="41" t="str">
        <f t="shared" si="9"/>
        <v>Branching</v>
      </c>
      <c r="T150" s="41" t="str">
        <f t="shared" si="10"/>
        <v>Branching</v>
      </c>
      <c r="U150" s="41" t="str">
        <f t="shared" si="11"/>
        <v>Branching</v>
      </c>
      <c r="V150" s="5">
        <v>26</v>
      </c>
      <c r="W150" s="6">
        <v>0.65</v>
      </c>
      <c r="X150" s="6">
        <v>0.65</v>
      </c>
      <c r="Y150" s="6">
        <v>2.5000000000000001E-2</v>
      </c>
      <c r="Z150" s="6">
        <v>0.32500000000000001</v>
      </c>
      <c r="AA150" s="5">
        <v>293</v>
      </c>
      <c r="AB150" s="5">
        <v>39</v>
      </c>
      <c r="AC150" s="8" t="s">
        <v>30</v>
      </c>
    </row>
    <row r="151" spans="1:29" s="9" customFormat="1" x14ac:dyDescent="0.25">
      <c r="A151" s="5" t="s">
        <v>178</v>
      </c>
      <c r="B151" s="10">
        <v>446979</v>
      </c>
      <c r="C151" s="10">
        <v>8031860</v>
      </c>
      <c r="D151" s="11">
        <v>-17.8001</v>
      </c>
      <c r="E151" s="6">
        <v>146.5</v>
      </c>
      <c r="F151" s="5">
        <v>3</v>
      </c>
      <c r="G151" s="5">
        <v>150</v>
      </c>
      <c r="H151" s="5">
        <v>12</v>
      </c>
      <c r="I151" s="6">
        <v>0.08</v>
      </c>
      <c r="J151" s="5">
        <v>0</v>
      </c>
      <c r="K151" s="6">
        <v>0</v>
      </c>
      <c r="L151" s="5">
        <v>11</v>
      </c>
      <c r="M151" s="6">
        <v>7.3333333333333334E-2</v>
      </c>
      <c r="N151" s="7" t="s">
        <v>23</v>
      </c>
      <c r="O151" s="47">
        <f>IF(('Southern Percentages'!$R151&lt;&gt;0),100*(I151*'Southern Percentages'!$R151),"NA")</f>
        <v>52.173913043478272</v>
      </c>
      <c r="P151" s="47">
        <f>IF(('Southern Percentages'!$R151&lt;&gt;0),100*(K151*'Southern Percentages'!$R151),"0")</f>
        <v>0</v>
      </c>
      <c r="Q151" s="47">
        <f>IF(('Southern Percentages'!$R151&lt;&gt;0),100*(M151*'Southern Percentages'!$R151),"0")</f>
        <v>47.826086956521742</v>
      </c>
      <c r="R151" s="49">
        <f t="shared" si="8"/>
        <v>100.00000000000001</v>
      </c>
      <c r="S151" s="41" t="str">
        <f t="shared" si="9"/>
        <v>Branching</v>
      </c>
      <c r="T151" s="41" t="str">
        <f t="shared" si="10"/>
        <v>Mixed</v>
      </c>
      <c r="U151" s="41" t="str">
        <f t="shared" si="11"/>
        <v>Mixed</v>
      </c>
      <c r="V151" s="5">
        <v>12</v>
      </c>
      <c r="W151" s="6">
        <v>0.52173913043478259</v>
      </c>
      <c r="X151" s="6">
        <v>0.52173913043478259</v>
      </c>
      <c r="Y151" s="6" t="s">
        <v>29</v>
      </c>
      <c r="Z151" s="6">
        <v>0.47826086956521741</v>
      </c>
      <c r="AA151" s="5">
        <v>85</v>
      </c>
      <c r="AB151" s="5">
        <v>14</v>
      </c>
      <c r="AC151" s="8" t="s">
        <v>30</v>
      </c>
    </row>
    <row r="152" spans="1:29" s="9" customFormat="1" x14ac:dyDescent="0.25">
      <c r="A152" s="5" t="s">
        <v>179</v>
      </c>
      <c r="B152" s="10">
        <v>446966</v>
      </c>
      <c r="C152" s="10">
        <v>8031840</v>
      </c>
      <c r="D152" s="11">
        <v>-17.8002</v>
      </c>
      <c r="E152" s="6">
        <v>146.5</v>
      </c>
      <c r="F152" s="5">
        <v>18</v>
      </c>
      <c r="G152" s="5">
        <v>900</v>
      </c>
      <c r="H152" s="5">
        <v>45</v>
      </c>
      <c r="I152" s="6">
        <v>0.05</v>
      </c>
      <c r="J152" s="5">
        <v>2</v>
      </c>
      <c r="K152" s="6">
        <v>2.2222222222222222E-3</v>
      </c>
      <c r="L152" s="5">
        <v>50</v>
      </c>
      <c r="M152" s="6">
        <v>5.5555555555555552E-2</v>
      </c>
      <c r="N152" s="7" t="s">
        <v>40</v>
      </c>
      <c r="O152" s="47">
        <f>IF(('Southern Percentages'!$R152&lt;&gt;0),100*(I152*'Southern Percentages'!$R152),"NA")</f>
        <v>46.391752577319586</v>
      </c>
      <c r="P152" s="47">
        <f>IF(('Southern Percentages'!$R152&lt;&gt;0),100*(K152*'Southern Percentages'!$R152),"0")</f>
        <v>2.0618556701030926</v>
      </c>
      <c r="Q152" s="47">
        <f>IF(('Southern Percentages'!$R152&lt;&gt;0),100*(M152*'Southern Percentages'!$R152),"0")</f>
        <v>51.546391752577314</v>
      </c>
      <c r="R152" s="49">
        <f t="shared" si="8"/>
        <v>100</v>
      </c>
      <c r="S152" s="41" t="str">
        <f t="shared" si="9"/>
        <v>Plate</v>
      </c>
      <c r="T152" s="41" t="str">
        <f t="shared" si="10"/>
        <v>Plate</v>
      </c>
      <c r="U152" s="41" t="str">
        <f t="shared" si="11"/>
        <v>Mixed</v>
      </c>
      <c r="V152" s="5">
        <v>50</v>
      </c>
      <c r="W152" s="6">
        <v>0.51546391752577314</v>
      </c>
      <c r="X152" s="6">
        <v>0.46391752577319589</v>
      </c>
      <c r="Y152" s="6">
        <v>2.0618556701030927E-2</v>
      </c>
      <c r="Z152" s="6">
        <v>0.51546391752577314</v>
      </c>
      <c r="AA152" s="5">
        <v>561</v>
      </c>
      <c r="AB152" s="5">
        <v>89</v>
      </c>
      <c r="AC152" s="8" t="s">
        <v>30</v>
      </c>
    </row>
    <row r="153" spans="1:29" s="9" customFormat="1" x14ac:dyDescent="0.25">
      <c r="A153" s="5" t="s">
        <v>180</v>
      </c>
      <c r="B153" s="10">
        <v>446949</v>
      </c>
      <c r="C153" s="10">
        <v>8031830</v>
      </c>
      <c r="D153" s="11">
        <v>-17.8004</v>
      </c>
      <c r="E153" s="6">
        <v>146.499</v>
      </c>
      <c r="F153" s="5">
        <v>5</v>
      </c>
      <c r="G153" s="5">
        <v>250</v>
      </c>
      <c r="H153" s="5">
        <v>3</v>
      </c>
      <c r="I153" s="6">
        <v>1.2E-2</v>
      </c>
      <c r="J153" s="5">
        <v>2</v>
      </c>
      <c r="K153" s="6">
        <v>8.0000000000000002E-3</v>
      </c>
      <c r="L153" s="5">
        <v>14</v>
      </c>
      <c r="M153" s="6">
        <v>5.6000000000000001E-2</v>
      </c>
      <c r="N153" s="7" t="s">
        <v>40</v>
      </c>
      <c r="O153" s="47">
        <f>IF(('Southern Percentages'!$R153&lt;&gt;0),100*(I153*'Southern Percentages'!$R153),"NA")</f>
        <v>15.789473684210527</v>
      </c>
      <c r="P153" s="47">
        <f>IF(('Southern Percentages'!$R153&lt;&gt;0),100*(K153*'Southern Percentages'!$R153),"0")</f>
        <v>10.526315789473685</v>
      </c>
      <c r="Q153" s="47">
        <f>IF(('Southern Percentages'!$R153&lt;&gt;0),100*(M153*'Southern Percentages'!$R153),"0")</f>
        <v>73.684210526315795</v>
      </c>
      <c r="R153" s="49">
        <f t="shared" si="8"/>
        <v>100</v>
      </c>
      <c r="S153" s="41" t="str">
        <f t="shared" si="9"/>
        <v>Plate</v>
      </c>
      <c r="T153" s="41" t="str">
        <f t="shared" si="10"/>
        <v>Plate</v>
      </c>
      <c r="U153" s="41" t="str">
        <f t="shared" si="11"/>
        <v>Plate</v>
      </c>
      <c r="V153" s="5">
        <v>14</v>
      </c>
      <c r="W153" s="6">
        <v>0.73684210526315785</v>
      </c>
      <c r="X153" s="6">
        <v>0.15789473684210525</v>
      </c>
      <c r="Y153" s="6">
        <v>0.10526315789473684</v>
      </c>
      <c r="Z153" s="6">
        <v>0.73684210526315785</v>
      </c>
      <c r="AA153" s="5">
        <v>173</v>
      </c>
      <c r="AB153" s="5">
        <v>2</v>
      </c>
      <c r="AC153" s="8" t="s">
        <v>30</v>
      </c>
    </row>
    <row r="154" spans="1:29" s="9" customFormat="1" x14ac:dyDescent="0.25">
      <c r="A154" s="5" t="s">
        <v>181</v>
      </c>
      <c r="B154" s="10">
        <v>445786</v>
      </c>
      <c r="C154" s="10">
        <v>8030660</v>
      </c>
      <c r="D154" s="11">
        <v>-17.8109</v>
      </c>
      <c r="E154" s="6">
        <v>146.488</v>
      </c>
      <c r="F154" s="5">
        <v>2</v>
      </c>
      <c r="G154" s="5">
        <v>100</v>
      </c>
      <c r="H154" s="5">
        <v>0</v>
      </c>
      <c r="I154" s="6">
        <v>0</v>
      </c>
      <c r="J154" s="5">
        <v>0</v>
      </c>
      <c r="K154" s="6">
        <v>0</v>
      </c>
      <c r="L154" s="5">
        <v>0</v>
      </c>
      <c r="M154" s="6">
        <v>0</v>
      </c>
      <c r="N154" s="7" t="s">
        <v>85</v>
      </c>
      <c r="O154" s="47">
        <v>0</v>
      </c>
      <c r="P154" s="47">
        <v>0</v>
      </c>
      <c r="Q154" s="47">
        <v>0</v>
      </c>
      <c r="R154" s="49">
        <f t="shared" si="8"/>
        <v>0</v>
      </c>
      <c r="S154" s="41" t="str">
        <f t="shared" si="9"/>
        <v>None</v>
      </c>
      <c r="T154" s="41" t="str">
        <f t="shared" si="10"/>
        <v>None</v>
      </c>
      <c r="U154" s="41" t="s">
        <v>348</v>
      </c>
      <c r="V154" s="5">
        <v>0</v>
      </c>
      <c r="W154" s="6" t="s">
        <v>29</v>
      </c>
      <c r="X154" s="6" t="s">
        <v>29</v>
      </c>
      <c r="Y154" s="6" t="s">
        <v>29</v>
      </c>
      <c r="Z154" s="6" t="s">
        <v>29</v>
      </c>
      <c r="AA154" s="5">
        <v>93</v>
      </c>
      <c r="AB154" s="5">
        <v>7</v>
      </c>
      <c r="AC154" s="8" t="s">
        <v>30</v>
      </c>
    </row>
    <row r="155" spans="1:29" s="9" customFormat="1" x14ac:dyDescent="0.25">
      <c r="A155" s="5" t="s">
        <v>182</v>
      </c>
      <c r="B155" s="10">
        <v>445814</v>
      </c>
      <c r="C155" s="10">
        <v>8030660</v>
      </c>
      <c r="D155" s="11">
        <v>-17.8109</v>
      </c>
      <c r="E155" s="6">
        <v>146.489</v>
      </c>
      <c r="F155" s="5">
        <v>17</v>
      </c>
      <c r="G155" s="5">
        <v>850</v>
      </c>
      <c r="H155" s="5">
        <v>14</v>
      </c>
      <c r="I155" s="6">
        <v>1.6470588235294119E-2</v>
      </c>
      <c r="J155" s="5">
        <v>10</v>
      </c>
      <c r="K155" s="6">
        <v>1.1764705882352941E-2</v>
      </c>
      <c r="L155" s="5">
        <v>3</v>
      </c>
      <c r="M155" s="6">
        <v>3.5294117647058825E-3</v>
      </c>
      <c r="N155" s="7" t="s">
        <v>23</v>
      </c>
      <c r="O155" s="47">
        <f>IF(('Southern Percentages'!$R155&lt;&gt;0),100*(I155*'Southern Percentages'!$R155),"NA")</f>
        <v>51.851851851851862</v>
      </c>
      <c r="P155" s="47">
        <f>IF(('Southern Percentages'!$R155&lt;&gt;0),100*(K155*'Southern Percentages'!$R155),"0")</f>
        <v>37.037037037037038</v>
      </c>
      <c r="Q155" s="47">
        <f>IF(('Southern Percentages'!$R155&lt;&gt;0),100*(M155*'Southern Percentages'!$R155),"0")</f>
        <v>11.111111111111112</v>
      </c>
      <c r="R155" s="49">
        <f t="shared" si="8"/>
        <v>100.00000000000001</v>
      </c>
      <c r="S155" s="41" t="str">
        <f t="shared" si="9"/>
        <v>Branching</v>
      </c>
      <c r="T155" s="41" t="str">
        <f t="shared" si="10"/>
        <v>Branching</v>
      </c>
      <c r="U155" s="41" t="str">
        <f t="shared" si="11"/>
        <v>Mixed</v>
      </c>
      <c r="V155" s="5">
        <v>14</v>
      </c>
      <c r="W155" s="6">
        <v>0.51851851851851849</v>
      </c>
      <c r="X155" s="6">
        <v>0.51851851851851849</v>
      </c>
      <c r="Y155" s="6">
        <v>0.37037037037037035</v>
      </c>
      <c r="Z155" s="6">
        <v>0.1111111111111111</v>
      </c>
      <c r="AA155" s="5">
        <v>654</v>
      </c>
      <c r="AB155" s="5">
        <v>125</v>
      </c>
      <c r="AC155" s="8" t="s">
        <v>30</v>
      </c>
    </row>
    <row r="156" spans="1:29" s="9" customFormat="1" x14ac:dyDescent="0.25">
      <c r="A156" s="5" t="s">
        <v>183</v>
      </c>
      <c r="B156" s="10">
        <v>445844</v>
      </c>
      <c r="C156" s="10">
        <v>8030660</v>
      </c>
      <c r="D156" s="11">
        <v>-17.8109</v>
      </c>
      <c r="E156" s="6">
        <v>146.489</v>
      </c>
      <c r="F156" s="5">
        <v>14</v>
      </c>
      <c r="G156" s="5">
        <v>700</v>
      </c>
      <c r="H156" s="5">
        <v>0</v>
      </c>
      <c r="I156" s="6">
        <v>0</v>
      </c>
      <c r="J156" s="5">
        <v>61</v>
      </c>
      <c r="K156" s="6">
        <v>8.7142857142857147E-2</v>
      </c>
      <c r="L156" s="5">
        <v>4</v>
      </c>
      <c r="M156" s="6">
        <v>5.7142857142857143E-3</v>
      </c>
      <c r="N156" s="7" t="s">
        <v>26</v>
      </c>
      <c r="O156" s="47">
        <f>IF(('Southern Percentages'!$R156&lt;&gt;0),100*(I156*'Southern Percentages'!$R156),"NA")</f>
        <v>0</v>
      </c>
      <c r="P156" s="47">
        <f>IF(('Southern Percentages'!$R156&lt;&gt;0),100*(K156*'Southern Percentages'!$R156),"0")</f>
        <v>93.84615384615384</v>
      </c>
      <c r="Q156" s="47">
        <f>IF(('Southern Percentages'!$R156&lt;&gt;0),100*(M156*'Southern Percentages'!$R156),"0")</f>
        <v>6.1538461538461533</v>
      </c>
      <c r="R156" s="49">
        <f t="shared" si="8"/>
        <v>100</v>
      </c>
      <c r="S156" s="41" t="str">
        <f t="shared" si="9"/>
        <v>Massive</v>
      </c>
      <c r="T156" s="41" t="str">
        <f t="shared" si="10"/>
        <v>Massive</v>
      </c>
      <c r="U156" s="41" t="str">
        <f t="shared" si="11"/>
        <v>Massive</v>
      </c>
      <c r="V156" s="5">
        <v>61</v>
      </c>
      <c r="W156" s="6">
        <v>0.93846153846153846</v>
      </c>
      <c r="X156" s="6" t="s">
        <v>29</v>
      </c>
      <c r="Y156" s="6">
        <v>0.93846153846153846</v>
      </c>
      <c r="Z156" s="6">
        <v>6.1538461538461542E-2</v>
      </c>
      <c r="AA156" s="5">
        <v>545</v>
      </c>
      <c r="AB156" s="5">
        <v>57</v>
      </c>
      <c r="AC156" s="8" t="s">
        <v>30</v>
      </c>
    </row>
    <row r="157" spans="1:29" s="9" customFormat="1" x14ac:dyDescent="0.25">
      <c r="A157" s="5" t="s">
        <v>184</v>
      </c>
      <c r="B157" s="10">
        <v>445867</v>
      </c>
      <c r="C157" s="10">
        <v>8030670</v>
      </c>
      <c r="D157" s="11">
        <v>-17.8108</v>
      </c>
      <c r="E157" s="6">
        <v>146.489</v>
      </c>
      <c r="F157" s="5">
        <v>14</v>
      </c>
      <c r="G157" s="5">
        <v>700</v>
      </c>
      <c r="H157" s="5">
        <v>0</v>
      </c>
      <c r="I157" s="6">
        <v>0</v>
      </c>
      <c r="J157" s="5">
        <v>30</v>
      </c>
      <c r="K157" s="6">
        <v>4.2857142857142858E-2</v>
      </c>
      <c r="L157" s="5">
        <v>11</v>
      </c>
      <c r="M157" s="6">
        <v>1.5714285714285715E-2</v>
      </c>
      <c r="N157" s="7" t="s">
        <v>26</v>
      </c>
      <c r="O157" s="47">
        <f>IF(('Southern Percentages'!$R157&lt;&gt;0),100*(I157*'Southern Percentages'!$R157),"NA")</f>
        <v>0</v>
      </c>
      <c r="P157" s="47">
        <f>IF(('Southern Percentages'!$R157&lt;&gt;0),100*(K157*'Southern Percentages'!$R157),"0")</f>
        <v>73.17073170731706</v>
      </c>
      <c r="Q157" s="47">
        <f>IF(('Southern Percentages'!$R157&lt;&gt;0),100*(M157*'Southern Percentages'!$R157),"0")</f>
        <v>26.829268292682922</v>
      </c>
      <c r="R157" s="49">
        <f t="shared" si="8"/>
        <v>99.999999999999986</v>
      </c>
      <c r="S157" s="41" t="str">
        <f t="shared" si="9"/>
        <v>Massive</v>
      </c>
      <c r="T157" s="41" t="str">
        <f t="shared" si="10"/>
        <v>Massive</v>
      </c>
      <c r="U157" s="41" t="str">
        <f t="shared" si="11"/>
        <v>Massive</v>
      </c>
      <c r="V157" s="5">
        <v>30</v>
      </c>
      <c r="W157" s="6">
        <v>0.73170731707317072</v>
      </c>
      <c r="X157" s="6" t="s">
        <v>29</v>
      </c>
      <c r="Y157" s="6">
        <v>0.73170731707317072</v>
      </c>
      <c r="Z157" s="6">
        <v>0.26829268292682928</v>
      </c>
      <c r="AA157" s="5">
        <v>540</v>
      </c>
      <c r="AB157" s="5">
        <v>45</v>
      </c>
      <c r="AC157" s="8" t="s">
        <v>30</v>
      </c>
    </row>
    <row r="158" spans="1:29" s="9" customFormat="1" x14ac:dyDescent="0.25">
      <c r="A158" s="5" t="s">
        <v>185</v>
      </c>
      <c r="B158" s="10">
        <v>445897</v>
      </c>
      <c r="C158" s="10">
        <v>8030670</v>
      </c>
      <c r="D158" s="11">
        <v>-17.8108</v>
      </c>
      <c r="E158" s="6">
        <v>146.489</v>
      </c>
      <c r="F158" s="5">
        <v>12</v>
      </c>
      <c r="G158" s="5">
        <v>600</v>
      </c>
      <c r="H158" s="5">
        <v>0</v>
      </c>
      <c r="I158" s="6">
        <v>0</v>
      </c>
      <c r="J158" s="5">
        <v>46</v>
      </c>
      <c r="K158" s="6">
        <v>7.6666666666666661E-2</v>
      </c>
      <c r="L158" s="5">
        <v>6</v>
      </c>
      <c r="M158" s="6">
        <v>0.01</v>
      </c>
      <c r="N158" s="7" t="s">
        <v>26</v>
      </c>
      <c r="O158" s="47">
        <f>IF(('Southern Percentages'!$R158&lt;&gt;0),100*(I158*'Southern Percentages'!$R158),"NA")</f>
        <v>0</v>
      </c>
      <c r="P158" s="47">
        <f>IF(('Southern Percentages'!$R158&lt;&gt;0),100*(K158*'Southern Percentages'!$R158),"0")</f>
        <v>88.461538461538439</v>
      </c>
      <c r="Q158" s="47">
        <f>IF(('Southern Percentages'!$R158&lt;&gt;0),100*(M158*'Southern Percentages'!$R158),"0")</f>
        <v>11.538461538461537</v>
      </c>
      <c r="R158" s="49">
        <f t="shared" si="8"/>
        <v>99.999999999999972</v>
      </c>
      <c r="S158" s="41" t="str">
        <f t="shared" si="9"/>
        <v>Massive</v>
      </c>
      <c r="T158" s="41" t="str">
        <f t="shared" si="10"/>
        <v>Massive</v>
      </c>
      <c r="U158" s="41" t="str">
        <f t="shared" si="11"/>
        <v>Massive</v>
      </c>
      <c r="V158" s="5">
        <v>46</v>
      </c>
      <c r="W158" s="6">
        <v>0.88461538461538458</v>
      </c>
      <c r="X158" s="6" t="s">
        <v>29</v>
      </c>
      <c r="Y158" s="6">
        <v>0.88461538461538458</v>
      </c>
      <c r="Z158" s="6">
        <v>0.11538461538461539</v>
      </c>
      <c r="AA158" s="5">
        <v>483</v>
      </c>
      <c r="AB158" s="5">
        <v>34</v>
      </c>
      <c r="AC158" s="8" t="s">
        <v>30</v>
      </c>
    </row>
    <row r="159" spans="1:29" s="9" customFormat="1" x14ac:dyDescent="0.25">
      <c r="A159" s="5" t="s">
        <v>186</v>
      </c>
      <c r="B159" s="10">
        <v>445927</v>
      </c>
      <c r="C159" s="10">
        <v>8030670</v>
      </c>
      <c r="D159" s="11">
        <v>-17.8108</v>
      </c>
      <c r="E159" s="6">
        <v>146.49</v>
      </c>
      <c r="F159" s="5">
        <v>11</v>
      </c>
      <c r="G159" s="5">
        <v>550</v>
      </c>
      <c r="H159" s="5">
        <v>0</v>
      </c>
      <c r="I159" s="6">
        <v>0</v>
      </c>
      <c r="J159" s="5">
        <v>12</v>
      </c>
      <c r="K159" s="6">
        <v>2.181818181818182E-2</v>
      </c>
      <c r="L159" s="5">
        <v>3</v>
      </c>
      <c r="M159" s="6">
        <v>5.454545454545455E-3</v>
      </c>
      <c r="N159" s="7" t="s">
        <v>26</v>
      </c>
      <c r="O159" s="47">
        <f>IF(('Southern Percentages'!$R159&lt;&gt;0),100*(I159*'Southern Percentages'!$R159),"NA")</f>
        <v>0</v>
      </c>
      <c r="P159" s="47">
        <f>IF(('Southern Percentages'!$R159&lt;&gt;0),100*(K159*'Southern Percentages'!$R159),"0")</f>
        <v>80.000000000000014</v>
      </c>
      <c r="Q159" s="47">
        <f>IF(('Southern Percentages'!$R159&lt;&gt;0),100*(M159*'Southern Percentages'!$R159),"0")</f>
        <v>20.000000000000004</v>
      </c>
      <c r="R159" s="49">
        <f t="shared" si="8"/>
        <v>100.00000000000001</v>
      </c>
      <c r="S159" s="41" t="str">
        <f t="shared" si="9"/>
        <v>Massive</v>
      </c>
      <c r="T159" s="41" t="str">
        <f t="shared" si="10"/>
        <v>Massive</v>
      </c>
      <c r="U159" s="41" t="str">
        <f t="shared" si="11"/>
        <v>Massive</v>
      </c>
      <c r="V159" s="5">
        <v>12</v>
      </c>
      <c r="W159" s="6">
        <v>0.8</v>
      </c>
      <c r="X159" s="6" t="s">
        <v>29</v>
      </c>
      <c r="Y159" s="6">
        <v>0.8</v>
      </c>
      <c r="Z159" s="6">
        <v>0.2</v>
      </c>
      <c r="AA159" s="5">
        <v>500</v>
      </c>
      <c r="AB159" s="5">
        <v>21</v>
      </c>
      <c r="AC159" s="8" t="s">
        <v>30</v>
      </c>
    </row>
    <row r="160" spans="1:29" s="9" customFormat="1" x14ac:dyDescent="0.25">
      <c r="A160" s="5" t="s">
        <v>187</v>
      </c>
      <c r="B160" s="10">
        <v>445953</v>
      </c>
      <c r="C160" s="10">
        <v>8030680</v>
      </c>
      <c r="D160" s="11">
        <v>-17.810700000000001</v>
      </c>
      <c r="E160" s="6">
        <v>146.49</v>
      </c>
      <c r="F160" s="5">
        <v>13</v>
      </c>
      <c r="G160" s="5">
        <v>650</v>
      </c>
      <c r="H160" s="5">
        <v>0</v>
      </c>
      <c r="I160" s="6">
        <v>0</v>
      </c>
      <c r="J160" s="5">
        <v>4</v>
      </c>
      <c r="K160" s="6">
        <v>6.1538461538461538E-3</v>
      </c>
      <c r="L160" s="5">
        <v>3</v>
      </c>
      <c r="M160" s="6">
        <v>4.6153846153846158E-3</v>
      </c>
      <c r="N160" s="7" t="s">
        <v>26</v>
      </c>
      <c r="O160" s="47">
        <f>IF(('Southern Percentages'!$R160&lt;&gt;0),100*(I160*'Southern Percentages'!$R160),"NA")</f>
        <v>0</v>
      </c>
      <c r="P160" s="47">
        <f>IF(('Southern Percentages'!$R160&lt;&gt;0),100*(K160*'Southern Percentages'!$R160),"0")</f>
        <v>57.142857142857153</v>
      </c>
      <c r="Q160" s="47">
        <f>IF(('Southern Percentages'!$R160&lt;&gt;0),100*(M160*'Southern Percentages'!$R160),"0")</f>
        <v>42.857142857142861</v>
      </c>
      <c r="R160" s="49">
        <f t="shared" si="8"/>
        <v>100.00000000000001</v>
      </c>
      <c r="S160" s="41" t="str">
        <f t="shared" si="9"/>
        <v>Massive</v>
      </c>
      <c r="T160" s="41" t="str">
        <f t="shared" si="10"/>
        <v>Massive</v>
      </c>
      <c r="U160" s="41" t="str">
        <f t="shared" si="11"/>
        <v>Mixed</v>
      </c>
      <c r="V160" s="5">
        <v>4</v>
      </c>
      <c r="W160" s="6">
        <v>0.5714285714285714</v>
      </c>
      <c r="X160" s="6" t="s">
        <v>29</v>
      </c>
      <c r="Y160" s="6">
        <v>0.5714285714285714</v>
      </c>
      <c r="Z160" s="6">
        <v>0.42857142857142855</v>
      </c>
      <c r="AA160" s="5">
        <v>525</v>
      </c>
      <c r="AB160" s="5">
        <v>79</v>
      </c>
      <c r="AC160" s="8" t="s">
        <v>30</v>
      </c>
    </row>
    <row r="161" spans="1:29" s="9" customFormat="1" x14ac:dyDescent="0.25">
      <c r="A161" s="5" t="s">
        <v>188</v>
      </c>
      <c r="B161" s="10">
        <v>445981</v>
      </c>
      <c r="C161" s="10">
        <v>8030690</v>
      </c>
      <c r="D161" s="11">
        <v>-17.810700000000001</v>
      </c>
      <c r="E161" s="6">
        <v>146.49</v>
      </c>
      <c r="F161" s="5">
        <v>13</v>
      </c>
      <c r="G161" s="5">
        <v>650</v>
      </c>
      <c r="H161" s="5">
        <v>3</v>
      </c>
      <c r="I161" s="6">
        <v>4.6153846153846158E-3</v>
      </c>
      <c r="J161" s="5">
        <v>11</v>
      </c>
      <c r="K161" s="6">
        <v>1.6923076923076923E-2</v>
      </c>
      <c r="L161" s="5">
        <v>5</v>
      </c>
      <c r="M161" s="6">
        <v>7.6923076923076927E-3</v>
      </c>
      <c r="N161" s="7" t="s">
        <v>26</v>
      </c>
      <c r="O161" s="47">
        <f>IF(('Southern Percentages'!$R161&lt;&gt;0),100*(I161*'Southern Percentages'!$R161),"NA")</f>
        <v>15.789473684210527</v>
      </c>
      <c r="P161" s="47">
        <f>IF(('Southern Percentages'!$R161&lt;&gt;0),100*(K161*'Southern Percentages'!$R161),"0")</f>
        <v>57.894736842105253</v>
      </c>
      <c r="Q161" s="47">
        <f>IF(('Southern Percentages'!$R161&lt;&gt;0),100*(M161*'Southern Percentages'!$R161),"0")</f>
        <v>26.315789473684209</v>
      </c>
      <c r="R161" s="49">
        <f t="shared" si="8"/>
        <v>99.999999999999986</v>
      </c>
      <c r="S161" s="41" t="str">
        <f t="shared" si="9"/>
        <v>Massive</v>
      </c>
      <c r="T161" s="41" t="str">
        <f t="shared" si="10"/>
        <v>Massive</v>
      </c>
      <c r="U161" s="41" t="str">
        <f t="shared" si="11"/>
        <v>Massive</v>
      </c>
      <c r="V161" s="5">
        <v>11</v>
      </c>
      <c r="W161" s="6">
        <v>0.57894736842105265</v>
      </c>
      <c r="X161" s="6">
        <v>0.15789473684210525</v>
      </c>
      <c r="Y161" s="6">
        <v>0.57894736842105265</v>
      </c>
      <c r="Z161" s="6">
        <v>0.26315789473684209</v>
      </c>
      <c r="AA161" s="5">
        <v>563</v>
      </c>
      <c r="AB161" s="5">
        <v>37</v>
      </c>
      <c r="AC161" s="8" t="s">
        <v>30</v>
      </c>
    </row>
    <row r="162" spans="1:29" s="9" customFormat="1" x14ac:dyDescent="0.25">
      <c r="A162" s="5" t="s">
        <v>189</v>
      </c>
      <c r="B162" s="10">
        <v>446011</v>
      </c>
      <c r="C162" s="10">
        <v>8030690</v>
      </c>
      <c r="D162" s="11">
        <v>-17.810700000000001</v>
      </c>
      <c r="E162" s="6">
        <v>146.49100000000001</v>
      </c>
      <c r="F162" s="5">
        <v>17</v>
      </c>
      <c r="G162" s="5">
        <v>850</v>
      </c>
      <c r="H162" s="5">
        <v>2</v>
      </c>
      <c r="I162" s="6">
        <v>2.352941176470588E-3</v>
      </c>
      <c r="J162" s="5">
        <v>15</v>
      </c>
      <c r="K162" s="6">
        <v>1.7647058823529412E-2</v>
      </c>
      <c r="L162" s="5">
        <v>46</v>
      </c>
      <c r="M162" s="6">
        <v>5.4117647058823527E-2</v>
      </c>
      <c r="N162" s="7" t="s">
        <v>40</v>
      </c>
      <c r="O162" s="47">
        <f>IF(('Southern Percentages'!$R162&lt;&gt;0),100*(I162*'Southern Percentages'!$R162),"NA")</f>
        <v>3.1746031746031744</v>
      </c>
      <c r="P162" s="47">
        <f>IF(('Southern Percentages'!$R162&lt;&gt;0),100*(K162*'Southern Percentages'!$R162),"0")</f>
        <v>23.809523809523814</v>
      </c>
      <c r="Q162" s="47">
        <f>IF(('Southern Percentages'!$R162&lt;&gt;0),100*(M162*'Southern Percentages'!$R162),"0")</f>
        <v>73.015873015873026</v>
      </c>
      <c r="R162" s="49">
        <f t="shared" si="8"/>
        <v>100.00000000000001</v>
      </c>
      <c r="S162" s="41" t="str">
        <f t="shared" si="9"/>
        <v>Plate</v>
      </c>
      <c r="T162" s="41" t="str">
        <f t="shared" si="10"/>
        <v>Plate</v>
      </c>
      <c r="U162" s="41" t="str">
        <f t="shared" si="11"/>
        <v>Plate</v>
      </c>
      <c r="V162" s="5">
        <v>46</v>
      </c>
      <c r="W162" s="6">
        <v>0.73015873015873012</v>
      </c>
      <c r="X162" s="6">
        <v>3.1746031746031744E-2</v>
      </c>
      <c r="Y162" s="6">
        <v>0.23809523809523808</v>
      </c>
      <c r="Z162" s="6">
        <v>0.73015873015873012</v>
      </c>
      <c r="AA162" s="5">
        <v>724</v>
      </c>
      <c r="AB162" s="5">
        <v>19</v>
      </c>
      <c r="AC162" s="8" t="s">
        <v>30</v>
      </c>
    </row>
    <row r="163" spans="1:29" s="9" customFormat="1" x14ac:dyDescent="0.25">
      <c r="A163" s="5" t="s">
        <v>190</v>
      </c>
      <c r="B163" s="10">
        <v>446038</v>
      </c>
      <c r="C163" s="10">
        <v>8030690</v>
      </c>
      <c r="D163" s="11">
        <v>-17.810600000000001</v>
      </c>
      <c r="E163" s="6">
        <v>146.49100000000001</v>
      </c>
      <c r="F163" s="5">
        <v>14</v>
      </c>
      <c r="G163" s="5">
        <v>700</v>
      </c>
      <c r="H163" s="5">
        <v>17</v>
      </c>
      <c r="I163" s="6">
        <v>2.4285714285714285E-2</v>
      </c>
      <c r="J163" s="5">
        <v>46</v>
      </c>
      <c r="K163" s="6">
        <v>6.5714285714285711E-2</v>
      </c>
      <c r="L163" s="5">
        <v>22</v>
      </c>
      <c r="M163" s="6">
        <v>3.1428571428571431E-2</v>
      </c>
      <c r="N163" s="7" t="s">
        <v>26</v>
      </c>
      <c r="O163" s="47">
        <f>IF(('Southern Percentages'!$R163&lt;&gt;0),100*(I163*'Southern Percentages'!$R163),"NA")</f>
        <v>20</v>
      </c>
      <c r="P163" s="47">
        <f>IF(('Southern Percentages'!$R163&lt;&gt;0),100*(K163*'Southern Percentages'!$R163),"0")</f>
        <v>54.117647058823536</v>
      </c>
      <c r="Q163" s="47">
        <f>IF(('Southern Percentages'!$R163&lt;&gt;0),100*(M163*'Southern Percentages'!$R163),"0")</f>
        <v>25.882352941176475</v>
      </c>
      <c r="R163" s="49">
        <f t="shared" si="8"/>
        <v>100.00000000000001</v>
      </c>
      <c r="S163" s="41" t="str">
        <f t="shared" si="9"/>
        <v>Massive</v>
      </c>
      <c r="T163" s="41" t="str">
        <f t="shared" si="10"/>
        <v>Massive</v>
      </c>
      <c r="U163" s="41" t="str">
        <f t="shared" si="11"/>
        <v>Massive</v>
      </c>
      <c r="V163" s="5">
        <v>46</v>
      </c>
      <c r="W163" s="6">
        <v>0.54117647058823526</v>
      </c>
      <c r="X163" s="6">
        <v>0.2</v>
      </c>
      <c r="Y163" s="6">
        <v>0.54117647058823526</v>
      </c>
      <c r="Z163" s="6">
        <v>0.25882352941176473</v>
      </c>
      <c r="AA163" s="5">
        <v>514</v>
      </c>
      <c r="AB163" s="5">
        <v>42</v>
      </c>
      <c r="AC163" s="8" t="s">
        <v>30</v>
      </c>
    </row>
    <row r="164" spans="1:29" s="9" customFormat="1" x14ac:dyDescent="0.25">
      <c r="A164" s="5" t="s">
        <v>191</v>
      </c>
      <c r="B164" s="10">
        <v>446063</v>
      </c>
      <c r="C164" s="10">
        <v>8030700</v>
      </c>
      <c r="D164" s="11">
        <v>-17.810500000000001</v>
      </c>
      <c r="E164" s="6">
        <v>146.49100000000001</v>
      </c>
      <c r="F164" s="5">
        <v>13</v>
      </c>
      <c r="G164" s="5">
        <v>650</v>
      </c>
      <c r="H164" s="5">
        <v>25</v>
      </c>
      <c r="I164" s="6">
        <v>3.8461538461538464E-2</v>
      </c>
      <c r="J164" s="5">
        <v>24</v>
      </c>
      <c r="K164" s="6">
        <v>3.6923076923076927E-2</v>
      </c>
      <c r="L164" s="5">
        <v>28</v>
      </c>
      <c r="M164" s="6">
        <v>4.3076923076923075E-2</v>
      </c>
      <c r="N164" s="7" t="s">
        <v>40</v>
      </c>
      <c r="O164" s="47">
        <f>IF(('Southern Percentages'!$R164&lt;&gt;0),100*(I164*'Southern Percentages'!$R164),"NA")</f>
        <v>32.467532467532472</v>
      </c>
      <c r="P164" s="47">
        <f>IF(('Southern Percentages'!$R164&lt;&gt;0),100*(K164*'Southern Percentages'!$R164),"0")</f>
        <v>31.168831168831172</v>
      </c>
      <c r="Q164" s="47">
        <f>IF(('Southern Percentages'!$R164&lt;&gt;0),100*(M164*'Southern Percentages'!$R164),"0")</f>
        <v>36.363636363636367</v>
      </c>
      <c r="R164" s="49">
        <f t="shared" si="8"/>
        <v>100</v>
      </c>
      <c r="S164" s="41" t="str">
        <f t="shared" si="9"/>
        <v>Plate</v>
      </c>
      <c r="T164" s="41" t="str">
        <f t="shared" si="10"/>
        <v>Mixed</v>
      </c>
      <c r="U164" s="41" t="str">
        <f t="shared" si="11"/>
        <v>Mixed</v>
      </c>
      <c r="V164" s="5">
        <v>28</v>
      </c>
      <c r="W164" s="6">
        <v>0.36363636363636365</v>
      </c>
      <c r="X164" s="6">
        <v>0.32467532467532467</v>
      </c>
      <c r="Y164" s="6">
        <v>0.31168831168831168</v>
      </c>
      <c r="Z164" s="6">
        <v>0.36363636363636365</v>
      </c>
      <c r="AA164" s="5">
        <v>432</v>
      </c>
      <c r="AB164" s="5">
        <v>81</v>
      </c>
      <c r="AC164" s="8" t="s">
        <v>30</v>
      </c>
    </row>
    <row r="165" spans="1:29" s="9" customFormat="1" x14ac:dyDescent="0.25">
      <c r="A165" s="5" t="s">
        <v>192</v>
      </c>
      <c r="B165" s="10">
        <v>446087</v>
      </c>
      <c r="C165" s="10">
        <v>8030720</v>
      </c>
      <c r="D165" s="11">
        <v>-17.810400000000001</v>
      </c>
      <c r="E165" s="6">
        <v>146.49100000000001</v>
      </c>
      <c r="F165" s="5">
        <v>20</v>
      </c>
      <c r="G165" s="5">
        <v>1000</v>
      </c>
      <c r="H165" s="5">
        <v>20</v>
      </c>
      <c r="I165" s="6">
        <v>0.02</v>
      </c>
      <c r="J165" s="5">
        <v>50</v>
      </c>
      <c r="K165" s="6">
        <v>0.05</v>
      </c>
      <c r="L165" s="5">
        <v>44</v>
      </c>
      <c r="M165" s="6">
        <v>4.3999999999999997E-2</v>
      </c>
      <c r="N165" s="7" t="s">
        <v>26</v>
      </c>
      <c r="O165" s="47">
        <f>IF(('Southern Percentages'!$R165&lt;&gt;0),100*(I165*'Southern Percentages'!$R165),"NA")</f>
        <v>17.543859649122805</v>
      </c>
      <c r="P165" s="47">
        <f>IF(('Southern Percentages'!$R165&lt;&gt;0),100*(K165*'Southern Percentages'!$R165),"0")</f>
        <v>43.859649122807014</v>
      </c>
      <c r="Q165" s="47">
        <f>IF(('Southern Percentages'!$R165&lt;&gt;0),100*(M165*'Southern Percentages'!$R165),"0")</f>
        <v>38.596491228070171</v>
      </c>
      <c r="R165" s="49">
        <f t="shared" si="8"/>
        <v>100</v>
      </c>
      <c r="S165" s="41" t="str">
        <f t="shared" si="9"/>
        <v>Massive</v>
      </c>
      <c r="T165" s="41" t="str">
        <f t="shared" si="10"/>
        <v>Massive</v>
      </c>
      <c r="U165" s="41" t="str">
        <f t="shared" si="11"/>
        <v>Mixed</v>
      </c>
      <c r="V165" s="5">
        <v>50</v>
      </c>
      <c r="W165" s="6">
        <v>0.43859649122807015</v>
      </c>
      <c r="X165" s="6">
        <v>0.17543859649122806</v>
      </c>
      <c r="Y165" s="6">
        <v>0.43859649122807015</v>
      </c>
      <c r="Z165" s="6">
        <v>0.38596491228070173</v>
      </c>
      <c r="AA165" s="5">
        <v>708</v>
      </c>
      <c r="AB165" s="5">
        <v>22</v>
      </c>
      <c r="AC165" s="8" t="s">
        <v>30</v>
      </c>
    </row>
    <row r="166" spans="1:29" s="9" customFormat="1" x14ac:dyDescent="0.25">
      <c r="A166" s="5" t="s">
        <v>193</v>
      </c>
      <c r="B166" s="10">
        <v>446117</v>
      </c>
      <c r="C166" s="10">
        <v>8030720</v>
      </c>
      <c r="D166" s="11">
        <v>-17.810400000000001</v>
      </c>
      <c r="E166" s="6">
        <v>146.49199999999999</v>
      </c>
      <c r="F166" s="5">
        <v>27</v>
      </c>
      <c r="G166" s="5">
        <v>1350</v>
      </c>
      <c r="H166" s="5">
        <v>15</v>
      </c>
      <c r="I166" s="6">
        <v>1.1111111111111112E-2</v>
      </c>
      <c r="J166" s="5">
        <v>53</v>
      </c>
      <c r="K166" s="6">
        <v>3.9259259259259258E-2</v>
      </c>
      <c r="L166" s="5">
        <v>51</v>
      </c>
      <c r="M166" s="6">
        <v>3.7777777777777778E-2</v>
      </c>
      <c r="N166" s="7" t="s">
        <v>26</v>
      </c>
      <c r="O166" s="47">
        <f>IF(('Southern Percentages'!$R166&lt;&gt;0),100*(I166*'Southern Percentages'!$R166),"NA")</f>
        <v>12.605042016806726</v>
      </c>
      <c r="P166" s="47">
        <f>IF(('Southern Percentages'!$R166&lt;&gt;0),100*(K166*'Southern Percentages'!$R166),"0")</f>
        <v>44.537815126050425</v>
      </c>
      <c r="Q166" s="47">
        <f>IF(('Southern Percentages'!$R166&lt;&gt;0),100*(M166*'Southern Percentages'!$R166),"0")</f>
        <v>42.857142857142861</v>
      </c>
      <c r="R166" s="49">
        <f t="shared" si="8"/>
        <v>100.00000000000001</v>
      </c>
      <c r="S166" s="41" t="str">
        <f t="shared" si="9"/>
        <v>Massive</v>
      </c>
      <c r="T166" s="41" t="str">
        <f t="shared" si="10"/>
        <v>Mixed</v>
      </c>
      <c r="U166" s="41" t="str">
        <f t="shared" si="11"/>
        <v>Mixed</v>
      </c>
      <c r="V166" s="5">
        <v>53</v>
      </c>
      <c r="W166" s="6">
        <v>0.44537815126050423</v>
      </c>
      <c r="X166" s="6">
        <v>0.12605042016806722</v>
      </c>
      <c r="Y166" s="6">
        <v>0.44537815126050423</v>
      </c>
      <c r="Z166" s="6">
        <v>0.42857142857142855</v>
      </c>
      <c r="AA166" s="5">
        <v>975</v>
      </c>
      <c r="AB166" s="5">
        <v>64</v>
      </c>
      <c r="AC166" s="8" t="s">
        <v>30</v>
      </c>
    </row>
    <row r="167" spans="1:29" s="9" customFormat="1" x14ac:dyDescent="0.25">
      <c r="A167" s="5" t="s">
        <v>194</v>
      </c>
      <c r="B167" s="10">
        <v>446138</v>
      </c>
      <c r="C167" s="10">
        <v>8030730</v>
      </c>
      <c r="D167" s="11">
        <v>-17.810300000000002</v>
      </c>
      <c r="E167" s="6">
        <v>146.49199999999999</v>
      </c>
      <c r="F167" s="5">
        <v>12</v>
      </c>
      <c r="G167" s="5">
        <v>600</v>
      </c>
      <c r="H167" s="5">
        <v>3</v>
      </c>
      <c r="I167" s="6">
        <v>5.0000000000000001E-3</v>
      </c>
      <c r="J167" s="5">
        <v>30</v>
      </c>
      <c r="K167" s="6">
        <v>0.05</v>
      </c>
      <c r="L167" s="5">
        <v>33</v>
      </c>
      <c r="M167" s="6">
        <v>5.5E-2</v>
      </c>
      <c r="N167" s="7" t="s">
        <v>40</v>
      </c>
      <c r="O167" s="47">
        <f>IF(('Southern Percentages'!$R167&lt;&gt;0),100*(I167*'Southern Percentages'!$R167),"NA")</f>
        <v>4.5454545454545459</v>
      </c>
      <c r="P167" s="47">
        <f>IF(('Southern Percentages'!$R167&lt;&gt;0),100*(K167*'Southern Percentages'!$R167),"0")</f>
        <v>45.45454545454546</v>
      </c>
      <c r="Q167" s="47">
        <f>IF(('Southern Percentages'!$R167&lt;&gt;0),100*(M167*'Southern Percentages'!$R167),"0")</f>
        <v>50</v>
      </c>
      <c r="R167" s="49">
        <f t="shared" si="8"/>
        <v>100</v>
      </c>
      <c r="S167" s="41" t="str">
        <f t="shared" si="9"/>
        <v>Plate</v>
      </c>
      <c r="T167" s="41" t="str">
        <f t="shared" si="10"/>
        <v>Mixed</v>
      </c>
      <c r="U167" s="41" t="str">
        <f t="shared" si="11"/>
        <v>Mixed</v>
      </c>
      <c r="V167" s="5">
        <v>33</v>
      </c>
      <c r="W167" s="6">
        <v>0.5</v>
      </c>
      <c r="X167" s="6">
        <v>4.5454545454545456E-2</v>
      </c>
      <c r="Y167" s="6">
        <v>0.45454545454545453</v>
      </c>
      <c r="Z167" s="6">
        <v>0.5</v>
      </c>
      <c r="AA167" s="5">
        <v>439</v>
      </c>
      <c r="AB167" s="5">
        <v>12</v>
      </c>
      <c r="AC167" s="8" t="s">
        <v>30</v>
      </c>
    </row>
    <row r="168" spans="1:29" s="9" customFormat="1" x14ac:dyDescent="0.25">
      <c r="A168" s="5" t="s">
        <v>195</v>
      </c>
      <c r="B168" s="10">
        <v>456007</v>
      </c>
      <c r="C168" s="10">
        <v>8057010</v>
      </c>
      <c r="D168" s="11">
        <v>-17.572900000000001</v>
      </c>
      <c r="E168" s="6">
        <v>146.58500000000001</v>
      </c>
      <c r="F168" s="5">
        <v>8</v>
      </c>
      <c r="G168" s="5">
        <v>400</v>
      </c>
      <c r="H168" s="5">
        <v>26</v>
      </c>
      <c r="I168" s="6">
        <v>6.5000000000000002E-2</v>
      </c>
      <c r="J168" s="5">
        <v>2</v>
      </c>
      <c r="K168" s="6">
        <v>5.0000000000000001E-3</v>
      </c>
      <c r="L168" s="5">
        <v>7</v>
      </c>
      <c r="M168" s="6">
        <v>1.7500000000000002E-2</v>
      </c>
      <c r="N168" s="7" t="s">
        <v>23</v>
      </c>
      <c r="O168" s="47">
        <f>IF(('Southern Percentages'!$R168&lt;&gt;0),100*(I168*'Southern Percentages'!$R168),"NA")</f>
        <v>74.285714285714292</v>
      </c>
      <c r="P168" s="47">
        <f>IF(('Southern Percentages'!$R168&lt;&gt;0),100*(K168*'Southern Percentages'!$R168),"0")</f>
        <v>5.7142857142857144</v>
      </c>
      <c r="Q168" s="47">
        <f>IF(('Southern Percentages'!$R168&lt;&gt;0),100*(M168*'Southern Percentages'!$R168),"0")</f>
        <v>20</v>
      </c>
      <c r="R168" s="49">
        <f t="shared" si="8"/>
        <v>100</v>
      </c>
      <c r="S168" s="41" t="str">
        <f t="shared" si="9"/>
        <v>Branching</v>
      </c>
      <c r="T168" s="41" t="str">
        <f t="shared" si="10"/>
        <v>Branching</v>
      </c>
      <c r="U168" s="41" t="str">
        <f t="shared" si="11"/>
        <v>Branching</v>
      </c>
      <c r="V168" s="5">
        <v>26</v>
      </c>
      <c r="W168" s="6">
        <v>0.74285714285714288</v>
      </c>
      <c r="X168" s="6">
        <v>0.74285714285714288</v>
      </c>
      <c r="Y168" s="6">
        <v>5.7142857142857141E-2</v>
      </c>
      <c r="Z168" s="6">
        <v>0.2</v>
      </c>
      <c r="AA168" s="5">
        <v>295</v>
      </c>
      <c r="AB168" s="5">
        <v>31</v>
      </c>
      <c r="AC168" s="8" t="s">
        <v>30</v>
      </c>
    </row>
    <row r="169" spans="1:29" s="9" customFormat="1" x14ac:dyDescent="0.25">
      <c r="A169" s="5" t="s">
        <v>196</v>
      </c>
      <c r="B169" s="10">
        <v>456036</v>
      </c>
      <c r="C169" s="10">
        <v>8057020</v>
      </c>
      <c r="D169" s="11">
        <v>-17.572900000000001</v>
      </c>
      <c r="E169" s="6">
        <v>146.58600000000001</v>
      </c>
      <c r="F169" s="5">
        <v>21</v>
      </c>
      <c r="G169" s="5">
        <v>1050</v>
      </c>
      <c r="H169" s="5">
        <v>147</v>
      </c>
      <c r="I169" s="6">
        <v>0.14000000000000001</v>
      </c>
      <c r="J169" s="5">
        <v>2</v>
      </c>
      <c r="K169" s="6">
        <v>1.9047619047619048E-3</v>
      </c>
      <c r="L169" s="5">
        <v>8</v>
      </c>
      <c r="M169" s="6">
        <v>7.619047619047619E-3</v>
      </c>
      <c r="N169" s="7" t="s">
        <v>23</v>
      </c>
      <c r="O169" s="47">
        <f>IF(('Southern Percentages'!$R169&lt;&gt;0),100*(I169*'Southern Percentages'!$R169),"NA")</f>
        <v>93.630573248407643</v>
      </c>
      <c r="P169" s="47">
        <f>IF(('Southern Percentages'!$R169&lt;&gt;0),100*(K169*'Southern Percentages'!$R169),"0")</f>
        <v>1.2738853503184713</v>
      </c>
      <c r="Q169" s="47">
        <f>IF(('Southern Percentages'!$R169&lt;&gt;0),100*(M169*'Southern Percentages'!$R169),"0")</f>
        <v>5.0955414012738851</v>
      </c>
      <c r="R169" s="49">
        <f t="shared" si="8"/>
        <v>100</v>
      </c>
      <c r="S169" s="41" t="str">
        <f t="shared" si="9"/>
        <v>Branching</v>
      </c>
      <c r="T169" s="41" t="str">
        <f t="shared" si="10"/>
        <v>Branching</v>
      </c>
      <c r="U169" s="41" t="str">
        <f t="shared" si="11"/>
        <v>Branching</v>
      </c>
      <c r="V169" s="5">
        <v>147</v>
      </c>
      <c r="W169" s="6">
        <v>0.93630573248407645</v>
      </c>
      <c r="X169" s="6">
        <v>0.93630573248407645</v>
      </c>
      <c r="Y169" s="6">
        <v>1.2738853503184714E-2</v>
      </c>
      <c r="Z169" s="6">
        <v>5.0955414012738856E-2</v>
      </c>
      <c r="AA169" s="5">
        <v>675</v>
      </c>
      <c r="AB169" s="5">
        <v>129</v>
      </c>
      <c r="AC169" s="8" t="s">
        <v>30</v>
      </c>
    </row>
    <row r="170" spans="1:29" s="9" customFormat="1" x14ac:dyDescent="0.25">
      <c r="A170" s="5" t="s">
        <v>197</v>
      </c>
      <c r="B170" s="10">
        <v>456065</v>
      </c>
      <c r="C170" s="10">
        <v>8057030</v>
      </c>
      <c r="D170" s="11">
        <v>-17.572800000000001</v>
      </c>
      <c r="E170" s="6">
        <v>146.58600000000001</v>
      </c>
      <c r="F170" s="5">
        <v>13</v>
      </c>
      <c r="G170" s="5">
        <v>650</v>
      </c>
      <c r="H170" s="5">
        <v>15</v>
      </c>
      <c r="I170" s="6">
        <v>2.3076923076923078E-2</v>
      </c>
      <c r="J170" s="5">
        <v>0</v>
      </c>
      <c r="K170" s="6">
        <v>0</v>
      </c>
      <c r="L170" s="5">
        <v>1</v>
      </c>
      <c r="M170" s="6">
        <v>1.5384615384615385E-3</v>
      </c>
      <c r="N170" s="7" t="s">
        <v>23</v>
      </c>
      <c r="O170" s="47">
        <f>IF(('Southern Percentages'!$R170&lt;&gt;0),100*(I170*'Southern Percentages'!$R170),"NA")</f>
        <v>93.75</v>
      </c>
      <c r="P170" s="47">
        <f>IF(('Southern Percentages'!$R170&lt;&gt;0),100*(K170*'Southern Percentages'!$R170),"0")</f>
        <v>0</v>
      </c>
      <c r="Q170" s="47">
        <f>IF(('Southern Percentages'!$R170&lt;&gt;0),100*(M170*'Southern Percentages'!$R170),"0")</f>
        <v>6.25</v>
      </c>
      <c r="R170" s="49">
        <f t="shared" si="8"/>
        <v>100</v>
      </c>
      <c r="S170" s="41" t="str">
        <f t="shared" si="9"/>
        <v>Branching</v>
      </c>
      <c r="T170" s="41" t="str">
        <f t="shared" si="10"/>
        <v>Branching</v>
      </c>
      <c r="U170" s="41" t="str">
        <f t="shared" si="11"/>
        <v>Branching</v>
      </c>
      <c r="V170" s="5">
        <v>15</v>
      </c>
      <c r="W170" s="6">
        <v>0.9375</v>
      </c>
      <c r="X170" s="6">
        <v>0.9375</v>
      </c>
      <c r="Y170" s="6" t="s">
        <v>29</v>
      </c>
      <c r="Z170" s="6">
        <v>6.25E-2</v>
      </c>
      <c r="AA170" s="5">
        <v>454</v>
      </c>
      <c r="AB170" s="5">
        <v>135</v>
      </c>
      <c r="AC170" s="8" t="s">
        <v>30</v>
      </c>
    </row>
    <row r="171" spans="1:29" s="9" customFormat="1" x14ac:dyDescent="0.25">
      <c r="A171" s="5" t="s">
        <v>198</v>
      </c>
      <c r="B171" s="10">
        <v>456095</v>
      </c>
      <c r="C171" s="10">
        <v>8057030</v>
      </c>
      <c r="D171" s="11">
        <v>-17.572800000000001</v>
      </c>
      <c r="E171" s="6">
        <v>146.58600000000001</v>
      </c>
      <c r="F171" s="5">
        <v>12</v>
      </c>
      <c r="G171" s="5">
        <v>600</v>
      </c>
      <c r="H171" s="5">
        <v>10</v>
      </c>
      <c r="I171" s="6">
        <v>1.6666666666666666E-2</v>
      </c>
      <c r="J171" s="5">
        <v>0</v>
      </c>
      <c r="K171" s="6">
        <v>0</v>
      </c>
      <c r="L171" s="5">
        <v>2</v>
      </c>
      <c r="M171" s="6">
        <v>3.3333333333333335E-3</v>
      </c>
      <c r="N171" s="7" t="s">
        <v>23</v>
      </c>
      <c r="O171" s="47">
        <f>IF(('Southern Percentages'!$R171&lt;&gt;0),100*(I171*'Southern Percentages'!$R171),"NA")</f>
        <v>83.333333333333343</v>
      </c>
      <c r="P171" s="47">
        <f>IF(('Southern Percentages'!$R171&lt;&gt;0),100*(K171*'Southern Percentages'!$R171),"0")</f>
        <v>0</v>
      </c>
      <c r="Q171" s="47">
        <f>IF(('Southern Percentages'!$R171&lt;&gt;0),100*(M171*'Southern Percentages'!$R171),"0")</f>
        <v>16.666666666666668</v>
      </c>
      <c r="R171" s="49">
        <f t="shared" si="8"/>
        <v>100.00000000000001</v>
      </c>
      <c r="S171" s="41" t="str">
        <f t="shared" si="9"/>
        <v>Branching</v>
      </c>
      <c r="T171" s="41" t="str">
        <f t="shared" si="10"/>
        <v>Branching</v>
      </c>
      <c r="U171" s="41" t="str">
        <f t="shared" si="11"/>
        <v>Branching</v>
      </c>
      <c r="V171" s="5">
        <v>10</v>
      </c>
      <c r="W171" s="6">
        <v>0.83333333333333337</v>
      </c>
      <c r="X171" s="6">
        <v>0.83333333333333337</v>
      </c>
      <c r="Y171" s="6" t="s">
        <v>29</v>
      </c>
      <c r="Z171" s="6">
        <v>0.16666666666666666</v>
      </c>
      <c r="AA171" s="5">
        <v>387</v>
      </c>
      <c r="AB171" s="5">
        <v>159</v>
      </c>
      <c r="AC171" s="8" t="s">
        <v>30</v>
      </c>
    </row>
    <row r="172" spans="1:29" s="9" customFormat="1" x14ac:dyDescent="0.25">
      <c r="A172" s="5" t="s">
        <v>199</v>
      </c>
      <c r="B172" s="10">
        <v>456122</v>
      </c>
      <c r="C172" s="10">
        <v>8057020</v>
      </c>
      <c r="D172" s="11">
        <v>-17.572900000000001</v>
      </c>
      <c r="E172" s="6">
        <v>146.58699999999999</v>
      </c>
      <c r="F172" s="5">
        <v>14</v>
      </c>
      <c r="G172" s="5">
        <v>700</v>
      </c>
      <c r="H172" s="5">
        <v>7</v>
      </c>
      <c r="I172" s="6">
        <v>0.01</v>
      </c>
      <c r="J172" s="5">
        <v>0</v>
      </c>
      <c r="K172" s="6">
        <v>0</v>
      </c>
      <c r="L172" s="5">
        <v>1</v>
      </c>
      <c r="M172" s="6">
        <v>1.4285714285714286E-3</v>
      </c>
      <c r="N172" s="7" t="s">
        <v>23</v>
      </c>
      <c r="O172" s="47">
        <f>IF(('Southern Percentages'!$R172&lt;&gt;0),100*(I172*'Southern Percentages'!$R172),"NA")</f>
        <v>87.5</v>
      </c>
      <c r="P172" s="47">
        <f>IF(('Southern Percentages'!$R172&lt;&gt;0),100*(K172*'Southern Percentages'!$R172),"0")</f>
        <v>0</v>
      </c>
      <c r="Q172" s="47">
        <f>IF(('Southern Percentages'!$R172&lt;&gt;0),100*(M172*'Southern Percentages'!$R172),"0")</f>
        <v>12.5</v>
      </c>
      <c r="R172" s="49">
        <f t="shared" si="8"/>
        <v>100</v>
      </c>
      <c r="S172" s="41" t="str">
        <f t="shared" si="9"/>
        <v>Branching</v>
      </c>
      <c r="T172" s="41" t="str">
        <f t="shared" si="10"/>
        <v>Branching</v>
      </c>
      <c r="U172" s="41" t="str">
        <f t="shared" si="11"/>
        <v>Branching</v>
      </c>
      <c r="V172" s="5">
        <v>7</v>
      </c>
      <c r="W172" s="6">
        <v>0.875</v>
      </c>
      <c r="X172" s="6">
        <v>0.875</v>
      </c>
      <c r="Y172" s="6" t="s">
        <v>29</v>
      </c>
      <c r="Z172" s="6">
        <v>0.125</v>
      </c>
      <c r="AA172" s="5">
        <v>541</v>
      </c>
      <c r="AB172" s="5">
        <v>117</v>
      </c>
      <c r="AC172" s="8" t="s">
        <v>30</v>
      </c>
    </row>
    <row r="173" spans="1:29" s="9" customFormat="1" x14ac:dyDescent="0.25">
      <c r="A173" s="5" t="s">
        <v>200</v>
      </c>
      <c r="B173" s="10">
        <v>456148</v>
      </c>
      <c r="C173" s="10">
        <v>8057010</v>
      </c>
      <c r="D173" s="11">
        <v>-17.573</v>
      </c>
      <c r="E173" s="6">
        <v>146.58699999999999</v>
      </c>
      <c r="F173" s="5">
        <v>17</v>
      </c>
      <c r="G173" s="5">
        <v>850</v>
      </c>
      <c r="H173" s="5">
        <v>1</v>
      </c>
      <c r="I173" s="6">
        <v>1.176470588235294E-3</v>
      </c>
      <c r="J173" s="5">
        <v>0</v>
      </c>
      <c r="K173" s="6">
        <v>0</v>
      </c>
      <c r="L173" s="5">
        <v>2</v>
      </c>
      <c r="M173" s="6">
        <v>2.352941176470588E-3</v>
      </c>
      <c r="N173" s="7" t="s">
        <v>40</v>
      </c>
      <c r="O173" s="47">
        <f>IF(('Southern Percentages'!$R173&lt;&gt;0),100*(I173*'Southern Percentages'!$R173),"NA")</f>
        <v>33.333333333333329</v>
      </c>
      <c r="P173" s="47">
        <f>IF(('Southern Percentages'!$R173&lt;&gt;0),100*(K173*'Southern Percentages'!$R173),"0")</f>
        <v>0</v>
      </c>
      <c r="Q173" s="47">
        <f>IF(('Southern Percentages'!$R173&lt;&gt;0),100*(M173*'Southern Percentages'!$R173),"0")</f>
        <v>66.666666666666657</v>
      </c>
      <c r="R173" s="49">
        <f t="shared" si="8"/>
        <v>99.999999999999986</v>
      </c>
      <c r="S173" s="41" t="str">
        <f t="shared" si="9"/>
        <v>Plate</v>
      </c>
      <c r="T173" s="41" t="str">
        <f t="shared" si="10"/>
        <v>Plate</v>
      </c>
      <c r="U173" s="41" t="str">
        <f t="shared" si="11"/>
        <v>Plate</v>
      </c>
      <c r="V173" s="5">
        <v>2</v>
      </c>
      <c r="W173" s="6">
        <v>0.66666666666666663</v>
      </c>
      <c r="X173" s="6">
        <v>0.33333333333333331</v>
      </c>
      <c r="Y173" s="6" t="s">
        <v>29</v>
      </c>
      <c r="Z173" s="6">
        <v>0.66666666666666663</v>
      </c>
      <c r="AA173" s="5">
        <v>765</v>
      </c>
      <c r="AB173" s="5">
        <v>35</v>
      </c>
      <c r="AC173" s="8" t="s">
        <v>30</v>
      </c>
    </row>
    <row r="174" spans="1:29" s="9" customFormat="1" x14ac:dyDescent="0.25">
      <c r="A174" s="5" t="s">
        <v>201</v>
      </c>
      <c r="B174" s="10">
        <v>456174</v>
      </c>
      <c r="C174" s="10">
        <v>8057000</v>
      </c>
      <c r="D174" s="11">
        <v>-17.5731</v>
      </c>
      <c r="E174" s="6">
        <v>146.58699999999999</v>
      </c>
      <c r="F174" s="5">
        <v>6</v>
      </c>
      <c r="G174" s="5">
        <v>300</v>
      </c>
      <c r="H174" s="5">
        <v>2</v>
      </c>
      <c r="I174" s="6">
        <v>6.6666666666666671E-3</v>
      </c>
      <c r="J174" s="5">
        <v>0</v>
      </c>
      <c r="K174" s="6">
        <v>0</v>
      </c>
      <c r="L174" s="5">
        <v>0</v>
      </c>
      <c r="M174" s="6">
        <v>0</v>
      </c>
      <c r="N174" s="7" t="s">
        <v>23</v>
      </c>
      <c r="O174" s="47">
        <f>IF(('Southern Percentages'!$R174&lt;&gt;0),100*(I174*'Southern Percentages'!$R174),"NA")</f>
        <v>99.999999999999986</v>
      </c>
      <c r="P174" s="47">
        <f>IF(('Southern Percentages'!$R174&lt;&gt;0),100*(K174*'Southern Percentages'!$R174),"0")</f>
        <v>0</v>
      </c>
      <c r="Q174" s="47">
        <f>IF(('Southern Percentages'!$R174&lt;&gt;0),100*(M174*'Southern Percentages'!$R174),"0")</f>
        <v>0</v>
      </c>
      <c r="R174" s="49">
        <f t="shared" si="8"/>
        <v>99.999999999999986</v>
      </c>
      <c r="S174" s="41" t="str">
        <f t="shared" si="9"/>
        <v>Branching</v>
      </c>
      <c r="T174" s="41" t="str">
        <f t="shared" si="10"/>
        <v>Branching</v>
      </c>
      <c r="U174" s="41" t="str">
        <f t="shared" si="11"/>
        <v>Branching</v>
      </c>
      <c r="V174" s="5">
        <v>2</v>
      </c>
      <c r="W174" s="6">
        <v>1</v>
      </c>
      <c r="X174" s="6">
        <v>1</v>
      </c>
      <c r="Y174" s="6" t="s">
        <v>29</v>
      </c>
      <c r="Z174" s="6" t="s">
        <v>29</v>
      </c>
      <c r="AA174" s="5">
        <v>271</v>
      </c>
      <c r="AB174" s="5">
        <v>13</v>
      </c>
      <c r="AC174" s="8" t="s">
        <v>30</v>
      </c>
    </row>
    <row r="175" spans="1:29" s="9" customFormat="1" x14ac:dyDescent="0.25">
      <c r="A175" s="5" t="s">
        <v>202</v>
      </c>
      <c r="B175" s="10">
        <v>456188</v>
      </c>
      <c r="C175" s="10">
        <v>8056970</v>
      </c>
      <c r="D175" s="11">
        <v>-17.5733</v>
      </c>
      <c r="E175" s="6">
        <v>146.58699999999999</v>
      </c>
      <c r="F175" s="5">
        <v>12</v>
      </c>
      <c r="G175" s="5">
        <v>600</v>
      </c>
      <c r="H175" s="5">
        <v>2</v>
      </c>
      <c r="I175" s="6">
        <v>3.3333333333333335E-3</v>
      </c>
      <c r="J175" s="5">
        <v>1</v>
      </c>
      <c r="K175" s="6">
        <v>1.6666666666666668E-3</v>
      </c>
      <c r="L175" s="5">
        <v>0</v>
      </c>
      <c r="M175" s="6">
        <v>0</v>
      </c>
      <c r="N175" s="7" t="s">
        <v>23</v>
      </c>
      <c r="O175" s="47">
        <f>IF(('Southern Percentages'!$R175&lt;&gt;0),100*(I175*'Southern Percentages'!$R175),"NA")</f>
        <v>66.666666666666671</v>
      </c>
      <c r="P175" s="47">
        <f>IF(('Southern Percentages'!$R175&lt;&gt;0),100*(K175*'Southern Percentages'!$R175),"0")</f>
        <v>33.333333333333336</v>
      </c>
      <c r="Q175" s="47">
        <f>IF(('Southern Percentages'!$R175&lt;&gt;0),100*(M175*'Southern Percentages'!$R175),"0")</f>
        <v>0</v>
      </c>
      <c r="R175" s="49">
        <f t="shared" si="8"/>
        <v>100</v>
      </c>
      <c r="S175" s="41" t="str">
        <f t="shared" si="9"/>
        <v>Branching</v>
      </c>
      <c r="T175" s="41" t="str">
        <f t="shared" si="10"/>
        <v>Branching</v>
      </c>
      <c r="U175" s="41" t="str">
        <f t="shared" si="11"/>
        <v>Branching</v>
      </c>
      <c r="V175" s="5">
        <v>2</v>
      </c>
      <c r="W175" s="6">
        <v>0.66666666666666663</v>
      </c>
      <c r="X175" s="6">
        <v>0.66666666666666663</v>
      </c>
      <c r="Y175" s="6">
        <v>0.33333333333333331</v>
      </c>
      <c r="Z175" s="6" t="s">
        <v>29</v>
      </c>
      <c r="AA175" s="5">
        <v>499</v>
      </c>
      <c r="AB175" s="5">
        <v>38</v>
      </c>
      <c r="AC175" s="8" t="s">
        <v>30</v>
      </c>
    </row>
    <row r="176" spans="1:29" s="9" customFormat="1" x14ac:dyDescent="0.25">
      <c r="A176" s="5" t="s">
        <v>203</v>
      </c>
      <c r="B176" s="10">
        <v>456188</v>
      </c>
      <c r="C176" s="10">
        <v>8056940</v>
      </c>
      <c r="D176" s="11">
        <v>-17.573599999999999</v>
      </c>
      <c r="E176" s="6">
        <v>146.58699999999999</v>
      </c>
      <c r="F176" s="5">
        <v>15</v>
      </c>
      <c r="G176" s="5">
        <v>750</v>
      </c>
      <c r="H176" s="5">
        <v>5</v>
      </c>
      <c r="I176" s="6">
        <v>6.6666666666666671E-3</v>
      </c>
      <c r="J176" s="5">
        <v>0</v>
      </c>
      <c r="K176" s="6">
        <v>0</v>
      </c>
      <c r="L176" s="5">
        <v>0</v>
      </c>
      <c r="M176" s="6">
        <v>0</v>
      </c>
      <c r="N176" s="7" t="s">
        <v>23</v>
      </c>
      <c r="O176" s="47">
        <f>IF(('Southern Percentages'!$R176&lt;&gt;0),100*(I176*'Southern Percentages'!$R176),"NA")</f>
        <v>99.999999999999986</v>
      </c>
      <c r="P176" s="47">
        <f>IF(('Southern Percentages'!$R176&lt;&gt;0),100*(K176*'Southern Percentages'!$R176),"0")</f>
        <v>0</v>
      </c>
      <c r="Q176" s="47">
        <f>IF(('Southern Percentages'!$R176&lt;&gt;0),100*(M176*'Southern Percentages'!$R176),"0")</f>
        <v>0</v>
      </c>
      <c r="R176" s="49">
        <f t="shared" si="8"/>
        <v>99.999999999999986</v>
      </c>
      <c r="S176" s="41" t="str">
        <f t="shared" si="9"/>
        <v>Branching</v>
      </c>
      <c r="T176" s="41" t="str">
        <f t="shared" si="10"/>
        <v>Branching</v>
      </c>
      <c r="U176" s="41" t="str">
        <f t="shared" si="11"/>
        <v>Branching</v>
      </c>
      <c r="V176" s="5">
        <v>5</v>
      </c>
      <c r="W176" s="6">
        <v>1</v>
      </c>
      <c r="X176" s="6">
        <v>1</v>
      </c>
      <c r="Y176" s="6" t="s">
        <v>29</v>
      </c>
      <c r="Z176" s="6" t="s">
        <v>29</v>
      </c>
      <c r="AA176" s="5">
        <v>683</v>
      </c>
      <c r="AB176" s="5">
        <v>28</v>
      </c>
      <c r="AC176" s="8" t="s">
        <v>30</v>
      </c>
    </row>
    <row r="177" spans="1:29" s="9" customFormat="1" x14ac:dyDescent="0.25">
      <c r="A177" s="5" t="s">
        <v>204</v>
      </c>
      <c r="B177" s="10">
        <v>456181</v>
      </c>
      <c r="C177" s="10">
        <v>8056920</v>
      </c>
      <c r="D177" s="11">
        <v>-17.573799999999999</v>
      </c>
      <c r="E177" s="6">
        <v>146.58699999999999</v>
      </c>
      <c r="F177" s="5">
        <v>10</v>
      </c>
      <c r="G177" s="5">
        <v>500</v>
      </c>
      <c r="H177" s="5">
        <v>24</v>
      </c>
      <c r="I177" s="6">
        <v>4.8000000000000001E-2</v>
      </c>
      <c r="J177" s="5">
        <v>2</v>
      </c>
      <c r="K177" s="6">
        <v>4.0000000000000001E-3</v>
      </c>
      <c r="L177" s="5">
        <v>12</v>
      </c>
      <c r="M177" s="6">
        <v>2.4E-2</v>
      </c>
      <c r="N177" s="7" t="s">
        <v>23</v>
      </c>
      <c r="O177" s="47">
        <f>IF(('Southern Percentages'!$R177&lt;&gt;0),100*(I177*'Southern Percentages'!$R177),"NA")</f>
        <v>63.15789473684211</v>
      </c>
      <c r="P177" s="47">
        <f>IF(('Southern Percentages'!$R177&lt;&gt;0),100*(K177*'Southern Percentages'!$R177),"0")</f>
        <v>5.2631578947368425</v>
      </c>
      <c r="Q177" s="47">
        <f>IF(('Southern Percentages'!$R177&lt;&gt;0),100*(M177*'Southern Percentages'!$R177),"0")</f>
        <v>31.578947368421055</v>
      </c>
      <c r="R177" s="49">
        <f t="shared" si="8"/>
        <v>100.00000000000001</v>
      </c>
      <c r="S177" s="41" t="str">
        <f t="shared" si="9"/>
        <v>Branching</v>
      </c>
      <c r="T177" s="41" t="str">
        <f t="shared" si="10"/>
        <v>Branching</v>
      </c>
      <c r="U177" s="41" t="str">
        <f t="shared" si="11"/>
        <v>Branching</v>
      </c>
      <c r="V177" s="5">
        <v>24</v>
      </c>
      <c r="W177" s="6">
        <v>0.63157894736842102</v>
      </c>
      <c r="X177" s="6">
        <v>0.63157894736842102</v>
      </c>
      <c r="Y177" s="6">
        <v>5.2631578947368418E-2</v>
      </c>
      <c r="Z177" s="6">
        <v>0.31578947368421051</v>
      </c>
      <c r="AA177" s="5">
        <v>374</v>
      </c>
      <c r="AB177" s="5">
        <v>71</v>
      </c>
      <c r="AC177" s="8" t="s">
        <v>30</v>
      </c>
    </row>
    <row r="178" spans="1:29" s="9" customFormat="1" x14ac:dyDescent="0.25">
      <c r="A178" s="5" t="s">
        <v>205</v>
      </c>
      <c r="B178" s="10">
        <v>456172</v>
      </c>
      <c r="C178" s="10">
        <v>8056890</v>
      </c>
      <c r="D178" s="11">
        <v>-17.574100000000001</v>
      </c>
      <c r="E178" s="6">
        <v>146.58699999999999</v>
      </c>
      <c r="F178" s="5">
        <v>15</v>
      </c>
      <c r="G178" s="5">
        <v>750</v>
      </c>
      <c r="H178" s="5">
        <v>3</v>
      </c>
      <c r="I178" s="6">
        <v>4.0000000000000001E-3</v>
      </c>
      <c r="J178" s="5">
        <v>0</v>
      </c>
      <c r="K178" s="6">
        <v>0</v>
      </c>
      <c r="L178" s="5">
        <v>5</v>
      </c>
      <c r="M178" s="6">
        <v>6.6666666666666671E-3</v>
      </c>
      <c r="N178" s="7" t="s">
        <v>40</v>
      </c>
      <c r="O178" s="47">
        <f>IF(('Southern Percentages'!$R178&lt;&gt;0),100*(I178*'Southern Percentages'!$R178),"NA")</f>
        <v>37.5</v>
      </c>
      <c r="P178" s="47">
        <f>IF(('Southern Percentages'!$R178&lt;&gt;0),100*(K178*'Southern Percentages'!$R178),"0")</f>
        <v>0</v>
      </c>
      <c r="Q178" s="47">
        <f>IF(('Southern Percentages'!$R178&lt;&gt;0),100*(M178*'Southern Percentages'!$R178),"0")</f>
        <v>62.5</v>
      </c>
      <c r="R178" s="49">
        <f t="shared" si="8"/>
        <v>100</v>
      </c>
      <c r="S178" s="41" t="str">
        <f t="shared" si="9"/>
        <v>Plate</v>
      </c>
      <c r="T178" s="41" t="str">
        <f t="shared" si="10"/>
        <v>Plate</v>
      </c>
      <c r="U178" s="41" t="str">
        <f t="shared" si="11"/>
        <v>Plate</v>
      </c>
      <c r="V178" s="5">
        <v>5</v>
      </c>
      <c r="W178" s="6">
        <v>0.625</v>
      </c>
      <c r="X178" s="6">
        <v>0.375</v>
      </c>
      <c r="Y178" s="6" t="s">
        <v>29</v>
      </c>
      <c r="Z178" s="6">
        <v>0.625</v>
      </c>
      <c r="AA178" s="5">
        <v>668</v>
      </c>
      <c r="AB178" s="5">
        <v>43</v>
      </c>
      <c r="AC178" s="8" t="s">
        <v>30</v>
      </c>
    </row>
    <row r="179" spans="1:29" s="9" customFormat="1" x14ac:dyDescent="0.25">
      <c r="A179" s="5" t="s">
        <v>206</v>
      </c>
      <c r="B179" s="10">
        <v>456173</v>
      </c>
      <c r="C179" s="10">
        <v>8056860</v>
      </c>
      <c r="D179" s="11">
        <v>-17.574300000000001</v>
      </c>
      <c r="E179" s="6">
        <v>146.58699999999999</v>
      </c>
      <c r="F179" s="5">
        <v>17</v>
      </c>
      <c r="G179" s="5">
        <v>850</v>
      </c>
      <c r="H179" s="5">
        <v>5</v>
      </c>
      <c r="I179" s="6">
        <v>5.8823529411764705E-3</v>
      </c>
      <c r="J179" s="5">
        <v>0</v>
      </c>
      <c r="K179" s="6">
        <v>0</v>
      </c>
      <c r="L179" s="5">
        <v>3</v>
      </c>
      <c r="M179" s="6">
        <v>3.5294117647058825E-3</v>
      </c>
      <c r="N179" s="7" t="s">
        <v>23</v>
      </c>
      <c r="O179" s="47">
        <f>IF(('Southern Percentages'!$R179&lt;&gt;0),100*(I179*'Southern Percentages'!$R179),"NA")</f>
        <v>62.500000000000014</v>
      </c>
      <c r="P179" s="47">
        <f>IF(('Southern Percentages'!$R179&lt;&gt;0),100*(K179*'Southern Percentages'!$R179),"0")</f>
        <v>0</v>
      </c>
      <c r="Q179" s="47">
        <f>IF(('Southern Percentages'!$R179&lt;&gt;0),100*(M179*'Southern Percentages'!$R179),"0")</f>
        <v>37.500000000000007</v>
      </c>
      <c r="R179" s="49">
        <f t="shared" si="8"/>
        <v>100.00000000000003</v>
      </c>
      <c r="S179" s="41" t="str">
        <f t="shared" si="9"/>
        <v>Branching</v>
      </c>
      <c r="T179" s="41" t="str">
        <f t="shared" si="10"/>
        <v>Branching</v>
      </c>
      <c r="U179" s="41" t="str">
        <f t="shared" si="11"/>
        <v>Branching</v>
      </c>
      <c r="V179" s="5">
        <v>5</v>
      </c>
      <c r="W179" s="6">
        <v>0.625</v>
      </c>
      <c r="X179" s="6">
        <v>0.625</v>
      </c>
      <c r="Y179" s="6" t="s">
        <v>29</v>
      </c>
      <c r="Z179" s="6">
        <v>0.375</v>
      </c>
      <c r="AA179" s="5">
        <v>757</v>
      </c>
      <c r="AB179" s="5">
        <v>50</v>
      </c>
      <c r="AC179" s="8" t="s">
        <v>30</v>
      </c>
    </row>
    <row r="180" spans="1:29" s="9" customFormat="1" x14ac:dyDescent="0.25">
      <c r="A180" s="5" t="s">
        <v>207</v>
      </c>
      <c r="B180" s="10">
        <v>456176</v>
      </c>
      <c r="C180" s="10">
        <v>8056830</v>
      </c>
      <c r="D180" s="11">
        <v>-17.5746</v>
      </c>
      <c r="E180" s="6">
        <v>146.58699999999999</v>
      </c>
      <c r="F180" s="5">
        <v>21</v>
      </c>
      <c r="G180" s="5">
        <v>1050</v>
      </c>
      <c r="H180" s="5">
        <v>5</v>
      </c>
      <c r="I180" s="6">
        <v>4.7619047619047623E-3</v>
      </c>
      <c r="J180" s="5">
        <v>0</v>
      </c>
      <c r="K180" s="6">
        <v>0</v>
      </c>
      <c r="L180" s="5">
        <v>7</v>
      </c>
      <c r="M180" s="6">
        <v>6.6666666666666671E-3</v>
      </c>
      <c r="N180" s="7" t="s">
        <v>40</v>
      </c>
      <c r="O180" s="47">
        <f>IF(('Southern Percentages'!$R180&lt;&gt;0),100*(I180*'Southern Percentages'!$R180),"NA")</f>
        <v>41.666666666666671</v>
      </c>
      <c r="P180" s="47">
        <f>IF(('Southern Percentages'!$R180&lt;&gt;0),100*(K180*'Southern Percentages'!$R180),"0")</f>
        <v>0</v>
      </c>
      <c r="Q180" s="47">
        <f>IF(('Southern Percentages'!$R180&lt;&gt;0),100*(M180*'Southern Percentages'!$R180),"0")</f>
        <v>58.333333333333336</v>
      </c>
      <c r="R180" s="49">
        <f t="shared" si="8"/>
        <v>100</v>
      </c>
      <c r="S180" s="41" t="str">
        <f t="shared" si="9"/>
        <v>Plate</v>
      </c>
      <c r="T180" s="41" t="str">
        <f t="shared" si="10"/>
        <v>Plate</v>
      </c>
      <c r="U180" s="41" t="str">
        <f t="shared" si="11"/>
        <v>Plate</v>
      </c>
      <c r="V180" s="5">
        <v>7</v>
      </c>
      <c r="W180" s="6">
        <v>0.58333333333333337</v>
      </c>
      <c r="X180" s="6">
        <v>0.41666666666666669</v>
      </c>
      <c r="Y180" s="6" t="s">
        <v>29</v>
      </c>
      <c r="Z180" s="6">
        <v>0.58333333333333337</v>
      </c>
      <c r="AA180" s="5">
        <v>786</v>
      </c>
      <c r="AB180" s="5">
        <v>210</v>
      </c>
      <c r="AC180" s="8" t="s">
        <v>30</v>
      </c>
    </row>
    <row r="181" spans="1:29" s="9" customFormat="1" x14ac:dyDescent="0.25">
      <c r="A181" s="5" t="s">
        <v>208</v>
      </c>
      <c r="B181" s="10">
        <v>456188</v>
      </c>
      <c r="C181" s="10">
        <v>8056810</v>
      </c>
      <c r="D181" s="11">
        <v>-17.5748</v>
      </c>
      <c r="E181" s="6">
        <v>146.58699999999999</v>
      </c>
      <c r="F181" s="5">
        <v>14</v>
      </c>
      <c r="G181" s="5">
        <v>700</v>
      </c>
      <c r="H181" s="5">
        <v>2</v>
      </c>
      <c r="I181" s="6">
        <v>2.8571428571428571E-3</v>
      </c>
      <c r="J181" s="5">
        <v>0</v>
      </c>
      <c r="K181" s="6">
        <v>0</v>
      </c>
      <c r="L181" s="5">
        <v>3</v>
      </c>
      <c r="M181" s="6">
        <v>4.2857142857142859E-3</v>
      </c>
      <c r="N181" s="7" t="s">
        <v>40</v>
      </c>
      <c r="O181" s="47">
        <f>IF(('Southern Percentages'!$R181&lt;&gt;0),100*(I181*'Southern Percentages'!$R181),"NA")</f>
        <v>40</v>
      </c>
      <c r="P181" s="47">
        <f>IF(('Southern Percentages'!$R181&lt;&gt;0),100*(K181*'Southern Percentages'!$R181),"0")</f>
        <v>0</v>
      </c>
      <c r="Q181" s="47">
        <f>IF(('Southern Percentages'!$R181&lt;&gt;0),100*(M181*'Southern Percentages'!$R181),"0")</f>
        <v>60</v>
      </c>
      <c r="R181" s="49">
        <f t="shared" si="8"/>
        <v>100</v>
      </c>
      <c r="S181" s="41" t="str">
        <f t="shared" si="9"/>
        <v>Plate</v>
      </c>
      <c r="T181" s="41" t="str">
        <f t="shared" si="10"/>
        <v>Plate</v>
      </c>
      <c r="U181" s="41" t="str">
        <f t="shared" si="11"/>
        <v>Plate</v>
      </c>
      <c r="V181" s="5">
        <v>3</v>
      </c>
      <c r="W181" s="6">
        <v>0.6</v>
      </c>
      <c r="X181" s="6">
        <v>0.4</v>
      </c>
      <c r="Y181" s="6" t="s">
        <v>29</v>
      </c>
      <c r="Z181" s="6">
        <v>0.6</v>
      </c>
      <c r="AA181" s="5">
        <v>429</v>
      </c>
      <c r="AB181" s="5">
        <v>241</v>
      </c>
      <c r="AC181" s="8" t="s">
        <v>30</v>
      </c>
    </row>
    <row r="182" spans="1:29" s="9" customFormat="1" x14ac:dyDescent="0.25">
      <c r="A182" s="5" t="s">
        <v>209</v>
      </c>
      <c r="B182" s="10">
        <v>456188</v>
      </c>
      <c r="C182" s="10">
        <v>8056780</v>
      </c>
      <c r="D182" s="11">
        <v>-17.575099999999999</v>
      </c>
      <c r="E182" s="6">
        <v>146.58699999999999</v>
      </c>
      <c r="F182" s="5">
        <v>11</v>
      </c>
      <c r="G182" s="5">
        <v>550</v>
      </c>
      <c r="H182" s="5">
        <v>2</v>
      </c>
      <c r="I182" s="6">
        <v>3.6363636363636364E-3</v>
      </c>
      <c r="J182" s="5">
        <v>0</v>
      </c>
      <c r="K182" s="6">
        <v>0</v>
      </c>
      <c r="L182" s="5">
        <v>1</v>
      </c>
      <c r="M182" s="6">
        <v>1.8181818181818182E-3</v>
      </c>
      <c r="N182" s="7" t="s">
        <v>23</v>
      </c>
      <c r="O182" s="47">
        <f>IF(('Southern Percentages'!$R182&lt;&gt;0),100*(I182*'Southern Percentages'!$R182),"NA")</f>
        <v>66.666666666666657</v>
      </c>
      <c r="P182" s="47">
        <f>IF(('Southern Percentages'!$R182&lt;&gt;0),100*(K182*'Southern Percentages'!$R182),"0")</f>
        <v>0</v>
      </c>
      <c r="Q182" s="47">
        <f>IF(('Southern Percentages'!$R182&lt;&gt;0),100*(M182*'Southern Percentages'!$R182),"0")</f>
        <v>33.333333333333329</v>
      </c>
      <c r="R182" s="49">
        <f t="shared" si="8"/>
        <v>99.999999999999986</v>
      </c>
      <c r="S182" s="41" t="str">
        <f t="shared" si="9"/>
        <v>Branching</v>
      </c>
      <c r="T182" s="41" t="str">
        <f t="shared" si="10"/>
        <v>Branching</v>
      </c>
      <c r="U182" s="41" t="str">
        <f t="shared" si="11"/>
        <v>Branching</v>
      </c>
      <c r="V182" s="5">
        <v>2</v>
      </c>
      <c r="W182" s="6">
        <v>0.66666666666666663</v>
      </c>
      <c r="X182" s="6">
        <v>0.66666666666666663</v>
      </c>
      <c r="Y182" s="6" t="s">
        <v>29</v>
      </c>
      <c r="Z182" s="6">
        <v>0.33333333333333331</v>
      </c>
      <c r="AA182" s="5">
        <v>334</v>
      </c>
      <c r="AB182" s="5">
        <v>195</v>
      </c>
      <c r="AC182" s="8" t="s">
        <v>30</v>
      </c>
    </row>
    <row r="183" spans="1:29" s="9" customFormat="1" x14ac:dyDescent="0.25">
      <c r="A183" s="5" t="s">
        <v>210</v>
      </c>
      <c r="B183" s="10">
        <v>456196</v>
      </c>
      <c r="C183" s="10">
        <v>8056750</v>
      </c>
      <c r="D183" s="11">
        <v>-17.575299999999999</v>
      </c>
      <c r="E183" s="6">
        <v>146.58699999999999</v>
      </c>
      <c r="F183" s="5">
        <v>2</v>
      </c>
      <c r="G183" s="5">
        <v>100</v>
      </c>
      <c r="H183" s="5">
        <v>0</v>
      </c>
      <c r="I183" s="6">
        <v>0</v>
      </c>
      <c r="J183" s="5">
        <v>0</v>
      </c>
      <c r="K183" s="6">
        <v>0</v>
      </c>
      <c r="L183" s="5">
        <v>0</v>
      </c>
      <c r="M183" s="6">
        <v>0</v>
      </c>
      <c r="N183" s="7" t="s">
        <v>85</v>
      </c>
      <c r="O183" s="47">
        <v>0</v>
      </c>
      <c r="P183" s="47">
        <v>0</v>
      </c>
      <c r="Q183" s="47">
        <v>0</v>
      </c>
      <c r="R183" s="49">
        <f t="shared" si="8"/>
        <v>0</v>
      </c>
      <c r="S183" s="41" t="str">
        <f t="shared" si="9"/>
        <v>None</v>
      </c>
      <c r="T183" s="41" t="str">
        <f t="shared" si="10"/>
        <v>None</v>
      </c>
      <c r="U183" s="41" t="s">
        <v>348</v>
      </c>
      <c r="V183" s="5">
        <v>0</v>
      </c>
      <c r="W183" s="6" t="s">
        <v>29</v>
      </c>
      <c r="X183" s="6" t="s">
        <v>29</v>
      </c>
      <c r="Y183" s="6" t="s">
        <v>29</v>
      </c>
      <c r="Z183" s="6" t="s">
        <v>29</v>
      </c>
      <c r="AA183" s="5">
        <v>28</v>
      </c>
      <c r="AB183" s="5">
        <v>70</v>
      </c>
      <c r="AC183" s="8" t="s">
        <v>24</v>
      </c>
    </row>
    <row r="184" spans="1:29" s="9" customFormat="1" x14ac:dyDescent="0.25">
      <c r="A184" s="5" t="s">
        <v>211</v>
      </c>
      <c r="B184" s="10">
        <v>454678</v>
      </c>
      <c r="C184" s="10">
        <v>8055720</v>
      </c>
      <c r="D184" s="11">
        <v>-17.584599999999998</v>
      </c>
      <c r="E184" s="6">
        <v>146.57300000000001</v>
      </c>
      <c r="F184" s="5">
        <v>1</v>
      </c>
      <c r="G184" s="5">
        <v>50</v>
      </c>
      <c r="H184" s="5">
        <v>7</v>
      </c>
      <c r="I184" s="6">
        <v>0.14000000000000001</v>
      </c>
      <c r="J184" s="5">
        <v>1</v>
      </c>
      <c r="K184" s="6">
        <v>0.02</v>
      </c>
      <c r="L184" s="5">
        <v>0</v>
      </c>
      <c r="M184" s="6">
        <v>0</v>
      </c>
      <c r="N184" s="7" t="s">
        <v>23</v>
      </c>
      <c r="O184" s="47">
        <f>IF(('Southern Percentages'!$R184&lt;&gt;0),100*(I184*'Southern Percentages'!$R184),"NA")</f>
        <v>87.500000000000014</v>
      </c>
      <c r="P184" s="47">
        <f>IF(('Southern Percentages'!$R184&lt;&gt;0),100*(K184*'Southern Percentages'!$R184),"0")</f>
        <v>12.5</v>
      </c>
      <c r="Q184" s="47">
        <f>IF(('Southern Percentages'!$R184&lt;&gt;0),100*(M184*'Southern Percentages'!$R184),"0")</f>
        <v>0</v>
      </c>
      <c r="R184" s="49">
        <f t="shared" si="8"/>
        <v>100.00000000000001</v>
      </c>
      <c r="S184" s="41" t="str">
        <f t="shared" si="9"/>
        <v>Branching</v>
      </c>
      <c r="T184" s="41" t="str">
        <f t="shared" si="10"/>
        <v>Branching</v>
      </c>
      <c r="U184" s="41" t="str">
        <f t="shared" si="11"/>
        <v>Branching</v>
      </c>
      <c r="V184" s="5">
        <v>7</v>
      </c>
      <c r="W184" s="6">
        <v>0.875</v>
      </c>
      <c r="X184" s="6">
        <v>0.875</v>
      </c>
      <c r="Y184" s="6">
        <v>0.125</v>
      </c>
      <c r="Z184" s="6" t="s">
        <v>29</v>
      </c>
      <c r="AA184" s="5">
        <v>35</v>
      </c>
      <c r="AB184" s="5">
        <v>2</v>
      </c>
      <c r="AC184" s="8" t="s">
        <v>30</v>
      </c>
    </row>
    <row r="185" spans="1:29" s="9" customFormat="1" x14ac:dyDescent="0.25">
      <c r="A185" s="5" t="s">
        <v>212</v>
      </c>
      <c r="B185" s="10">
        <v>454652</v>
      </c>
      <c r="C185" s="10">
        <v>8055710</v>
      </c>
      <c r="D185" s="11">
        <v>-17.584700000000002</v>
      </c>
      <c r="E185" s="6">
        <v>146.57300000000001</v>
      </c>
      <c r="F185" s="5">
        <v>19</v>
      </c>
      <c r="G185" s="5">
        <v>950</v>
      </c>
      <c r="H185" s="5">
        <v>40</v>
      </c>
      <c r="I185" s="6">
        <v>4.2105263157894736E-2</v>
      </c>
      <c r="J185" s="5">
        <v>7</v>
      </c>
      <c r="K185" s="6">
        <v>7.3684210526315788E-3</v>
      </c>
      <c r="L185" s="5">
        <v>2</v>
      </c>
      <c r="M185" s="6">
        <v>2.1052631578947368E-3</v>
      </c>
      <c r="N185" s="7" t="s">
        <v>23</v>
      </c>
      <c r="O185" s="47">
        <f>IF(('Southern Percentages'!$R185&lt;&gt;0),100*(I185*'Southern Percentages'!$R185),"NA")</f>
        <v>81.632653061224488</v>
      </c>
      <c r="P185" s="47">
        <f>IF(('Southern Percentages'!$R185&lt;&gt;0),100*(K185*'Southern Percentages'!$R185),"0")</f>
        <v>14.285714285714285</v>
      </c>
      <c r="Q185" s="47">
        <f>IF(('Southern Percentages'!$R185&lt;&gt;0),100*(M185*'Southern Percentages'!$R185),"0")</f>
        <v>4.0816326530612246</v>
      </c>
      <c r="R185" s="49">
        <f t="shared" si="8"/>
        <v>99.999999999999986</v>
      </c>
      <c r="S185" s="41" t="str">
        <f t="shared" si="9"/>
        <v>Branching</v>
      </c>
      <c r="T185" s="41" t="str">
        <f t="shared" si="10"/>
        <v>Branching</v>
      </c>
      <c r="U185" s="41" t="str">
        <f t="shared" si="11"/>
        <v>Branching</v>
      </c>
      <c r="V185" s="5">
        <v>40</v>
      </c>
      <c r="W185" s="6">
        <v>0.81632653061224492</v>
      </c>
      <c r="X185" s="6">
        <v>0.81632653061224492</v>
      </c>
      <c r="Y185" s="6">
        <v>0.14285714285714285</v>
      </c>
      <c r="Z185" s="6">
        <v>4.0816326530612242E-2</v>
      </c>
      <c r="AA185" s="5">
        <v>572</v>
      </c>
      <c r="AB185" s="5">
        <v>267</v>
      </c>
      <c r="AC185" s="8" t="s">
        <v>30</v>
      </c>
    </row>
    <row r="186" spans="1:29" s="9" customFormat="1" x14ac:dyDescent="0.25">
      <c r="A186" s="5" t="s">
        <v>213</v>
      </c>
      <c r="B186" s="10">
        <v>454624</v>
      </c>
      <c r="C186" s="10">
        <v>8055700</v>
      </c>
      <c r="D186" s="11">
        <v>-17.584800000000001</v>
      </c>
      <c r="E186" s="6">
        <v>146.572</v>
      </c>
      <c r="F186" s="5">
        <v>17</v>
      </c>
      <c r="G186" s="5">
        <v>850</v>
      </c>
      <c r="H186" s="5">
        <v>22</v>
      </c>
      <c r="I186" s="6">
        <v>2.5882352941176471E-2</v>
      </c>
      <c r="J186" s="5">
        <v>2</v>
      </c>
      <c r="K186" s="6">
        <v>2.352941176470588E-3</v>
      </c>
      <c r="L186" s="5">
        <v>3</v>
      </c>
      <c r="M186" s="6">
        <v>3.5294117647058825E-3</v>
      </c>
      <c r="N186" s="7" t="s">
        <v>23</v>
      </c>
      <c r="O186" s="47">
        <f>IF(('Southern Percentages'!$R186&lt;&gt;0),100*(I186*'Southern Percentages'!$R186),"NA")</f>
        <v>81.481481481481495</v>
      </c>
      <c r="P186" s="47">
        <f>IF(('Southern Percentages'!$R186&lt;&gt;0),100*(K186*'Southern Percentages'!$R186),"0")</f>
        <v>7.4074074074074066</v>
      </c>
      <c r="Q186" s="47">
        <f>IF(('Southern Percentages'!$R186&lt;&gt;0),100*(M186*'Southern Percentages'!$R186),"0")</f>
        <v>11.111111111111112</v>
      </c>
      <c r="R186" s="49">
        <f t="shared" si="8"/>
        <v>100.00000000000001</v>
      </c>
      <c r="S186" s="41" t="str">
        <f t="shared" si="9"/>
        <v>Branching</v>
      </c>
      <c r="T186" s="41" t="str">
        <f t="shared" si="10"/>
        <v>Branching</v>
      </c>
      <c r="U186" s="41" t="str">
        <f t="shared" si="11"/>
        <v>Branching</v>
      </c>
      <c r="V186" s="5">
        <v>22</v>
      </c>
      <c r="W186" s="6">
        <v>0.81481481481481477</v>
      </c>
      <c r="X186" s="6">
        <v>0.81481481481481477</v>
      </c>
      <c r="Y186" s="6">
        <v>7.407407407407407E-2</v>
      </c>
      <c r="Z186" s="6">
        <v>0.1111111111111111</v>
      </c>
      <c r="AA186" s="5">
        <v>557</v>
      </c>
      <c r="AB186" s="5">
        <v>159</v>
      </c>
      <c r="AC186" s="8" t="s">
        <v>30</v>
      </c>
    </row>
    <row r="187" spans="1:29" s="9" customFormat="1" x14ac:dyDescent="0.25">
      <c r="A187" s="5" t="s">
        <v>214</v>
      </c>
      <c r="B187" s="10">
        <v>454594</v>
      </c>
      <c r="C187" s="10">
        <v>8055690</v>
      </c>
      <c r="D187" s="11">
        <v>-17.584900000000001</v>
      </c>
      <c r="E187" s="6">
        <v>146.572</v>
      </c>
      <c r="F187" s="5">
        <v>16</v>
      </c>
      <c r="G187" s="5">
        <v>800</v>
      </c>
      <c r="H187" s="5">
        <v>23</v>
      </c>
      <c r="I187" s="6">
        <v>2.8750000000000001E-2</v>
      </c>
      <c r="J187" s="5">
        <v>4</v>
      </c>
      <c r="K187" s="6">
        <v>5.0000000000000001E-3</v>
      </c>
      <c r="L187" s="5">
        <v>9</v>
      </c>
      <c r="M187" s="6">
        <v>1.125E-2</v>
      </c>
      <c r="N187" s="7" t="s">
        <v>23</v>
      </c>
      <c r="O187" s="47">
        <f>IF(('Southern Percentages'!$R187&lt;&gt;0),100*(I187*'Southern Percentages'!$R187),"NA")</f>
        <v>63.888888888888886</v>
      </c>
      <c r="P187" s="47">
        <f>IF(('Southern Percentages'!$R187&lt;&gt;0),100*(K187*'Southern Percentages'!$R187),"0")</f>
        <v>11.111111111111111</v>
      </c>
      <c r="Q187" s="47">
        <f>IF(('Southern Percentages'!$R187&lt;&gt;0),100*(M187*'Southern Percentages'!$R187),"0")</f>
        <v>24.999999999999996</v>
      </c>
      <c r="R187" s="49">
        <f t="shared" si="8"/>
        <v>100</v>
      </c>
      <c r="S187" s="41" t="str">
        <f t="shared" si="9"/>
        <v>Branching</v>
      </c>
      <c r="T187" s="41" t="str">
        <f t="shared" si="10"/>
        <v>Branching</v>
      </c>
      <c r="U187" s="41" t="str">
        <f t="shared" si="11"/>
        <v>Branching</v>
      </c>
      <c r="V187" s="5">
        <v>23</v>
      </c>
      <c r="W187" s="6">
        <v>0.63888888888888884</v>
      </c>
      <c r="X187" s="6">
        <v>0.63888888888888884</v>
      </c>
      <c r="Y187" s="6">
        <v>0.1111111111111111</v>
      </c>
      <c r="Z187" s="6">
        <v>0.25</v>
      </c>
      <c r="AA187" s="5">
        <v>570</v>
      </c>
      <c r="AB187" s="5">
        <v>96</v>
      </c>
      <c r="AC187" s="8" t="s">
        <v>30</v>
      </c>
    </row>
    <row r="188" spans="1:29" s="9" customFormat="1" x14ac:dyDescent="0.25">
      <c r="A188" s="5" t="s">
        <v>215</v>
      </c>
      <c r="B188" s="10">
        <v>454569</v>
      </c>
      <c r="C188" s="10">
        <v>8055680</v>
      </c>
      <c r="D188" s="11">
        <v>-17.585000000000001</v>
      </c>
      <c r="E188" s="6">
        <v>146.572</v>
      </c>
      <c r="F188" s="5">
        <v>25</v>
      </c>
      <c r="G188" s="5">
        <v>1250</v>
      </c>
      <c r="H188" s="5">
        <v>40</v>
      </c>
      <c r="I188" s="6">
        <v>3.2000000000000001E-2</v>
      </c>
      <c r="J188" s="5">
        <v>6</v>
      </c>
      <c r="K188" s="6">
        <v>4.7999999999999996E-3</v>
      </c>
      <c r="L188" s="5">
        <v>6</v>
      </c>
      <c r="M188" s="6">
        <v>4.7999999999999996E-3</v>
      </c>
      <c r="N188" s="7" t="s">
        <v>23</v>
      </c>
      <c r="O188" s="47">
        <f>IF(('Southern Percentages'!$R188&lt;&gt;0),100*(I188*'Southern Percentages'!$R188),"NA")</f>
        <v>76.92307692307692</v>
      </c>
      <c r="P188" s="47">
        <f>IF(('Southern Percentages'!$R188&lt;&gt;0),100*(K188*'Southern Percentages'!$R188),"0")</f>
        <v>11.538461538461537</v>
      </c>
      <c r="Q188" s="47">
        <f>IF(('Southern Percentages'!$R188&lt;&gt;0),100*(M188*'Southern Percentages'!$R188),"0")</f>
        <v>11.538461538461537</v>
      </c>
      <c r="R188" s="49">
        <f t="shared" si="8"/>
        <v>99.999999999999986</v>
      </c>
      <c r="S188" s="41" t="str">
        <f t="shared" si="9"/>
        <v>Branching</v>
      </c>
      <c r="T188" s="41" t="str">
        <f t="shared" si="10"/>
        <v>Branching</v>
      </c>
      <c r="U188" s="41" t="str">
        <f t="shared" si="11"/>
        <v>Branching</v>
      </c>
      <c r="V188" s="5">
        <v>40</v>
      </c>
      <c r="W188" s="6">
        <v>0.76923076923076927</v>
      </c>
      <c r="X188" s="6">
        <v>0.76923076923076927</v>
      </c>
      <c r="Y188" s="6">
        <v>0.11538461538461539</v>
      </c>
      <c r="Z188" s="6">
        <v>0.11538461538461539</v>
      </c>
      <c r="AA188" s="5">
        <v>885</v>
      </c>
      <c r="AB188" s="5">
        <v>101</v>
      </c>
      <c r="AC188" s="8" t="s">
        <v>30</v>
      </c>
    </row>
    <row r="189" spans="1:29" s="9" customFormat="1" x14ac:dyDescent="0.25">
      <c r="A189" s="5" t="s">
        <v>216</v>
      </c>
      <c r="B189" s="10">
        <v>454548</v>
      </c>
      <c r="C189" s="10">
        <v>8055660</v>
      </c>
      <c r="D189" s="11">
        <v>-17.5852</v>
      </c>
      <c r="E189" s="6">
        <v>146.572</v>
      </c>
      <c r="F189" s="5">
        <v>8</v>
      </c>
      <c r="G189" s="5">
        <v>400</v>
      </c>
      <c r="H189" s="5">
        <v>12</v>
      </c>
      <c r="I189" s="6">
        <v>0.03</v>
      </c>
      <c r="J189" s="5">
        <v>1</v>
      </c>
      <c r="K189" s="6">
        <v>2.5000000000000001E-3</v>
      </c>
      <c r="L189" s="5">
        <v>3</v>
      </c>
      <c r="M189" s="6">
        <v>7.4999999999999997E-3</v>
      </c>
      <c r="N189" s="7" t="s">
        <v>23</v>
      </c>
      <c r="O189" s="47">
        <f>IF(('Southern Percentages'!$R189&lt;&gt;0),100*(I189*'Southern Percentages'!$R189),"NA")</f>
        <v>75</v>
      </c>
      <c r="P189" s="47">
        <f>IF(('Southern Percentages'!$R189&lt;&gt;0),100*(K189*'Southern Percentages'!$R189),"0")</f>
        <v>6.25</v>
      </c>
      <c r="Q189" s="47">
        <f>IF(('Southern Percentages'!$R189&lt;&gt;0),100*(M189*'Southern Percentages'!$R189),"0")</f>
        <v>18.75</v>
      </c>
      <c r="R189" s="49">
        <f t="shared" si="8"/>
        <v>100</v>
      </c>
      <c r="S189" s="41" t="str">
        <f t="shared" si="9"/>
        <v>Branching</v>
      </c>
      <c r="T189" s="41" t="str">
        <f t="shared" si="10"/>
        <v>Branching</v>
      </c>
      <c r="U189" s="41" t="str">
        <f t="shared" si="11"/>
        <v>Branching</v>
      </c>
      <c r="V189" s="5">
        <v>12</v>
      </c>
      <c r="W189" s="6">
        <v>0.75</v>
      </c>
      <c r="X189" s="6">
        <v>0.75</v>
      </c>
      <c r="Y189" s="6">
        <v>6.25E-2</v>
      </c>
      <c r="Z189" s="6">
        <v>0.1875</v>
      </c>
      <c r="AA189" s="5">
        <v>293</v>
      </c>
      <c r="AB189" s="5">
        <v>46</v>
      </c>
      <c r="AC189" s="8" t="s">
        <v>30</v>
      </c>
    </row>
    <row r="190" spans="1:29" s="9" customFormat="1" x14ac:dyDescent="0.25">
      <c r="A190" s="5" t="s">
        <v>217</v>
      </c>
      <c r="B190" s="10">
        <v>454536</v>
      </c>
      <c r="C190" s="10">
        <v>8055630</v>
      </c>
      <c r="D190" s="11">
        <v>-17.5854</v>
      </c>
      <c r="E190" s="6">
        <v>146.572</v>
      </c>
      <c r="F190" s="5">
        <v>12</v>
      </c>
      <c r="G190" s="5">
        <v>600</v>
      </c>
      <c r="H190" s="5">
        <v>5</v>
      </c>
      <c r="I190" s="6">
        <v>8.3333333333333332E-3</v>
      </c>
      <c r="J190" s="5">
        <v>3</v>
      </c>
      <c r="K190" s="6">
        <v>5.0000000000000001E-3</v>
      </c>
      <c r="L190" s="5">
        <v>5</v>
      </c>
      <c r="M190" s="6">
        <v>8.3333333333333332E-3</v>
      </c>
      <c r="N190" s="7" t="s">
        <v>85</v>
      </c>
      <c r="O190" s="47">
        <f>IF(('Southern Percentages'!$R190&lt;&gt;0),100*(I190*'Southern Percentages'!$R190),"NA")</f>
        <v>38.461538461538453</v>
      </c>
      <c r="P190" s="47">
        <f>IF(('Southern Percentages'!$R190&lt;&gt;0),100*(K190*'Southern Percentages'!$R190),"0")</f>
        <v>23.076923076923073</v>
      </c>
      <c r="Q190" s="47">
        <f>IF(('Southern Percentages'!$R190&lt;&gt;0),100*(M190*'Southern Percentages'!$R190),"0")</f>
        <v>38.461538461538453</v>
      </c>
      <c r="R190" s="49">
        <f t="shared" si="8"/>
        <v>99.999999999999972</v>
      </c>
      <c r="S190" s="41" t="str">
        <f t="shared" si="9"/>
        <v>Mixed</v>
      </c>
      <c r="T190" s="41" t="str">
        <f t="shared" si="10"/>
        <v>Mixed</v>
      </c>
      <c r="U190" s="41" t="str">
        <f t="shared" si="11"/>
        <v>Mixed</v>
      </c>
      <c r="V190" s="5">
        <v>0</v>
      </c>
      <c r="W190" s="6" t="s">
        <v>29</v>
      </c>
      <c r="X190" s="6">
        <v>0.38461538461538464</v>
      </c>
      <c r="Y190" s="6">
        <v>0.23076923076923078</v>
      </c>
      <c r="Z190" s="6">
        <v>0.38461538461538464</v>
      </c>
      <c r="AA190" s="5">
        <v>420</v>
      </c>
      <c r="AB190" s="5">
        <v>93</v>
      </c>
      <c r="AC190" s="8" t="s">
        <v>30</v>
      </c>
    </row>
    <row r="191" spans="1:29" s="9" customFormat="1" x14ac:dyDescent="0.25">
      <c r="A191" s="5" t="s">
        <v>218</v>
      </c>
      <c r="B191" s="10">
        <v>454537</v>
      </c>
      <c r="C191" s="10">
        <v>8055600</v>
      </c>
      <c r="D191" s="11">
        <v>-17.585699999999999</v>
      </c>
      <c r="E191" s="6">
        <v>146.572</v>
      </c>
      <c r="F191" s="5">
        <v>14</v>
      </c>
      <c r="G191" s="5">
        <v>700</v>
      </c>
      <c r="H191" s="5">
        <v>7</v>
      </c>
      <c r="I191" s="6">
        <v>0.01</v>
      </c>
      <c r="J191" s="5">
        <v>4</v>
      </c>
      <c r="K191" s="6">
        <v>5.7142857142857143E-3</v>
      </c>
      <c r="L191" s="5">
        <v>12</v>
      </c>
      <c r="M191" s="6">
        <v>1.7142857142857144E-2</v>
      </c>
      <c r="N191" s="7" t="s">
        <v>40</v>
      </c>
      <c r="O191" s="47">
        <f>IF(('Southern Percentages'!$R191&lt;&gt;0),100*(I191*'Southern Percentages'!$R191),"NA")</f>
        <v>30.434782608695656</v>
      </c>
      <c r="P191" s="47">
        <f>IF(('Southern Percentages'!$R191&lt;&gt;0),100*(K191*'Southern Percentages'!$R191),"0")</f>
        <v>17.391304347826086</v>
      </c>
      <c r="Q191" s="47">
        <f>IF(('Southern Percentages'!$R191&lt;&gt;0),100*(M191*'Southern Percentages'!$R191),"0")</f>
        <v>52.173913043478258</v>
      </c>
      <c r="R191" s="49">
        <f t="shared" si="8"/>
        <v>100</v>
      </c>
      <c r="S191" s="41" t="str">
        <f t="shared" si="9"/>
        <v>Plate</v>
      </c>
      <c r="T191" s="41" t="str">
        <f t="shared" si="10"/>
        <v>Plate</v>
      </c>
      <c r="U191" s="41" t="str">
        <f t="shared" si="11"/>
        <v>Plate</v>
      </c>
      <c r="V191" s="5">
        <v>12</v>
      </c>
      <c r="W191" s="6">
        <v>0.52173913043478259</v>
      </c>
      <c r="X191" s="6">
        <v>0.30434782608695654</v>
      </c>
      <c r="Y191" s="6">
        <v>0.17391304347826086</v>
      </c>
      <c r="Z191" s="6">
        <v>0.52173913043478259</v>
      </c>
      <c r="AA191" s="5">
        <v>532</v>
      </c>
      <c r="AB191" s="5">
        <v>39</v>
      </c>
      <c r="AC191" s="8" t="s">
        <v>30</v>
      </c>
    </row>
    <row r="192" spans="1:29" s="9" customFormat="1" x14ac:dyDescent="0.25">
      <c r="A192" s="5" t="s">
        <v>219</v>
      </c>
      <c r="B192" s="10">
        <v>454547</v>
      </c>
      <c r="C192" s="10">
        <v>8055580</v>
      </c>
      <c r="D192" s="11">
        <v>-17.585899999999999</v>
      </c>
      <c r="E192" s="6">
        <v>146.572</v>
      </c>
      <c r="F192" s="5">
        <v>13</v>
      </c>
      <c r="G192" s="5">
        <v>650</v>
      </c>
      <c r="H192" s="5">
        <v>10</v>
      </c>
      <c r="I192" s="6">
        <v>1.5384615384615385E-2</v>
      </c>
      <c r="J192" s="5">
        <v>0</v>
      </c>
      <c r="K192" s="6">
        <v>0</v>
      </c>
      <c r="L192" s="5">
        <v>5</v>
      </c>
      <c r="M192" s="6">
        <v>7.6923076923076927E-3</v>
      </c>
      <c r="N192" s="7" t="s">
        <v>23</v>
      </c>
      <c r="O192" s="47">
        <f>IF(('Southern Percentages'!$R192&lt;&gt;0),100*(I192*'Southern Percentages'!$R192),"NA")</f>
        <v>66.666666666666657</v>
      </c>
      <c r="P192" s="47">
        <f>IF(('Southern Percentages'!$R192&lt;&gt;0),100*(K192*'Southern Percentages'!$R192),"0")</f>
        <v>0</v>
      </c>
      <c r="Q192" s="47">
        <f>IF(('Southern Percentages'!$R192&lt;&gt;0),100*(M192*'Southern Percentages'!$R192),"0")</f>
        <v>33.333333333333329</v>
      </c>
      <c r="R192" s="49">
        <f t="shared" si="8"/>
        <v>99.999999999999986</v>
      </c>
      <c r="S192" s="41" t="str">
        <f t="shared" si="9"/>
        <v>Branching</v>
      </c>
      <c r="T192" s="41" t="str">
        <f t="shared" si="10"/>
        <v>Branching</v>
      </c>
      <c r="U192" s="41" t="str">
        <f t="shared" si="11"/>
        <v>Branching</v>
      </c>
      <c r="V192" s="5">
        <v>10</v>
      </c>
      <c r="W192" s="6">
        <v>0.66666666666666663</v>
      </c>
      <c r="X192" s="6">
        <v>0.66666666666666663</v>
      </c>
      <c r="Y192" s="6" t="s">
        <v>29</v>
      </c>
      <c r="Z192" s="6">
        <v>0.33333333333333331</v>
      </c>
      <c r="AA192" s="5">
        <v>511</v>
      </c>
      <c r="AB192" s="5">
        <v>69</v>
      </c>
      <c r="AC192" s="8" t="s">
        <v>30</v>
      </c>
    </row>
    <row r="193" spans="1:29" s="9" customFormat="1" x14ac:dyDescent="0.25">
      <c r="A193" s="5" t="s">
        <v>220</v>
      </c>
      <c r="B193" s="10">
        <v>454573</v>
      </c>
      <c r="C193" s="10">
        <v>8055560</v>
      </c>
      <c r="D193" s="11">
        <v>-17.585999999999999</v>
      </c>
      <c r="E193" s="6">
        <v>146.572</v>
      </c>
      <c r="F193" s="5">
        <v>4</v>
      </c>
      <c r="G193" s="5">
        <v>200</v>
      </c>
      <c r="H193" s="5">
        <v>3</v>
      </c>
      <c r="I193" s="6">
        <v>1.4999999999999999E-2</v>
      </c>
      <c r="J193" s="5">
        <v>0</v>
      </c>
      <c r="K193" s="6">
        <v>0</v>
      </c>
      <c r="L193" s="5">
        <v>5</v>
      </c>
      <c r="M193" s="6">
        <v>2.5000000000000001E-2</v>
      </c>
      <c r="N193" s="7" t="s">
        <v>40</v>
      </c>
      <c r="O193" s="47">
        <f>IF(('Southern Percentages'!$R193&lt;&gt;0),100*(I193*'Southern Percentages'!$R193),"NA")</f>
        <v>37.5</v>
      </c>
      <c r="P193" s="47">
        <f>IF(('Southern Percentages'!$R193&lt;&gt;0),100*(K193*'Southern Percentages'!$R193),"0")</f>
        <v>0</v>
      </c>
      <c r="Q193" s="47">
        <f>IF(('Southern Percentages'!$R193&lt;&gt;0),100*(M193*'Southern Percentages'!$R193),"0")</f>
        <v>62.5</v>
      </c>
      <c r="R193" s="49">
        <f t="shared" si="8"/>
        <v>100</v>
      </c>
      <c r="S193" s="41" t="str">
        <f t="shared" si="9"/>
        <v>Plate</v>
      </c>
      <c r="T193" s="41" t="str">
        <f t="shared" si="10"/>
        <v>Plate</v>
      </c>
      <c r="U193" s="41" t="str">
        <f t="shared" si="11"/>
        <v>Plate</v>
      </c>
      <c r="V193" s="5">
        <v>5</v>
      </c>
      <c r="W193" s="6">
        <v>0.625</v>
      </c>
      <c r="X193" s="6">
        <v>0.375</v>
      </c>
      <c r="Y193" s="6" t="s">
        <v>29</v>
      </c>
      <c r="Z193" s="6">
        <v>0.625</v>
      </c>
      <c r="AA193" s="5">
        <v>158</v>
      </c>
      <c r="AB193" s="5">
        <v>28</v>
      </c>
      <c r="AC193" s="8" t="s">
        <v>30</v>
      </c>
    </row>
    <row r="194" spans="1:29" s="9" customFormat="1" x14ac:dyDescent="0.25">
      <c r="A194" s="5" t="s">
        <v>221</v>
      </c>
      <c r="B194" s="10">
        <v>455014</v>
      </c>
      <c r="C194" s="10">
        <v>8055080</v>
      </c>
      <c r="D194" s="11">
        <v>-17.590399999999999</v>
      </c>
      <c r="E194" s="6">
        <v>146.57599999999999</v>
      </c>
      <c r="F194" s="5">
        <v>21</v>
      </c>
      <c r="G194" s="5">
        <v>1050</v>
      </c>
      <c r="H194" s="5">
        <v>1</v>
      </c>
      <c r="I194" s="6">
        <v>9.5238095238095238E-4</v>
      </c>
      <c r="J194" s="5">
        <v>6</v>
      </c>
      <c r="K194" s="6">
        <v>5.7142857142857143E-3</v>
      </c>
      <c r="L194" s="5">
        <v>9</v>
      </c>
      <c r="M194" s="6">
        <v>8.5714285714285719E-3</v>
      </c>
      <c r="N194" s="7" t="s">
        <v>40</v>
      </c>
      <c r="O194" s="47">
        <f>IF(('Southern Percentages'!$R194&lt;&gt;0),100*(I194*'Southern Percentages'!$R194),"NA")</f>
        <v>6.25</v>
      </c>
      <c r="P194" s="47">
        <f>IF(('Southern Percentages'!$R194&lt;&gt;0),100*(K194*'Southern Percentages'!$R194),"0")</f>
        <v>37.5</v>
      </c>
      <c r="Q194" s="47">
        <f>IF(('Southern Percentages'!$R194&lt;&gt;0),100*(M194*'Southern Percentages'!$R194),"0")</f>
        <v>56.25</v>
      </c>
      <c r="R194" s="49">
        <f t="shared" si="8"/>
        <v>100</v>
      </c>
      <c r="S194" s="41" t="str">
        <f t="shared" si="9"/>
        <v>Plate</v>
      </c>
      <c r="T194" s="41" t="str">
        <f t="shared" si="10"/>
        <v>Plate</v>
      </c>
      <c r="U194" s="41" t="str">
        <f t="shared" si="11"/>
        <v>Plate</v>
      </c>
      <c r="V194" s="5">
        <v>9</v>
      </c>
      <c r="W194" s="6">
        <v>0.5625</v>
      </c>
      <c r="X194" s="6">
        <v>6.25E-2</v>
      </c>
      <c r="Y194" s="6">
        <v>0.375</v>
      </c>
      <c r="Z194" s="6">
        <v>0.5625</v>
      </c>
      <c r="AA194" s="5">
        <v>931</v>
      </c>
      <c r="AB194" s="5">
        <v>4</v>
      </c>
      <c r="AC194" s="8" t="s">
        <v>30</v>
      </c>
    </row>
    <row r="195" spans="1:29" s="9" customFormat="1" x14ac:dyDescent="0.25">
      <c r="A195" s="5" t="s">
        <v>222</v>
      </c>
      <c r="B195" s="10">
        <v>455014</v>
      </c>
      <c r="C195" s="10">
        <v>8055060</v>
      </c>
      <c r="D195" s="11">
        <v>-17.590599999999998</v>
      </c>
      <c r="E195" s="6">
        <v>146.57599999999999</v>
      </c>
      <c r="F195" s="5">
        <v>19</v>
      </c>
      <c r="G195" s="5">
        <v>950</v>
      </c>
      <c r="H195" s="5">
        <v>12</v>
      </c>
      <c r="I195" s="6">
        <v>1.2631578947368421E-2</v>
      </c>
      <c r="J195" s="5">
        <v>2</v>
      </c>
      <c r="K195" s="6">
        <v>2.1052631578947368E-3</v>
      </c>
      <c r="L195" s="5">
        <v>4</v>
      </c>
      <c r="M195" s="6">
        <v>4.2105263157894736E-3</v>
      </c>
      <c r="N195" s="7" t="s">
        <v>23</v>
      </c>
      <c r="O195" s="47">
        <f>IF(('Southern Percentages'!$R195&lt;&gt;0),100*(I195*'Southern Percentages'!$R195),"NA")</f>
        <v>66.666666666666657</v>
      </c>
      <c r="P195" s="47">
        <f>IF(('Southern Percentages'!$R195&lt;&gt;0),100*(K195*'Southern Percentages'!$R195),"0")</f>
        <v>11.111111111111109</v>
      </c>
      <c r="Q195" s="47">
        <f>IF(('Southern Percentages'!$R195&lt;&gt;0),100*(M195*'Southern Percentages'!$R195),"0")</f>
        <v>22.222222222222218</v>
      </c>
      <c r="R195" s="49">
        <f t="shared" ref="R195:R258" si="12">SUM(O195:Q195)</f>
        <v>99.999999999999986</v>
      </c>
      <c r="S195" s="41" t="str">
        <f t="shared" ref="S195:S258" si="13">IF(AND(O195=0,P195=0,Q195=0),"None",IF(AND((O195&gt;P195),(O195&gt;Q195)),"Branching",IF(AND((P195&gt;Q195),(P195&gt;O195)),"Massive",IF(AND((Q195&gt;O195),(Q195&gt;P195)),"Plate","Mixed"))))</f>
        <v>Branching</v>
      </c>
      <c r="T195" s="41" t="str">
        <f t="shared" ref="T195:T258" si="14">IF(AND(O195=0,P195=0,Q195=0),"None",IF(AND((O195-P195)&gt;=5,(O195-Q195)&gt;=5),"Branching",IF(AND((P195-Q195)&gt;=5,(P195-O195)&gt;=1),"Massive",IF(AND((Q195-O195)&gt;=5,(Q195-P195)&gt;=5),"Plate",IF(AND(O195&lt;5,P195=0,Q195=0),"Branching",IF(AND(O195=0,P195&lt;5,Q195=0),"Massive",IF(AND(O195=0,P195=0,Q195&lt;5),"Plate","Mixed")))))))</f>
        <v>Branching</v>
      </c>
      <c r="U195" s="41" t="str">
        <f t="shared" ref="U195:U257" si="15">IF(AND(O195=0,P195=0,Q195=0),"None",IF(AND((O195-P195)&gt;=15,(O195-Q195)&gt;=15),"Branching",IF(AND((P195-Q195)&gt;=15,(P195-O195)&gt;=15),"Massive",IF(AND((Q195-O195)&gt;=15,(Q195-P195)&gt;=15),"Plate",IF(AND(O195&lt;15,P195=0,Q195=0),"Branching",IF(AND(O195=0,P195&lt;15,Q195=0),"Massive",IF(AND(O195=0,P195=0,Q195&lt;15),"Plate","Mixed")))))))</f>
        <v>Branching</v>
      </c>
      <c r="V195" s="5">
        <v>12</v>
      </c>
      <c r="W195" s="6">
        <v>0.66666666666666663</v>
      </c>
      <c r="X195" s="6">
        <v>0.66666666666666663</v>
      </c>
      <c r="Y195" s="6">
        <v>0.1111111111111111</v>
      </c>
      <c r="Z195" s="6">
        <v>0.22222222222222221</v>
      </c>
      <c r="AA195" s="5">
        <v>855</v>
      </c>
      <c r="AB195" s="5">
        <v>1</v>
      </c>
      <c r="AC195" s="8" t="s">
        <v>30</v>
      </c>
    </row>
    <row r="196" spans="1:29" s="9" customFormat="1" x14ac:dyDescent="0.25">
      <c r="A196" s="5" t="s">
        <v>223</v>
      </c>
      <c r="B196" s="10">
        <v>455000</v>
      </c>
      <c r="C196" s="10">
        <v>8055030</v>
      </c>
      <c r="D196" s="11">
        <v>-17.590900000000001</v>
      </c>
      <c r="E196" s="6">
        <v>146.57599999999999</v>
      </c>
      <c r="F196" s="5">
        <v>14</v>
      </c>
      <c r="G196" s="5">
        <v>700</v>
      </c>
      <c r="H196" s="5">
        <v>1</v>
      </c>
      <c r="I196" s="6">
        <v>1.4285714285714286E-3</v>
      </c>
      <c r="J196" s="5">
        <v>5</v>
      </c>
      <c r="K196" s="6">
        <v>7.1428571428571426E-3</v>
      </c>
      <c r="L196" s="5">
        <v>2</v>
      </c>
      <c r="M196" s="6">
        <v>2.8571428571428571E-3</v>
      </c>
      <c r="N196" s="7" t="s">
        <v>26</v>
      </c>
      <c r="O196" s="47">
        <f>IF(('Southern Percentages'!$R196&lt;&gt;0),100*(I196*'Southern Percentages'!$R196),"NA")</f>
        <v>12.5</v>
      </c>
      <c r="P196" s="47">
        <f>IF(('Southern Percentages'!$R196&lt;&gt;0),100*(K196*'Southern Percentages'!$R196),"0")</f>
        <v>62.5</v>
      </c>
      <c r="Q196" s="47">
        <f>IF(('Southern Percentages'!$R196&lt;&gt;0),100*(M196*'Southern Percentages'!$R196),"0")</f>
        <v>25</v>
      </c>
      <c r="R196" s="49">
        <f t="shared" si="12"/>
        <v>100</v>
      </c>
      <c r="S196" s="41" t="str">
        <f t="shared" si="13"/>
        <v>Massive</v>
      </c>
      <c r="T196" s="41" t="str">
        <f t="shared" si="14"/>
        <v>Massive</v>
      </c>
      <c r="U196" s="41" t="str">
        <f t="shared" si="15"/>
        <v>Massive</v>
      </c>
      <c r="V196" s="5">
        <v>5</v>
      </c>
      <c r="W196" s="6">
        <v>0.625</v>
      </c>
      <c r="X196" s="6">
        <v>0.125</v>
      </c>
      <c r="Y196" s="6">
        <v>0.625</v>
      </c>
      <c r="Z196" s="6">
        <v>0.25</v>
      </c>
      <c r="AA196" s="5">
        <v>624</v>
      </c>
      <c r="AB196" s="5">
        <v>0</v>
      </c>
      <c r="AC196" s="8" t="s">
        <v>30</v>
      </c>
    </row>
    <row r="197" spans="1:29" s="9" customFormat="1" x14ac:dyDescent="0.25">
      <c r="A197" s="5" t="s">
        <v>224</v>
      </c>
      <c r="B197" s="10">
        <v>454982</v>
      </c>
      <c r="C197" s="10">
        <v>8055010</v>
      </c>
      <c r="D197" s="11">
        <v>-17.591100000000001</v>
      </c>
      <c r="E197" s="6">
        <v>146.57599999999999</v>
      </c>
      <c r="F197" s="5">
        <v>15</v>
      </c>
      <c r="G197" s="5">
        <v>750</v>
      </c>
      <c r="H197" s="5">
        <v>0</v>
      </c>
      <c r="I197" s="6">
        <v>0</v>
      </c>
      <c r="J197" s="5">
        <v>1</v>
      </c>
      <c r="K197" s="6">
        <v>1.3333333333333333E-3</v>
      </c>
      <c r="L197" s="5">
        <v>6</v>
      </c>
      <c r="M197" s="6">
        <v>8.0000000000000002E-3</v>
      </c>
      <c r="N197" s="7" t="s">
        <v>40</v>
      </c>
      <c r="O197" s="47">
        <f>IF(('Southern Percentages'!$R197&lt;&gt;0),100*(I197*'Southern Percentages'!$R197),"NA")</f>
        <v>0</v>
      </c>
      <c r="P197" s="47">
        <f>IF(('Southern Percentages'!$R197&lt;&gt;0),100*(K197*'Southern Percentages'!$R197),"0")</f>
        <v>14.285714285714283</v>
      </c>
      <c r="Q197" s="47">
        <f>IF(('Southern Percentages'!$R197&lt;&gt;0),100*(M197*'Southern Percentages'!$R197),"0")</f>
        <v>85.714285714285694</v>
      </c>
      <c r="R197" s="49">
        <f t="shared" si="12"/>
        <v>99.999999999999972</v>
      </c>
      <c r="S197" s="41" t="str">
        <f t="shared" si="13"/>
        <v>Plate</v>
      </c>
      <c r="T197" s="41" t="str">
        <f t="shared" si="14"/>
        <v>Plate</v>
      </c>
      <c r="U197" s="41" t="str">
        <f t="shared" si="15"/>
        <v>Plate</v>
      </c>
      <c r="V197" s="5">
        <v>6</v>
      </c>
      <c r="W197" s="6">
        <v>0.8571428571428571</v>
      </c>
      <c r="X197" s="6" t="s">
        <v>29</v>
      </c>
      <c r="Y197" s="6">
        <v>0.14285714285714285</v>
      </c>
      <c r="Z197" s="6">
        <v>0.8571428571428571</v>
      </c>
      <c r="AA197" s="5">
        <v>663</v>
      </c>
      <c r="AB197" s="5">
        <v>1</v>
      </c>
      <c r="AC197" s="8" t="s">
        <v>30</v>
      </c>
    </row>
    <row r="198" spans="1:29" s="9" customFormat="1" x14ac:dyDescent="0.25">
      <c r="A198" s="5" t="s">
        <v>225</v>
      </c>
      <c r="B198" s="10">
        <v>454963</v>
      </c>
      <c r="C198" s="10">
        <v>8054990</v>
      </c>
      <c r="D198" s="11">
        <v>-17.591200000000001</v>
      </c>
      <c r="E198" s="6">
        <v>146.57599999999999</v>
      </c>
      <c r="F198" s="5">
        <v>18</v>
      </c>
      <c r="G198" s="5">
        <v>900</v>
      </c>
      <c r="H198" s="5">
        <v>0</v>
      </c>
      <c r="I198" s="6">
        <v>0</v>
      </c>
      <c r="J198" s="5">
        <v>1</v>
      </c>
      <c r="K198" s="6">
        <v>1.1111111111111111E-3</v>
      </c>
      <c r="L198" s="5">
        <v>1</v>
      </c>
      <c r="M198" s="6">
        <v>1.1111111111111111E-3</v>
      </c>
      <c r="N198" s="7" t="s">
        <v>85</v>
      </c>
      <c r="O198" s="47">
        <f>IF(('Southern Percentages'!$R198&lt;&gt;0),100*(I198*'Southern Percentages'!$R198),"NA")</f>
        <v>0</v>
      </c>
      <c r="P198" s="47">
        <f>IF(('Southern Percentages'!$R198&lt;&gt;0),100*(K198*'Southern Percentages'!$R198),"0")</f>
        <v>50</v>
      </c>
      <c r="Q198" s="47">
        <f>IF(('Southern Percentages'!$R198&lt;&gt;0),100*(M198*'Southern Percentages'!$R198),"0")</f>
        <v>50</v>
      </c>
      <c r="R198" s="49">
        <f t="shared" si="12"/>
        <v>100</v>
      </c>
      <c r="S198" s="41" t="str">
        <f t="shared" si="13"/>
        <v>Mixed</v>
      </c>
      <c r="T198" s="41" t="str">
        <f t="shared" si="14"/>
        <v>Mixed</v>
      </c>
      <c r="U198" s="41" t="str">
        <f t="shared" si="15"/>
        <v>Mixed</v>
      </c>
      <c r="V198" s="5">
        <v>0</v>
      </c>
      <c r="W198" s="6" t="s">
        <v>29</v>
      </c>
      <c r="X198" s="6" t="s">
        <v>29</v>
      </c>
      <c r="Y198" s="6">
        <v>0.5</v>
      </c>
      <c r="Z198" s="6">
        <v>0.5</v>
      </c>
      <c r="AA198" s="5">
        <v>808</v>
      </c>
      <c r="AB198" s="5">
        <v>1</v>
      </c>
      <c r="AC198" s="8" t="s">
        <v>30</v>
      </c>
    </row>
    <row r="199" spans="1:29" s="9" customFormat="1" x14ac:dyDescent="0.25">
      <c r="A199" s="5" t="s">
        <v>226</v>
      </c>
      <c r="B199" s="10">
        <v>454934</v>
      </c>
      <c r="C199" s="10">
        <v>8054980</v>
      </c>
      <c r="D199" s="11">
        <v>-17.5913</v>
      </c>
      <c r="E199" s="6">
        <v>146.57499999999999</v>
      </c>
      <c r="F199" s="5">
        <v>14</v>
      </c>
      <c r="G199" s="5">
        <v>700</v>
      </c>
      <c r="H199" s="5">
        <v>0</v>
      </c>
      <c r="I199" s="6">
        <v>0</v>
      </c>
      <c r="J199" s="5">
        <v>2</v>
      </c>
      <c r="K199" s="6">
        <v>2.8571428571428571E-3</v>
      </c>
      <c r="L199" s="5">
        <v>1</v>
      </c>
      <c r="M199" s="6">
        <v>1.4285714285714286E-3</v>
      </c>
      <c r="N199" s="7" t="s">
        <v>26</v>
      </c>
      <c r="O199" s="47">
        <f>IF(('Southern Percentages'!$R199&lt;&gt;0),100*(I199*'Southern Percentages'!$R199),"NA")</f>
        <v>0</v>
      </c>
      <c r="P199" s="47">
        <f>IF(('Southern Percentages'!$R199&lt;&gt;0),100*(K199*'Southern Percentages'!$R199),"0")</f>
        <v>66.666666666666657</v>
      </c>
      <c r="Q199" s="47">
        <f>IF(('Southern Percentages'!$R199&lt;&gt;0),100*(M199*'Southern Percentages'!$R199),"0")</f>
        <v>33.333333333333329</v>
      </c>
      <c r="R199" s="49">
        <f t="shared" si="12"/>
        <v>99.999999999999986</v>
      </c>
      <c r="S199" s="41" t="str">
        <f t="shared" si="13"/>
        <v>Massive</v>
      </c>
      <c r="T199" s="41" t="str">
        <f t="shared" si="14"/>
        <v>Massive</v>
      </c>
      <c r="U199" s="41" t="str">
        <f t="shared" si="15"/>
        <v>Massive</v>
      </c>
      <c r="V199" s="5">
        <v>2</v>
      </c>
      <c r="W199" s="6">
        <v>0.66666666666666663</v>
      </c>
      <c r="X199" s="6" t="s">
        <v>29</v>
      </c>
      <c r="Y199" s="6">
        <v>0.66666666666666663</v>
      </c>
      <c r="Z199" s="6">
        <v>0.33333333333333331</v>
      </c>
      <c r="AA199" s="5">
        <v>603</v>
      </c>
      <c r="AB199" s="5">
        <v>6</v>
      </c>
      <c r="AC199" s="8" t="s">
        <v>30</v>
      </c>
    </row>
    <row r="200" spans="1:29" s="9" customFormat="1" x14ac:dyDescent="0.25">
      <c r="A200" s="5" t="s">
        <v>227</v>
      </c>
      <c r="B200" s="10">
        <v>454905</v>
      </c>
      <c r="C200" s="10">
        <v>8054980</v>
      </c>
      <c r="D200" s="11">
        <v>-17.5913</v>
      </c>
      <c r="E200" s="6">
        <v>146.57499999999999</v>
      </c>
      <c r="F200" s="5">
        <v>16</v>
      </c>
      <c r="G200" s="5">
        <v>800</v>
      </c>
      <c r="H200" s="5">
        <v>1</v>
      </c>
      <c r="I200" s="6">
        <v>1.25E-3</v>
      </c>
      <c r="J200" s="5">
        <v>10</v>
      </c>
      <c r="K200" s="6">
        <v>1.2500000000000001E-2</v>
      </c>
      <c r="L200" s="5">
        <v>3</v>
      </c>
      <c r="M200" s="6">
        <v>3.7499999999999999E-3</v>
      </c>
      <c r="N200" s="7" t="s">
        <v>26</v>
      </c>
      <c r="O200" s="47">
        <f>IF(('Southern Percentages'!$R200&lt;&gt;0),100*(I200*'Southern Percentages'!$R200),"NA")</f>
        <v>7.1428571428571423</v>
      </c>
      <c r="P200" s="47">
        <f>IF(('Southern Percentages'!$R200&lt;&gt;0),100*(K200*'Southern Percentages'!$R200),"0")</f>
        <v>71.428571428571431</v>
      </c>
      <c r="Q200" s="47">
        <f>IF(('Southern Percentages'!$R200&lt;&gt;0),100*(M200*'Southern Percentages'!$R200),"0")</f>
        <v>21.428571428571427</v>
      </c>
      <c r="R200" s="49">
        <f t="shared" si="12"/>
        <v>100</v>
      </c>
      <c r="S200" s="41" t="str">
        <f t="shared" si="13"/>
        <v>Massive</v>
      </c>
      <c r="T200" s="41" t="str">
        <f t="shared" si="14"/>
        <v>Massive</v>
      </c>
      <c r="U200" s="41" t="str">
        <f t="shared" si="15"/>
        <v>Massive</v>
      </c>
      <c r="V200" s="5">
        <v>10</v>
      </c>
      <c r="W200" s="6">
        <v>0.7142857142857143</v>
      </c>
      <c r="X200" s="6">
        <v>7.1428571428571425E-2</v>
      </c>
      <c r="Y200" s="6">
        <v>0.7142857142857143</v>
      </c>
      <c r="Z200" s="6">
        <v>0.21428571428571427</v>
      </c>
      <c r="AA200" s="5">
        <v>696</v>
      </c>
      <c r="AB200" s="5">
        <v>1</v>
      </c>
      <c r="AC200" s="8" t="s">
        <v>30</v>
      </c>
    </row>
    <row r="201" spans="1:29" s="9" customFormat="1" x14ac:dyDescent="0.25">
      <c r="A201" s="5" t="s">
        <v>228</v>
      </c>
      <c r="B201" s="10">
        <v>454877</v>
      </c>
      <c r="C201" s="10">
        <v>8054970</v>
      </c>
      <c r="D201" s="11">
        <v>-17.5914</v>
      </c>
      <c r="E201" s="6">
        <v>146.57499999999999</v>
      </c>
      <c r="F201" s="5">
        <v>11</v>
      </c>
      <c r="G201" s="5">
        <v>550</v>
      </c>
      <c r="H201" s="5">
        <v>0</v>
      </c>
      <c r="I201" s="6">
        <v>0</v>
      </c>
      <c r="J201" s="5">
        <v>0</v>
      </c>
      <c r="K201" s="6">
        <v>0</v>
      </c>
      <c r="L201" s="5">
        <v>0</v>
      </c>
      <c r="M201" s="6">
        <v>0</v>
      </c>
      <c r="N201" s="7" t="s">
        <v>85</v>
      </c>
      <c r="O201" s="47" t="e">
        <f>IF(('Southern Percentages'!$R201&lt;&gt;0),100*(I201*'Southern Percentages'!$R201),"NA")</f>
        <v>#DIV/0!</v>
      </c>
      <c r="P201" s="47" t="e">
        <f>IF(('Southern Percentages'!$R201&lt;&gt;0),100*(K201*'Southern Percentages'!$R201),"0")</f>
        <v>#DIV/0!</v>
      </c>
      <c r="Q201" s="47" t="e">
        <f>IF(('Southern Percentages'!$R201&lt;&gt;0),100*(M201*'Southern Percentages'!$R201),"0")</f>
        <v>#DIV/0!</v>
      </c>
      <c r="R201" s="49" t="e">
        <f t="shared" si="12"/>
        <v>#DIV/0!</v>
      </c>
      <c r="S201" s="41" t="e">
        <f t="shared" si="13"/>
        <v>#DIV/0!</v>
      </c>
      <c r="T201" s="41" t="e">
        <f t="shared" si="14"/>
        <v>#DIV/0!</v>
      </c>
      <c r="U201" s="41" t="s">
        <v>348</v>
      </c>
      <c r="V201" s="5">
        <v>0</v>
      </c>
      <c r="W201" s="6" t="s">
        <v>29</v>
      </c>
      <c r="X201" s="6" t="s">
        <v>29</v>
      </c>
      <c r="Y201" s="6" t="s">
        <v>29</v>
      </c>
      <c r="Z201" s="6" t="s">
        <v>29</v>
      </c>
      <c r="AA201" s="5">
        <v>488</v>
      </c>
      <c r="AB201" s="5">
        <v>6</v>
      </c>
      <c r="AC201" s="8" t="s">
        <v>30</v>
      </c>
    </row>
    <row r="202" spans="1:29" s="9" customFormat="1" x14ac:dyDescent="0.25">
      <c r="A202" s="5" t="s">
        <v>229</v>
      </c>
      <c r="B202" s="10">
        <v>454856</v>
      </c>
      <c r="C202" s="10">
        <v>8054950</v>
      </c>
      <c r="D202" s="11">
        <v>-17.5916</v>
      </c>
      <c r="E202" s="6">
        <v>146.57499999999999</v>
      </c>
      <c r="F202" s="5">
        <v>11</v>
      </c>
      <c r="G202" s="5">
        <v>550</v>
      </c>
      <c r="H202" s="5">
        <v>4</v>
      </c>
      <c r="I202" s="6">
        <v>7.2727272727272727E-3</v>
      </c>
      <c r="J202" s="5">
        <v>3</v>
      </c>
      <c r="K202" s="6">
        <v>5.454545454545455E-3</v>
      </c>
      <c r="L202" s="5">
        <v>4</v>
      </c>
      <c r="M202" s="6">
        <v>7.2727272727272727E-3</v>
      </c>
      <c r="N202" s="7" t="s">
        <v>85</v>
      </c>
      <c r="O202" s="47">
        <f>IF(('Southern Percentages'!$R202&lt;&gt;0),100*(I202*'Southern Percentages'!$R202),"NA")</f>
        <v>36.363636363636367</v>
      </c>
      <c r="P202" s="47">
        <f>IF(('Southern Percentages'!$R202&lt;&gt;0),100*(K202*'Southern Percentages'!$R202),"0")</f>
        <v>27.272727272727277</v>
      </c>
      <c r="Q202" s="47">
        <f>IF(('Southern Percentages'!$R202&lt;&gt;0),100*(M202*'Southern Percentages'!$R202),"0")</f>
        <v>36.363636363636367</v>
      </c>
      <c r="R202" s="49">
        <f t="shared" si="12"/>
        <v>100</v>
      </c>
      <c r="S202" s="41" t="str">
        <f t="shared" si="13"/>
        <v>Mixed</v>
      </c>
      <c r="T202" s="41" t="str">
        <f t="shared" si="14"/>
        <v>Mixed</v>
      </c>
      <c r="U202" s="41" t="str">
        <f t="shared" si="15"/>
        <v>Mixed</v>
      </c>
      <c r="V202" s="5">
        <v>0</v>
      </c>
      <c r="W202" s="6" t="s">
        <v>29</v>
      </c>
      <c r="X202" s="6">
        <v>0.36363636363636365</v>
      </c>
      <c r="Y202" s="6">
        <v>0.27272727272727271</v>
      </c>
      <c r="Z202" s="6">
        <v>0.36363636363636365</v>
      </c>
      <c r="AA202" s="5">
        <v>464</v>
      </c>
      <c r="AB202" s="5">
        <v>4</v>
      </c>
      <c r="AC202" s="8" t="s">
        <v>30</v>
      </c>
    </row>
    <row r="203" spans="1:29" s="9" customFormat="1" x14ac:dyDescent="0.25">
      <c r="A203" s="5" t="s">
        <v>230</v>
      </c>
      <c r="B203" s="10">
        <v>454836</v>
      </c>
      <c r="C203" s="10">
        <v>8054930</v>
      </c>
      <c r="D203" s="11">
        <v>-17.591799999999999</v>
      </c>
      <c r="E203" s="6">
        <v>146.57400000000001</v>
      </c>
      <c r="F203" s="5">
        <v>7</v>
      </c>
      <c r="G203" s="5">
        <v>350</v>
      </c>
      <c r="H203" s="5">
        <v>5</v>
      </c>
      <c r="I203" s="6">
        <v>1.4285714285714285E-2</v>
      </c>
      <c r="J203" s="5">
        <v>3</v>
      </c>
      <c r="K203" s="6">
        <v>8.5714285714285719E-3</v>
      </c>
      <c r="L203" s="5">
        <v>6</v>
      </c>
      <c r="M203" s="6">
        <v>1.7142857142857144E-2</v>
      </c>
      <c r="N203" s="7" t="s">
        <v>40</v>
      </c>
      <c r="O203" s="47">
        <f>IF(('Southern Percentages'!$R203&lt;&gt;0),100*(I203*'Southern Percentages'!$R203),"NA")</f>
        <v>35.714285714285715</v>
      </c>
      <c r="P203" s="47">
        <f>IF(('Southern Percentages'!$R203&lt;&gt;0),100*(K203*'Southern Percentages'!$R203),"0")</f>
        <v>21.428571428571431</v>
      </c>
      <c r="Q203" s="47">
        <f>IF(('Southern Percentages'!$R203&lt;&gt;0),100*(M203*'Southern Percentages'!$R203),"0")</f>
        <v>42.857142857142861</v>
      </c>
      <c r="R203" s="49">
        <f t="shared" si="12"/>
        <v>100</v>
      </c>
      <c r="S203" s="41" t="str">
        <f t="shared" si="13"/>
        <v>Plate</v>
      </c>
      <c r="T203" s="41" t="str">
        <f t="shared" si="14"/>
        <v>Plate</v>
      </c>
      <c r="U203" s="41" t="str">
        <f t="shared" si="15"/>
        <v>Mixed</v>
      </c>
      <c r="V203" s="5">
        <v>6</v>
      </c>
      <c r="W203" s="6">
        <v>0.42857142857142855</v>
      </c>
      <c r="X203" s="6">
        <v>0.35714285714285715</v>
      </c>
      <c r="Y203" s="6">
        <v>0.21428571428571427</v>
      </c>
      <c r="Z203" s="6">
        <v>0.42857142857142855</v>
      </c>
      <c r="AA203" s="5">
        <v>279</v>
      </c>
      <c r="AB203" s="5">
        <v>4</v>
      </c>
      <c r="AC203" s="8" t="s">
        <v>30</v>
      </c>
    </row>
    <row r="204" spans="1:29" s="9" customFormat="1" x14ac:dyDescent="0.25">
      <c r="A204" s="5" t="s">
        <v>231</v>
      </c>
      <c r="B204" s="10">
        <v>454827</v>
      </c>
      <c r="C204" s="10">
        <v>8054900</v>
      </c>
      <c r="D204" s="11">
        <v>-17.592099999999999</v>
      </c>
      <c r="E204" s="6">
        <v>146.57400000000001</v>
      </c>
      <c r="F204" s="5">
        <v>2</v>
      </c>
      <c r="G204" s="5">
        <v>100</v>
      </c>
      <c r="H204" s="5">
        <v>0</v>
      </c>
      <c r="I204" s="6">
        <v>0</v>
      </c>
      <c r="J204" s="5">
        <v>2</v>
      </c>
      <c r="K204" s="6">
        <v>0.02</v>
      </c>
      <c r="L204" s="5">
        <v>0</v>
      </c>
      <c r="M204" s="6">
        <v>0</v>
      </c>
      <c r="N204" s="7" t="s">
        <v>26</v>
      </c>
      <c r="O204" s="47">
        <f>IF(('Southern Percentages'!$R204&lt;&gt;0),100*(I204*'Southern Percentages'!$R204),"NA")</f>
        <v>0</v>
      </c>
      <c r="P204" s="47">
        <f>IF(('Southern Percentages'!$R204&lt;&gt;0),100*(K204*'Southern Percentages'!$R204),"0")</f>
        <v>100</v>
      </c>
      <c r="Q204" s="47">
        <f>IF(('Southern Percentages'!$R204&lt;&gt;0),100*(M204*'Southern Percentages'!$R204),"0")</f>
        <v>0</v>
      </c>
      <c r="R204" s="49">
        <f t="shared" si="12"/>
        <v>100</v>
      </c>
      <c r="S204" s="41" t="str">
        <f t="shared" si="13"/>
        <v>Massive</v>
      </c>
      <c r="T204" s="41" t="str">
        <f t="shared" si="14"/>
        <v>Massive</v>
      </c>
      <c r="U204" s="41" t="str">
        <f t="shared" si="15"/>
        <v>Massive</v>
      </c>
      <c r="V204" s="5">
        <v>2</v>
      </c>
      <c r="W204" s="6">
        <v>1</v>
      </c>
      <c r="X204" s="6" t="s">
        <v>29</v>
      </c>
      <c r="Y204" s="6">
        <v>1</v>
      </c>
      <c r="Z204" s="6" t="s">
        <v>29</v>
      </c>
      <c r="AA204" s="5">
        <v>86</v>
      </c>
      <c r="AB204" s="5">
        <v>0</v>
      </c>
      <c r="AC204" s="8" t="s">
        <v>30</v>
      </c>
    </row>
    <row r="205" spans="1:29" s="9" customFormat="1" x14ac:dyDescent="0.25">
      <c r="A205" s="5" t="s">
        <v>232</v>
      </c>
      <c r="B205" s="10">
        <v>455093</v>
      </c>
      <c r="C205" s="10">
        <v>8054840</v>
      </c>
      <c r="D205" s="11">
        <v>-17.592600000000001</v>
      </c>
      <c r="E205" s="6">
        <v>146.577</v>
      </c>
      <c r="F205" s="5">
        <v>5</v>
      </c>
      <c r="G205" s="5">
        <v>250</v>
      </c>
      <c r="H205" s="5">
        <v>12</v>
      </c>
      <c r="I205" s="6">
        <v>4.8000000000000001E-2</v>
      </c>
      <c r="J205" s="5">
        <v>1</v>
      </c>
      <c r="K205" s="6">
        <v>4.0000000000000001E-3</v>
      </c>
      <c r="L205" s="5">
        <v>33</v>
      </c>
      <c r="M205" s="6">
        <v>0.13200000000000001</v>
      </c>
      <c r="N205" s="7" t="s">
        <v>40</v>
      </c>
      <c r="O205" s="47">
        <f>IF(('Southern Percentages'!$R205&lt;&gt;0),100*(I205*'Southern Percentages'!$R205),"NA")</f>
        <v>26.086956521739129</v>
      </c>
      <c r="P205" s="47">
        <f>IF(('Southern Percentages'!$R205&lt;&gt;0),100*(K205*'Southern Percentages'!$R205),"0")</f>
        <v>2.1739130434782608</v>
      </c>
      <c r="Q205" s="47">
        <f>IF(('Southern Percentages'!$R205&lt;&gt;0),100*(M205*'Southern Percentages'!$R205),"0")</f>
        <v>71.739130434782624</v>
      </c>
      <c r="R205" s="49">
        <f t="shared" si="12"/>
        <v>100.00000000000001</v>
      </c>
      <c r="S205" s="41" t="str">
        <f t="shared" si="13"/>
        <v>Plate</v>
      </c>
      <c r="T205" s="41" t="str">
        <f t="shared" si="14"/>
        <v>Plate</v>
      </c>
      <c r="U205" s="41" t="str">
        <f t="shared" si="15"/>
        <v>Plate</v>
      </c>
      <c r="V205" s="5">
        <v>33</v>
      </c>
      <c r="W205" s="6">
        <v>0.71739130434782605</v>
      </c>
      <c r="X205" s="6">
        <v>0.2608695652173913</v>
      </c>
      <c r="Y205" s="6">
        <v>2.1739130434782608E-2</v>
      </c>
      <c r="Z205" s="6">
        <v>0.71739130434782605</v>
      </c>
      <c r="AA205" s="5">
        <v>128</v>
      </c>
      <c r="AB205" s="5">
        <v>1</v>
      </c>
      <c r="AC205" s="8" t="s">
        <v>30</v>
      </c>
    </row>
    <row r="206" spans="1:29" s="9" customFormat="1" x14ac:dyDescent="0.25">
      <c r="A206" s="5" t="s">
        <v>233</v>
      </c>
      <c r="B206" s="10">
        <v>455123</v>
      </c>
      <c r="C206" s="10">
        <v>8054840</v>
      </c>
      <c r="D206" s="11">
        <v>-17.592600000000001</v>
      </c>
      <c r="E206" s="6">
        <v>146.577</v>
      </c>
      <c r="F206" s="5">
        <v>21</v>
      </c>
      <c r="G206" s="5">
        <v>1050</v>
      </c>
      <c r="H206" s="5">
        <v>59</v>
      </c>
      <c r="I206" s="6">
        <v>5.6190476190476193E-2</v>
      </c>
      <c r="J206" s="5">
        <v>16</v>
      </c>
      <c r="K206" s="6">
        <v>1.5238095238095238E-2</v>
      </c>
      <c r="L206" s="5">
        <v>142</v>
      </c>
      <c r="M206" s="6">
        <v>0.13523809523809524</v>
      </c>
      <c r="N206" s="7" t="s">
        <v>40</v>
      </c>
      <c r="O206" s="47">
        <f>IF(('Southern Percentages'!$R206&lt;&gt;0),100*(I206*'Southern Percentages'!$R206),"NA")</f>
        <v>27.188940092165904</v>
      </c>
      <c r="P206" s="47">
        <f>IF(('Southern Percentages'!$R206&lt;&gt;0),100*(K206*'Southern Percentages'!$R206),"0")</f>
        <v>7.3732718894009217</v>
      </c>
      <c r="Q206" s="47">
        <f>IF(('Southern Percentages'!$R206&lt;&gt;0),100*(M206*'Southern Percentages'!$R206),"0")</f>
        <v>65.437788018433181</v>
      </c>
      <c r="R206" s="49">
        <f t="shared" si="12"/>
        <v>100</v>
      </c>
      <c r="S206" s="41" t="str">
        <f t="shared" si="13"/>
        <v>Plate</v>
      </c>
      <c r="T206" s="41" t="str">
        <f t="shared" si="14"/>
        <v>Plate</v>
      </c>
      <c r="U206" s="41" t="str">
        <f t="shared" si="15"/>
        <v>Plate</v>
      </c>
      <c r="V206" s="5">
        <v>142</v>
      </c>
      <c r="W206" s="6">
        <v>0.65437788018433185</v>
      </c>
      <c r="X206" s="6">
        <v>0.27188940092165897</v>
      </c>
      <c r="Y206" s="6">
        <v>7.3732718894009217E-2</v>
      </c>
      <c r="Z206" s="6">
        <v>0.65437788018433185</v>
      </c>
      <c r="AA206" s="5">
        <v>592</v>
      </c>
      <c r="AB206" s="5">
        <v>6</v>
      </c>
      <c r="AC206" s="8" t="s">
        <v>30</v>
      </c>
    </row>
    <row r="207" spans="1:29" s="9" customFormat="1" x14ac:dyDescent="0.25">
      <c r="A207" s="5" t="s">
        <v>234</v>
      </c>
      <c r="B207" s="10">
        <v>455153</v>
      </c>
      <c r="C207" s="10">
        <v>8054840</v>
      </c>
      <c r="D207" s="11">
        <v>-17.592600000000001</v>
      </c>
      <c r="E207" s="6">
        <v>146.577</v>
      </c>
      <c r="F207" s="5">
        <v>28</v>
      </c>
      <c r="G207" s="5">
        <v>1400</v>
      </c>
      <c r="H207" s="5">
        <v>100</v>
      </c>
      <c r="I207" s="6">
        <v>7.1428571428571425E-2</v>
      </c>
      <c r="J207" s="5">
        <v>29</v>
      </c>
      <c r="K207" s="6">
        <v>2.0714285714285713E-2</v>
      </c>
      <c r="L207" s="5">
        <v>448</v>
      </c>
      <c r="M207" s="6">
        <v>0.32</v>
      </c>
      <c r="N207" s="7" t="s">
        <v>40</v>
      </c>
      <c r="O207" s="47">
        <f>IF(('Southern Percentages'!$R207&lt;&gt;0),100*(I207*'Southern Percentages'!$R207),"NA")</f>
        <v>17.331022530329289</v>
      </c>
      <c r="P207" s="47">
        <f>IF(('Southern Percentages'!$R207&lt;&gt;0),100*(K207*'Southern Percentages'!$R207),"0")</f>
        <v>5.0259965337954933</v>
      </c>
      <c r="Q207" s="47">
        <f>IF(('Southern Percentages'!$R207&lt;&gt;0),100*(M207*'Southern Percentages'!$R207),"0")</f>
        <v>77.642980935875215</v>
      </c>
      <c r="R207" s="49">
        <f t="shared" si="12"/>
        <v>100</v>
      </c>
      <c r="S207" s="41" t="str">
        <f t="shared" si="13"/>
        <v>Plate</v>
      </c>
      <c r="T207" s="41" t="str">
        <f t="shared" si="14"/>
        <v>Plate</v>
      </c>
      <c r="U207" s="41" t="str">
        <f t="shared" si="15"/>
        <v>Plate</v>
      </c>
      <c r="V207" s="5">
        <v>448</v>
      </c>
      <c r="W207" s="6">
        <v>0.77642980935875217</v>
      </c>
      <c r="X207" s="6">
        <v>0.1733102253032929</v>
      </c>
      <c r="Y207" s="6">
        <v>5.0259965337954939E-2</v>
      </c>
      <c r="Z207" s="6">
        <v>0.77642980935875217</v>
      </c>
      <c r="AA207" s="5">
        <v>387</v>
      </c>
      <c r="AB207" s="5">
        <v>1</v>
      </c>
      <c r="AC207" s="8" t="s">
        <v>30</v>
      </c>
    </row>
    <row r="208" spans="1:29" s="9" customFormat="1" x14ac:dyDescent="0.25">
      <c r="A208" s="5" t="s">
        <v>235</v>
      </c>
      <c r="B208" s="10">
        <v>455174</v>
      </c>
      <c r="C208" s="10">
        <v>8054860</v>
      </c>
      <c r="D208" s="11">
        <v>-17.592400000000001</v>
      </c>
      <c r="E208" s="6">
        <v>146.578</v>
      </c>
      <c r="F208" s="5">
        <v>2</v>
      </c>
      <c r="G208" s="5">
        <v>100</v>
      </c>
      <c r="H208" s="5">
        <v>6</v>
      </c>
      <c r="I208" s="6">
        <v>0.06</v>
      </c>
      <c r="J208" s="5">
        <v>3</v>
      </c>
      <c r="K208" s="6">
        <v>0.03</v>
      </c>
      <c r="L208" s="5">
        <v>15</v>
      </c>
      <c r="M208" s="6">
        <v>0.15</v>
      </c>
      <c r="N208" s="7" t="s">
        <v>40</v>
      </c>
      <c r="O208" s="47">
        <f>IF(('Southern Percentages'!$R208&lt;&gt;0),100*(I208*'Southern Percentages'!$R208),"NA")</f>
        <v>25</v>
      </c>
      <c r="P208" s="47">
        <f>IF(('Southern Percentages'!$R208&lt;&gt;0),100*(K208*'Southern Percentages'!$R208),"0")</f>
        <v>12.5</v>
      </c>
      <c r="Q208" s="47">
        <f>IF(('Southern Percentages'!$R208&lt;&gt;0),100*(M208*'Southern Percentages'!$R208),"0")</f>
        <v>62.5</v>
      </c>
      <c r="R208" s="49">
        <f t="shared" si="12"/>
        <v>100</v>
      </c>
      <c r="S208" s="41" t="str">
        <f t="shared" si="13"/>
        <v>Plate</v>
      </c>
      <c r="T208" s="41" t="str">
        <f t="shared" si="14"/>
        <v>Plate</v>
      </c>
      <c r="U208" s="41" t="str">
        <f t="shared" si="15"/>
        <v>Plate</v>
      </c>
      <c r="V208" s="5">
        <v>15</v>
      </c>
      <c r="W208" s="6">
        <v>0.625</v>
      </c>
      <c r="X208" s="6">
        <v>0.25</v>
      </c>
      <c r="Y208" s="6">
        <v>0.125</v>
      </c>
      <c r="Z208" s="6">
        <v>0.625</v>
      </c>
      <c r="AA208" s="5">
        <v>41</v>
      </c>
      <c r="AB208" s="5">
        <v>0</v>
      </c>
      <c r="AC208" s="8" t="s">
        <v>30</v>
      </c>
    </row>
    <row r="209" spans="1:29" s="9" customFormat="1" x14ac:dyDescent="0.25">
      <c r="A209" s="5" t="s">
        <v>236</v>
      </c>
      <c r="B209" s="10">
        <v>455200</v>
      </c>
      <c r="C209" s="10">
        <v>8054870</v>
      </c>
      <c r="D209" s="11">
        <v>-17.592300000000002</v>
      </c>
      <c r="E209" s="6">
        <v>146.578</v>
      </c>
      <c r="F209" s="5">
        <v>7</v>
      </c>
      <c r="G209" s="5">
        <v>350</v>
      </c>
      <c r="H209" s="5">
        <v>14</v>
      </c>
      <c r="I209" s="6">
        <v>0.04</v>
      </c>
      <c r="J209" s="5">
        <v>4</v>
      </c>
      <c r="K209" s="6">
        <v>1.1428571428571429E-2</v>
      </c>
      <c r="L209" s="5">
        <v>105</v>
      </c>
      <c r="M209" s="6">
        <v>0.3</v>
      </c>
      <c r="N209" s="7" t="s">
        <v>40</v>
      </c>
      <c r="O209" s="47">
        <f>IF(('Southern Percentages'!$R209&lt;&gt;0),100*(I209*'Southern Percentages'!$R209),"NA")</f>
        <v>11.382113821138212</v>
      </c>
      <c r="P209" s="47">
        <f>IF(('Southern Percentages'!$R209&lt;&gt;0),100*(K209*'Southern Percentages'!$R209),"0")</f>
        <v>3.2520325203252036</v>
      </c>
      <c r="Q209" s="47">
        <f>IF(('Southern Percentages'!$R209&lt;&gt;0),100*(M209*'Southern Percentages'!$R209),"0")</f>
        <v>85.365853658536579</v>
      </c>
      <c r="R209" s="49">
        <f t="shared" si="12"/>
        <v>100</v>
      </c>
      <c r="S209" s="41" t="str">
        <f t="shared" si="13"/>
        <v>Plate</v>
      </c>
      <c r="T209" s="41" t="str">
        <f t="shared" si="14"/>
        <v>Plate</v>
      </c>
      <c r="U209" s="41" t="str">
        <f t="shared" si="15"/>
        <v>Plate</v>
      </c>
      <c r="V209" s="5">
        <v>105</v>
      </c>
      <c r="W209" s="6">
        <v>0.85365853658536583</v>
      </c>
      <c r="X209" s="6">
        <v>0.11382113821138211</v>
      </c>
      <c r="Y209" s="6">
        <v>3.2520325203252036E-2</v>
      </c>
      <c r="Z209" s="6">
        <v>0.85365853658536583</v>
      </c>
      <c r="AA209" s="5">
        <v>127</v>
      </c>
      <c r="AB209" s="5">
        <v>1</v>
      </c>
      <c r="AC209" s="8" t="s">
        <v>30</v>
      </c>
    </row>
    <row r="210" spans="1:29" s="9" customFormat="1" x14ac:dyDescent="0.25">
      <c r="A210" s="5" t="s">
        <v>237</v>
      </c>
      <c r="B210" s="10">
        <v>455230</v>
      </c>
      <c r="C210" s="10">
        <v>8054870</v>
      </c>
      <c r="D210" s="11">
        <v>-17.592300000000002</v>
      </c>
      <c r="E210" s="6">
        <v>146.578</v>
      </c>
      <c r="F210" s="5">
        <v>25</v>
      </c>
      <c r="G210" s="5">
        <v>1250</v>
      </c>
      <c r="H210" s="5">
        <v>56</v>
      </c>
      <c r="I210" s="6">
        <v>4.48E-2</v>
      </c>
      <c r="J210" s="5">
        <v>24</v>
      </c>
      <c r="K210" s="6">
        <v>1.9199999999999998E-2</v>
      </c>
      <c r="L210" s="5">
        <v>343</v>
      </c>
      <c r="M210" s="6">
        <v>0.27439999999999998</v>
      </c>
      <c r="N210" s="7" t="s">
        <v>40</v>
      </c>
      <c r="O210" s="47">
        <f>IF(('Southern Percentages'!$R210&lt;&gt;0),100*(I210*'Southern Percentages'!$R210),"NA")</f>
        <v>13.238770685579199</v>
      </c>
      <c r="P210" s="47">
        <f>IF(('Southern Percentages'!$R210&lt;&gt;0),100*(K210*'Southern Percentages'!$R210),"0")</f>
        <v>5.6737588652482271</v>
      </c>
      <c r="Q210" s="47">
        <f>IF(('Southern Percentages'!$R210&lt;&gt;0),100*(M210*'Southern Percentages'!$R210),"0")</f>
        <v>81.087470449172585</v>
      </c>
      <c r="R210" s="49">
        <f t="shared" si="12"/>
        <v>100.00000000000001</v>
      </c>
      <c r="S210" s="41" t="str">
        <f t="shared" si="13"/>
        <v>Plate</v>
      </c>
      <c r="T210" s="41" t="str">
        <f t="shared" si="14"/>
        <v>Plate</v>
      </c>
      <c r="U210" s="41" t="str">
        <f t="shared" si="15"/>
        <v>Plate</v>
      </c>
      <c r="V210" s="5">
        <v>343</v>
      </c>
      <c r="W210" s="6">
        <v>0.81087470449172572</v>
      </c>
      <c r="X210" s="6">
        <v>0.13238770685579196</v>
      </c>
      <c r="Y210" s="6">
        <v>5.6737588652482268E-2</v>
      </c>
      <c r="Z210" s="6">
        <v>0.81087470449172572</v>
      </c>
      <c r="AA210" s="5">
        <v>514</v>
      </c>
      <c r="AB210" s="5">
        <v>0</v>
      </c>
      <c r="AC210" s="8" t="s">
        <v>30</v>
      </c>
    </row>
    <row r="211" spans="1:29" s="9" customFormat="1" x14ac:dyDescent="0.25">
      <c r="A211" s="5" t="s">
        <v>238</v>
      </c>
      <c r="B211" s="10">
        <v>455255</v>
      </c>
      <c r="C211" s="10">
        <v>8054880</v>
      </c>
      <c r="D211" s="11">
        <v>-17.592199999999998</v>
      </c>
      <c r="E211" s="6">
        <v>146.578</v>
      </c>
      <c r="F211" s="5">
        <v>11</v>
      </c>
      <c r="G211" s="5">
        <v>550</v>
      </c>
      <c r="H211" s="5">
        <v>47</v>
      </c>
      <c r="I211" s="6">
        <v>8.545454545454545E-2</v>
      </c>
      <c r="J211" s="5">
        <v>15</v>
      </c>
      <c r="K211" s="6">
        <v>2.7272727272727271E-2</v>
      </c>
      <c r="L211" s="5">
        <v>203</v>
      </c>
      <c r="M211" s="6">
        <v>0.36909090909090908</v>
      </c>
      <c r="N211" s="7" t="s">
        <v>40</v>
      </c>
      <c r="O211" s="47">
        <f>IF(('Southern Percentages'!$R211&lt;&gt;0),100*(I211*'Southern Percentages'!$R211),"NA")</f>
        <v>17.735849056603772</v>
      </c>
      <c r="P211" s="47">
        <f>IF(('Southern Percentages'!$R211&lt;&gt;0),100*(K211*'Southern Percentages'!$R211),"0")</f>
        <v>5.6603773584905657</v>
      </c>
      <c r="Q211" s="47">
        <f>IF(('Southern Percentages'!$R211&lt;&gt;0),100*(M211*'Southern Percentages'!$R211),"0")</f>
        <v>76.603773584905653</v>
      </c>
      <c r="R211" s="49">
        <f t="shared" si="12"/>
        <v>100</v>
      </c>
      <c r="S211" s="41" t="str">
        <f t="shared" si="13"/>
        <v>Plate</v>
      </c>
      <c r="T211" s="41" t="str">
        <f t="shared" si="14"/>
        <v>Plate</v>
      </c>
      <c r="U211" s="41" t="str">
        <f t="shared" si="15"/>
        <v>Plate</v>
      </c>
      <c r="V211" s="5">
        <v>203</v>
      </c>
      <c r="W211" s="6">
        <v>0.76603773584905666</v>
      </c>
      <c r="X211" s="6">
        <v>0.17735849056603772</v>
      </c>
      <c r="Y211" s="6">
        <v>5.6603773584905662E-2</v>
      </c>
      <c r="Z211" s="6">
        <v>0.76603773584905666</v>
      </c>
      <c r="AA211" s="5">
        <v>179</v>
      </c>
      <c r="AB211" s="5">
        <v>0</v>
      </c>
      <c r="AC211" s="8" t="s">
        <v>30</v>
      </c>
    </row>
    <row r="212" spans="1:29" s="9" customFormat="1" x14ac:dyDescent="0.25">
      <c r="A212" s="5" t="s">
        <v>239</v>
      </c>
      <c r="B212" s="10">
        <v>455307</v>
      </c>
      <c r="C212" s="10">
        <v>8054890</v>
      </c>
      <c r="D212" s="11">
        <v>-17.592099999999999</v>
      </c>
      <c r="E212" s="6">
        <v>146.57900000000001</v>
      </c>
      <c r="F212" s="5">
        <v>16</v>
      </c>
      <c r="G212" s="5">
        <v>800</v>
      </c>
      <c r="H212" s="5">
        <v>19</v>
      </c>
      <c r="I212" s="6">
        <v>2.375E-2</v>
      </c>
      <c r="J212" s="5">
        <v>10</v>
      </c>
      <c r="K212" s="6">
        <v>1.2500000000000001E-2</v>
      </c>
      <c r="L212" s="5">
        <v>284</v>
      </c>
      <c r="M212" s="6">
        <v>0.35499999999999998</v>
      </c>
      <c r="N212" s="7" t="s">
        <v>40</v>
      </c>
      <c r="O212" s="47">
        <f>IF(('Southern Percentages'!$R212&lt;&gt;0),100*(I212*'Southern Percentages'!$R212),"NA")</f>
        <v>6.0702875399361016</v>
      </c>
      <c r="P212" s="47">
        <f>IF(('Southern Percentages'!$R212&lt;&gt;0),100*(K212*'Southern Percentages'!$R212),"0")</f>
        <v>3.1948881789137378</v>
      </c>
      <c r="Q212" s="47">
        <f>IF(('Southern Percentages'!$R212&lt;&gt;0),100*(M212*'Southern Percentages'!$R212),"0")</f>
        <v>90.734824281150154</v>
      </c>
      <c r="R212" s="49">
        <f t="shared" si="12"/>
        <v>100</v>
      </c>
      <c r="S212" s="41" t="str">
        <f t="shared" si="13"/>
        <v>Plate</v>
      </c>
      <c r="T212" s="41" t="str">
        <f t="shared" si="14"/>
        <v>Plate</v>
      </c>
      <c r="U212" s="41" t="str">
        <f t="shared" si="15"/>
        <v>Plate</v>
      </c>
      <c r="V212" s="5">
        <v>284</v>
      </c>
      <c r="W212" s="6">
        <v>0.90734824281150162</v>
      </c>
      <c r="X212" s="6">
        <v>6.070287539936102E-2</v>
      </c>
      <c r="Y212" s="6">
        <v>3.1948881789137379E-2</v>
      </c>
      <c r="Z212" s="6">
        <v>0.90734824281150162</v>
      </c>
      <c r="AA212" s="5">
        <v>272</v>
      </c>
      <c r="AB212" s="5">
        <v>1</v>
      </c>
      <c r="AC212" s="8" t="s">
        <v>30</v>
      </c>
    </row>
    <row r="213" spans="1:29" s="9" customFormat="1" x14ac:dyDescent="0.25">
      <c r="A213" s="5" t="s">
        <v>240</v>
      </c>
      <c r="B213" s="10">
        <v>455334</v>
      </c>
      <c r="C213" s="10">
        <v>8054890</v>
      </c>
      <c r="D213" s="11">
        <v>-17.592099999999999</v>
      </c>
      <c r="E213" s="6">
        <v>146.57900000000001</v>
      </c>
      <c r="F213" s="5">
        <v>15</v>
      </c>
      <c r="G213" s="5">
        <v>750</v>
      </c>
      <c r="H213" s="5">
        <v>59</v>
      </c>
      <c r="I213" s="6">
        <v>7.8666666666666663E-2</v>
      </c>
      <c r="J213" s="5">
        <v>8</v>
      </c>
      <c r="K213" s="6">
        <v>1.0666666666666666E-2</v>
      </c>
      <c r="L213" s="5">
        <v>326</v>
      </c>
      <c r="M213" s="6">
        <v>0.43466666666666665</v>
      </c>
      <c r="N213" s="7" t="s">
        <v>40</v>
      </c>
      <c r="O213" s="47">
        <f>IF(('Southern Percentages'!$R213&lt;&gt;0),100*(I213*'Southern Percentages'!$R213),"NA")</f>
        <v>15.012722646310431</v>
      </c>
      <c r="P213" s="47">
        <f>IF(('Southern Percentages'!$R213&lt;&gt;0),100*(K213*'Southern Percentages'!$R213),"0")</f>
        <v>2.0356234096692112</v>
      </c>
      <c r="Q213" s="47">
        <f>IF(('Southern Percentages'!$R213&lt;&gt;0),100*(M213*'Southern Percentages'!$R213),"0")</f>
        <v>82.951653944020336</v>
      </c>
      <c r="R213" s="49">
        <f t="shared" si="12"/>
        <v>99.999999999999972</v>
      </c>
      <c r="S213" s="41" t="str">
        <f t="shared" si="13"/>
        <v>Plate</v>
      </c>
      <c r="T213" s="41" t="str">
        <f t="shared" si="14"/>
        <v>Plate</v>
      </c>
      <c r="U213" s="41" t="str">
        <f t="shared" si="15"/>
        <v>Plate</v>
      </c>
      <c r="V213" s="5">
        <v>326</v>
      </c>
      <c r="W213" s="6">
        <v>0.82951653944020354</v>
      </c>
      <c r="X213" s="6">
        <v>0.15012722646310434</v>
      </c>
      <c r="Y213" s="6">
        <v>2.0356234096692113E-2</v>
      </c>
      <c r="Z213" s="6">
        <v>0.82951653944020354</v>
      </c>
      <c r="AA213" s="5">
        <v>190</v>
      </c>
      <c r="AB213" s="5">
        <v>0</v>
      </c>
      <c r="AC213" s="8" t="s">
        <v>30</v>
      </c>
    </row>
    <row r="214" spans="1:29" s="9" customFormat="1" x14ac:dyDescent="0.25">
      <c r="A214" s="5" t="s">
        <v>241</v>
      </c>
      <c r="B214" s="10">
        <v>455361</v>
      </c>
      <c r="C214" s="10">
        <v>8054900</v>
      </c>
      <c r="D214" s="11">
        <v>-17.591999999999999</v>
      </c>
      <c r="E214" s="6">
        <v>146.57900000000001</v>
      </c>
      <c r="F214" s="5">
        <v>13</v>
      </c>
      <c r="G214" s="5">
        <v>650</v>
      </c>
      <c r="H214" s="5">
        <v>38</v>
      </c>
      <c r="I214" s="6">
        <v>5.8461538461538461E-2</v>
      </c>
      <c r="J214" s="5">
        <v>1</v>
      </c>
      <c r="K214" s="6">
        <v>1.5384615384615385E-3</v>
      </c>
      <c r="L214" s="5">
        <v>374</v>
      </c>
      <c r="M214" s="6">
        <v>0.57538461538461538</v>
      </c>
      <c r="N214" s="7" t="s">
        <v>40</v>
      </c>
      <c r="O214" s="47">
        <f>IF(('Southern Percentages'!$R214&lt;&gt;0),100*(I214*'Southern Percentages'!$R214),"NA")</f>
        <v>9.2009685230024196</v>
      </c>
      <c r="P214" s="47">
        <f>IF(('Southern Percentages'!$R214&lt;&gt;0),100*(K214*'Southern Percentages'!$R214),"0")</f>
        <v>0.24213075060532685</v>
      </c>
      <c r="Q214" s="47">
        <f>IF(('Southern Percentages'!$R214&lt;&gt;0),100*(M214*'Southern Percentages'!$R214),"0")</f>
        <v>90.556900726392243</v>
      </c>
      <c r="R214" s="49">
        <f t="shared" si="12"/>
        <v>99.999999999999986</v>
      </c>
      <c r="S214" s="41" t="str">
        <f t="shared" si="13"/>
        <v>Plate</v>
      </c>
      <c r="T214" s="41" t="str">
        <f t="shared" si="14"/>
        <v>Plate</v>
      </c>
      <c r="U214" s="41" t="str">
        <f t="shared" si="15"/>
        <v>Plate</v>
      </c>
      <c r="V214" s="5">
        <v>374</v>
      </c>
      <c r="W214" s="6">
        <v>0.90556900726392253</v>
      </c>
      <c r="X214" s="6">
        <v>9.2009685230024216E-2</v>
      </c>
      <c r="Y214" s="6">
        <v>2.4213075060532689E-3</v>
      </c>
      <c r="Z214" s="6">
        <v>0.90556900726392253</v>
      </c>
      <c r="AA214" s="5">
        <v>142</v>
      </c>
      <c r="AB214" s="5">
        <v>1</v>
      </c>
      <c r="AC214" s="8" t="s">
        <v>30</v>
      </c>
    </row>
    <row r="215" spans="1:29" s="9" customFormat="1" x14ac:dyDescent="0.25">
      <c r="A215" s="5" t="s">
        <v>242</v>
      </c>
      <c r="B215" s="10">
        <v>455388</v>
      </c>
      <c r="C215" s="10">
        <v>8054920</v>
      </c>
      <c r="D215" s="11">
        <v>-17.591899999999999</v>
      </c>
      <c r="E215" s="6">
        <v>146.58000000000001</v>
      </c>
      <c r="F215" s="5">
        <v>2</v>
      </c>
      <c r="G215" s="5">
        <v>100</v>
      </c>
      <c r="H215" s="5">
        <v>5</v>
      </c>
      <c r="I215" s="6">
        <v>0.05</v>
      </c>
      <c r="J215" s="5">
        <v>0</v>
      </c>
      <c r="K215" s="6">
        <v>0</v>
      </c>
      <c r="L215" s="5">
        <v>57</v>
      </c>
      <c r="M215" s="6">
        <v>0.56999999999999995</v>
      </c>
      <c r="N215" s="7" t="s">
        <v>40</v>
      </c>
      <c r="O215" s="47">
        <f>IF(('Southern Percentages'!$R215&lt;&gt;0),100*(I215*'Southern Percentages'!$R215),"NA")</f>
        <v>8.064516129032258</v>
      </c>
      <c r="P215" s="47">
        <f>IF(('Southern Percentages'!$R215&lt;&gt;0),100*(K215*'Southern Percentages'!$R215),"0")</f>
        <v>0</v>
      </c>
      <c r="Q215" s="47">
        <f>IF(('Southern Percentages'!$R215&lt;&gt;0),100*(M215*'Southern Percentages'!$R215),"0")</f>
        <v>91.93548387096773</v>
      </c>
      <c r="R215" s="49">
        <f t="shared" si="12"/>
        <v>99.999999999999986</v>
      </c>
      <c r="S215" s="41" t="str">
        <f t="shared" si="13"/>
        <v>Plate</v>
      </c>
      <c r="T215" s="41" t="str">
        <f t="shared" si="14"/>
        <v>Plate</v>
      </c>
      <c r="U215" s="41" t="str">
        <f t="shared" si="15"/>
        <v>Plate</v>
      </c>
      <c r="V215" s="5">
        <v>57</v>
      </c>
      <c r="W215" s="6">
        <v>0.91935483870967738</v>
      </c>
      <c r="X215" s="6">
        <v>8.0645161290322578E-2</v>
      </c>
      <c r="Y215" s="6" t="s">
        <v>29</v>
      </c>
      <c r="Z215" s="6">
        <v>0.91935483870967738</v>
      </c>
      <c r="AA215" s="5">
        <v>27</v>
      </c>
      <c r="AB215" s="5">
        <v>0</v>
      </c>
      <c r="AC215" s="8" t="s">
        <v>30</v>
      </c>
    </row>
    <row r="216" spans="1:29" s="9" customFormat="1" x14ac:dyDescent="0.25">
      <c r="A216" s="5" t="s">
        <v>243</v>
      </c>
      <c r="B216" s="10">
        <v>455417</v>
      </c>
      <c r="C216" s="10">
        <v>8054920</v>
      </c>
      <c r="D216" s="11">
        <v>-17.591799999999999</v>
      </c>
      <c r="E216" s="6">
        <v>146.58000000000001</v>
      </c>
      <c r="F216" s="5">
        <v>16</v>
      </c>
      <c r="G216" s="5">
        <v>800</v>
      </c>
      <c r="H216" s="5">
        <v>40</v>
      </c>
      <c r="I216" s="6">
        <v>0.05</v>
      </c>
      <c r="J216" s="5">
        <v>12</v>
      </c>
      <c r="K216" s="6">
        <v>1.4999999999999999E-2</v>
      </c>
      <c r="L216" s="5">
        <v>393</v>
      </c>
      <c r="M216" s="6">
        <v>0.49125000000000002</v>
      </c>
      <c r="N216" s="7" t="s">
        <v>40</v>
      </c>
      <c r="O216" s="47">
        <f>IF(('Southern Percentages'!$R216&lt;&gt;0),100*(I216*'Southern Percentages'!$R216),"NA")</f>
        <v>8.9887640449438209</v>
      </c>
      <c r="P216" s="47">
        <f>IF(('Southern Percentages'!$R216&lt;&gt;0),100*(K216*'Southern Percentages'!$R216),"0")</f>
        <v>2.696629213483146</v>
      </c>
      <c r="Q216" s="47">
        <f>IF(('Southern Percentages'!$R216&lt;&gt;0),100*(M216*'Southern Percentages'!$R216),"0")</f>
        <v>88.31460674157303</v>
      </c>
      <c r="R216" s="49">
        <f t="shared" si="12"/>
        <v>100</v>
      </c>
      <c r="S216" s="41" t="str">
        <f t="shared" si="13"/>
        <v>Plate</v>
      </c>
      <c r="T216" s="41" t="str">
        <f t="shared" si="14"/>
        <v>Plate</v>
      </c>
      <c r="U216" s="41" t="str">
        <f t="shared" si="15"/>
        <v>Plate</v>
      </c>
      <c r="V216" s="5">
        <v>393</v>
      </c>
      <c r="W216" s="6">
        <v>0.88314606741573032</v>
      </c>
      <c r="X216" s="6">
        <v>8.98876404494382E-2</v>
      </c>
      <c r="Y216" s="6">
        <v>2.6966292134831461E-2</v>
      </c>
      <c r="Z216" s="6">
        <v>0.88314606741573032</v>
      </c>
      <c r="AA216" s="5">
        <v>185</v>
      </c>
      <c r="AB216" s="5">
        <v>1</v>
      </c>
      <c r="AC216" s="8" t="s">
        <v>30</v>
      </c>
    </row>
    <row r="217" spans="1:29" s="9" customFormat="1" x14ac:dyDescent="0.25">
      <c r="A217" s="5" t="s">
        <v>244</v>
      </c>
      <c r="B217" s="10">
        <v>455444</v>
      </c>
      <c r="C217" s="10">
        <v>8054930</v>
      </c>
      <c r="D217" s="11">
        <v>-17.591699999999999</v>
      </c>
      <c r="E217" s="6">
        <v>146.58000000000001</v>
      </c>
      <c r="F217" s="5">
        <v>14</v>
      </c>
      <c r="G217" s="5">
        <v>700</v>
      </c>
      <c r="H217" s="5">
        <v>51</v>
      </c>
      <c r="I217" s="6">
        <v>7.2857142857142856E-2</v>
      </c>
      <c r="J217" s="5">
        <v>15</v>
      </c>
      <c r="K217" s="6">
        <v>2.1428571428571429E-2</v>
      </c>
      <c r="L217" s="5">
        <v>272</v>
      </c>
      <c r="M217" s="6">
        <v>0.38857142857142857</v>
      </c>
      <c r="N217" s="7" t="s">
        <v>40</v>
      </c>
      <c r="O217" s="47">
        <f>IF(('Southern Percentages'!$R217&lt;&gt;0),100*(I217*'Southern Percentages'!$R217),"NA")</f>
        <v>15.088757396449704</v>
      </c>
      <c r="P217" s="47">
        <f>IF(('Southern Percentages'!$R217&lt;&gt;0),100*(K217*'Southern Percentages'!$R217),"0")</f>
        <v>4.4378698224852071</v>
      </c>
      <c r="Q217" s="47">
        <f>IF(('Southern Percentages'!$R217&lt;&gt;0),100*(M217*'Southern Percentages'!$R217),"0")</f>
        <v>80.473372781065095</v>
      </c>
      <c r="R217" s="49">
        <f t="shared" si="12"/>
        <v>100</v>
      </c>
      <c r="S217" s="41" t="str">
        <f t="shared" si="13"/>
        <v>Plate</v>
      </c>
      <c r="T217" s="41" t="str">
        <f t="shared" si="14"/>
        <v>Plate</v>
      </c>
      <c r="U217" s="41" t="str">
        <f t="shared" si="15"/>
        <v>Plate</v>
      </c>
      <c r="V217" s="5">
        <v>272</v>
      </c>
      <c r="W217" s="6">
        <v>0.80473372781065089</v>
      </c>
      <c r="X217" s="6">
        <v>0.15088757396449703</v>
      </c>
      <c r="Y217" s="6">
        <v>4.4378698224852069E-2</v>
      </c>
      <c r="Z217" s="6">
        <v>0.80473372781065089</v>
      </c>
      <c r="AA217" s="5">
        <v>163</v>
      </c>
      <c r="AB217" s="5">
        <v>1</v>
      </c>
      <c r="AC217" s="8" t="s">
        <v>30</v>
      </c>
    </row>
    <row r="218" spans="1:29" s="9" customFormat="1" x14ac:dyDescent="0.25">
      <c r="A218" s="5" t="s">
        <v>245</v>
      </c>
      <c r="B218" s="10">
        <v>455468</v>
      </c>
      <c r="C218" s="10">
        <v>8054950</v>
      </c>
      <c r="D218" s="11">
        <v>-17.5916</v>
      </c>
      <c r="E218" s="6">
        <v>146.58000000000001</v>
      </c>
      <c r="F218" s="5">
        <v>12</v>
      </c>
      <c r="G218" s="5">
        <v>600</v>
      </c>
      <c r="H218" s="5">
        <v>27</v>
      </c>
      <c r="I218" s="6">
        <v>4.4999999999999998E-2</v>
      </c>
      <c r="J218" s="5">
        <v>11</v>
      </c>
      <c r="K218" s="6">
        <v>1.8333333333333333E-2</v>
      </c>
      <c r="L218" s="5">
        <v>228</v>
      </c>
      <c r="M218" s="6">
        <v>0.38</v>
      </c>
      <c r="N218" s="7" t="s">
        <v>40</v>
      </c>
      <c r="O218" s="47">
        <f>IF(('Southern Percentages'!$R218&lt;&gt;0),100*(I218*'Southern Percentages'!$R218),"NA")</f>
        <v>10.150375939849624</v>
      </c>
      <c r="P218" s="47">
        <f>IF(('Southern Percentages'!$R218&lt;&gt;0),100*(K218*'Southern Percentages'!$R218),"0")</f>
        <v>4.1353383458646622</v>
      </c>
      <c r="Q218" s="47">
        <f>IF(('Southern Percentages'!$R218&lt;&gt;0),100*(M218*'Southern Percentages'!$R218),"0")</f>
        <v>85.714285714285722</v>
      </c>
      <c r="R218" s="49">
        <f t="shared" si="12"/>
        <v>100.00000000000001</v>
      </c>
      <c r="S218" s="41" t="str">
        <f t="shared" si="13"/>
        <v>Plate</v>
      </c>
      <c r="T218" s="41" t="str">
        <f t="shared" si="14"/>
        <v>Plate</v>
      </c>
      <c r="U218" s="41" t="str">
        <f t="shared" si="15"/>
        <v>Plate</v>
      </c>
      <c r="V218" s="5">
        <v>228</v>
      </c>
      <c r="W218" s="6">
        <v>0.8571428571428571</v>
      </c>
      <c r="X218" s="6">
        <v>0.10150375939849623</v>
      </c>
      <c r="Y218" s="6">
        <v>4.1353383458646614E-2</v>
      </c>
      <c r="Z218" s="6">
        <v>0.8571428571428571</v>
      </c>
      <c r="AA218" s="5">
        <v>157</v>
      </c>
      <c r="AB218" s="5">
        <v>2</v>
      </c>
      <c r="AC218" s="8" t="s">
        <v>30</v>
      </c>
    </row>
    <row r="219" spans="1:29" s="9" customFormat="1" x14ac:dyDescent="0.25">
      <c r="A219" s="5" t="s">
        <v>246</v>
      </c>
      <c r="B219" s="10">
        <v>455495</v>
      </c>
      <c r="C219" s="10">
        <v>8054970</v>
      </c>
      <c r="D219" s="11">
        <v>-17.5914</v>
      </c>
      <c r="E219" s="6">
        <v>146.58099999999999</v>
      </c>
      <c r="F219" s="5">
        <v>11</v>
      </c>
      <c r="G219" s="5">
        <v>550</v>
      </c>
      <c r="H219" s="5">
        <v>41</v>
      </c>
      <c r="I219" s="6">
        <v>7.454545454545454E-2</v>
      </c>
      <c r="J219" s="5">
        <v>0</v>
      </c>
      <c r="K219" s="6">
        <v>0</v>
      </c>
      <c r="L219" s="5">
        <v>264</v>
      </c>
      <c r="M219" s="6">
        <v>0.48</v>
      </c>
      <c r="N219" s="7" t="s">
        <v>40</v>
      </c>
      <c r="O219" s="47">
        <f>IF(('Southern Percentages'!$R219&lt;&gt;0),100*(I219*'Southern Percentages'!$R219),"NA")</f>
        <v>13.442622950819672</v>
      </c>
      <c r="P219" s="47">
        <f>IF(('Southern Percentages'!$R219&lt;&gt;0),100*(K219*'Southern Percentages'!$R219),"0")</f>
        <v>0</v>
      </c>
      <c r="Q219" s="47">
        <f>IF(('Southern Percentages'!$R219&lt;&gt;0),100*(M219*'Southern Percentages'!$R219),"0")</f>
        <v>86.557377049180332</v>
      </c>
      <c r="R219" s="49">
        <f t="shared" si="12"/>
        <v>100</v>
      </c>
      <c r="S219" s="41" t="str">
        <f t="shared" si="13"/>
        <v>Plate</v>
      </c>
      <c r="T219" s="41" t="str">
        <f t="shared" si="14"/>
        <v>Plate</v>
      </c>
      <c r="U219" s="41" t="str">
        <f t="shared" si="15"/>
        <v>Plate</v>
      </c>
      <c r="V219" s="5">
        <v>264</v>
      </c>
      <c r="W219" s="6">
        <v>0.86557377049180328</v>
      </c>
      <c r="X219" s="6">
        <v>0.13442622950819672</v>
      </c>
      <c r="Y219" s="6" t="s">
        <v>29</v>
      </c>
      <c r="Z219" s="6">
        <v>0.86557377049180328</v>
      </c>
      <c r="AA219" s="5">
        <v>156</v>
      </c>
      <c r="AB219" s="5">
        <v>1</v>
      </c>
      <c r="AC219" s="8" t="s">
        <v>30</v>
      </c>
    </row>
    <row r="220" spans="1:29" s="9" customFormat="1" x14ac:dyDescent="0.25">
      <c r="A220" s="5" t="s">
        <v>247</v>
      </c>
      <c r="B220" s="10">
        <v>455523</v>
      </c>
      <c r="C220" s="10">
        <v>8054980</v>
      </c>
      <c r="D220" s="11">
        <v>-17.5913</v>
      </c>
      <c r="E220" s="6">
        <v>146.58099999999999</v>
      </c>
      <c r="F220" s="5">
        <v>14</v>
      </c>
      <c r="G220" s="5">
        <v>700</v>
      </c>
      <c r="H220" s="5">
        <v>62</v>
      </c>
      <c r="I220" s="6">
        <v>8.8571428571428565E-2</v>
      </c>
      <c r="J220" s="5">
        <v>9</v>
      </c>
      <c r="K220" s="6">
        <v>1.2857142857142857E-2</v>
      </c>
      <c r="L220" s="5">
        <v>274</v>
      </c>
      <c r="M220" s="6">
        <v>0.3914285714285714</v>
      </c>
      <c r="N220" s="7" t="s">
        <v>40</v>
      </c>
      <c r="O220" s="47">
        <f>IF(('Southern Percentages'!$R220&lt;&gt;0),100*(I220*'Southern Percentages'!$R220),"NA")</f>
        <v>17.971014492753621</v>
      </c>
      <c r="P220" s="47">
        <f>IF(('Southern Percentages'!$R220&lt;&gt;0),100*(K220*'Southern Percentages'!$R220),"0")</f>
        <v>2.6086956521739126</v>
      </c>
      <c r="Q220" s="47">
        <f>IF(('Southern Percentages'!$R220&lt;&gt;0),100*(M220*'Southern Percentages'!$R220),"0")</f>
        <v>79.42028985507244</v>
      </c>
      <c r="R220" s="49">
        <f t="shared" si="12"/>
        <v>99.999999999999972</v>
      </c>
      <c r="S220" s="41" t="str">
        <f t="shared" si="13"/>
        <v>Plate</v>
      </c>
      <c r="T220" s="41" t="str">
        <f t="shared" si="14"/>
        <v>Plate</v>
      </c>
      <c r="U220" s="41" t="str">
        <f t="shared" si="15"/>
        <v>Plate</v>
      </c>
      <c r="V220" s="5">
        <v>274</v>
      </c>
      <c r="W220" s="6">
        <v>0.79420289855072468</v>
      </c>
      <c r="X220" s="6">
        <v>0.17971014492753623</v>
      </c>
      <c r="Y220" s="6">
        <v>2.6086956521739129E-2</v>
      </c>
      <c r="Z220" s="6">
        <v>0.79420289855072468</v>
      </c>
      <c r="AA220" s="5">
        <v>181</v>
      </c>
      <c r="AB220" s="5">
        <v>2</v>
      </c>
      <c r="AC220" s="8" t="s">
        <v>30</v>
      </c>
    </row>
    <row r="221" spans="1:29" s="9" customFormat="1" x14ac:dyDescent="0.25">
      <c r="A221" s="5" t="s">
        <v>248</v>
      </c>
      <c r="B221" s="10">
        <v>455552</v>
      </c>
      <c r="C221" s="10">
        <v>8054980</v>
      </c>
      <c r="D221" s="11">
        <v>-17.5913</v>
      </c>
      <c r="E221" s="6">
        <v>146.58099999999999</v>
      </c>
      <c r="F221" s="5">
        <v>1</v>
      </c>
      <c r="G221" s="5">
        <v>50</v>
      </c>
      <c r="H221" s="5">
        <v>4</v>
      </c>
      <c r="I221" s="6">
        <v>0.08</v>
      </c>
      <c r="J221" s="5">
        <v>1</v>
      </c>
      <c r="K221" s="6">
        <v>0.02</v>
      </c>
      <c r="L221" s="5">
        <v>32</v>
      </c>
      <c r="M221" s="6">
        <v>0.64</v>
      </c>
      <c r="N221" s="7" t="s">
        <v>40</v>
      </c>
      <c r="O221" s="47">
        <f>IF(('Southern Percentages'!$R221&lt;&gt;0),100*(I221*'Southern Percentages'!$R221),"NA")</f>
        <v>10.810810810810811</v>
      </c>
      <c r="P221" s="47">
        <f>IF(('Southern Percentages'!$R221&lt;&gt;0),100*(K221*'Southern Percentages'!$R221),"0")</f>
        <v>2.7027027027027026</v>
      </c>
      <c r="Q221" s="47">
        <f>IF(('Southern Percentages'!$R221&lt;&gt;0),100*(M221*'Southern Percentages'!$R221),"0")</f>
        <v>86.486486486486484</v>
      </c>
      <c r="R221" s="49">
        <f t="shared" si="12"/>
        <v>100</v>
      </c>
      <c r="S221" s="41" t="str">
        <f t="shared" si="13"/>
        <v>Plate</v>
      </c>
      <c r="T221" s="41" t="str">
        <f t="shared" si="14"/>
        <v>Plate</v>
      </c>
      <c r="U221" s="41" t="str">
        <f t="shared" si="15"/>
        <v>Plate</v>
      </c>
      <c r="V221" s="5">
        <v>32</v>
      </c>
      <c r="W221" s="6">
        <v>0.86486486486486491</v>
      </c>
      <c r="X221" s="6">
        <v>0.10810810810810811</v>
      </c>
      <c r="Y221" s="6">
        <v>2.7027027027027029E-2</v>
      </c>
      <c r="Z221" s="6">
        <v>0.86486486486486491</v>
      </c>
      <c r="AA221" s="5">
        <v>8</v>
      </c>
      <c r="AB221" s="5">
        <v>0</v>
      </c>
      <c r="AC221" s="8" t="s">
        <v>30</v>
      </c>
    </row>
    <row r="222" spans="1:29" s="9" customFormat="1" x14ac:dyDescent="0.25">
      <c r="A222" s="5" t="s">
        <v>249</v>
      </c>
      <c r="B222" s="10">
        <v>456661</v>
      </c>
      <c r="C222" s="10">
        <v>8055740</v>
      </c>
      <c r="D222" s="11">
        <v>-17.584399999999999</v>
      </c>
      <c r="E222" s="6">
        <v>146.59200000000001</v>
      </c>
      <c r="F222" s="5">
        <v>27</v>
      </c>
      <c r="G222" s="5">
        <v>1350</v>
      </c>
      <c r="H222" s="5">
        <v>107</v>
      </c>
      <c r="I222" s="6">
        <v>7.9259259259259265E-2</v>
      </c>
      <c r="J222" s="5">
        <v>3</v>
      </c>
      <c r="K222" s="6">
        <v>2.2222222222222222E-3</v>
      </c>
      <c r="L222" s="5">
        <v>410</v>
      </c>
      <c r="M222" s="6">
        <v>0.3037037037037037</v>
      </c>
      <c r="N222" s="7" t="s">
        <v>40</v>
      </c>
      <c r="O222" s="47">
        <f>IF(('Southern Percentages'!$R222&lt;&gt;0),100*(I222*'Southern Percentages'!$R222),"NA")</f>
        <v>20.57692307692308</v>
      </c>
      <c r="P222" s="47">
        <f>IF(('Southern Percentages'!$R222&lt;&gt;0),100*(K222*'Southern Percentages'!$R222),"0")</f>
        <v>0.57692307692307698</v>
      </c>
      <c r="Q222" s="47">
        <f>IF(('Southern Percentages'!$R222&lt;&gt;0),100*(M222*'Southern Percentages'!$R222),"0")</f>
        <v>78.84615384615384</v>
      </c>
      <c r="R222" s="49">
        <f t="shared" si="12"/>
        <v>100</v>
      </c>
      <c r="S222" s="41" t="str">
        <f t="shared" si="13"/>
        <v>Plate</v>
      </c>
      <c r="T222" s="41" t="str">
        <f t="shared" si="14"/>
        <v>Plate</v>
      </c>
      <c r="U222" s="41" t="str">
        <f t="shared" si="15"/>
        <v>Plate</v>
      </c>
      <c r="V222" s="5">
        <v>410</v>
      </c>
      <c r="W222" s="6">
        <v>0.78846153846153844</v>
      </c>
      <c r="X222" s="6">
        <v>0.20576923076923076</v>
      </c>
      <c r="Y222" s="6">
        <v>5.7692307692307696E-3</v>
      </c>
      <c r="Z222" s="6">
        <v>0.78846153846153844</v>
      </c>
      <c r="AA222" s="5">
        <v>366</v>
      </c>
      <c r="AB222" s="5">
        <v>1</v>
      </c>
      <c r="AC222" s="8" t="s">
        <v>30</v>
      </c>
    </row>
    <row r="223" spans="1:29" s="9" customFormat="1" x14ac:dyDescent="0.25">
      <c r="A223" s="5" t="s">
        <v>250</v>
      </c>
      <c r="B223" s="10">
        <v>456680</v>
      </c>
      <c r="C223" s="10">
        <v>8055770</v>
      </c>
      <c r="D223" s="11">
        <v>-17.584199999999999</v>
      </c>
      <c r="E223" s="6">
        <v>146.59200000000001</v>
      </c>
      <c r="F223" s="5">
        <v>24</v>
      </c>
      <c r="G223" s="5">
        <v>1200</v>
      </c>
      <c r="H223" s="5">
        <v>127</v>
      </c>
      <c r="I223" s="6">
        <v>0.10583333333333333</v>
      </c>
      <c r="J223" s="5">
        <v>7</v>
      </c>
      <c r="K223" s="6">
        <v>5.8333333333333336E-3</v>
      </c>
      <c r="L223" s="5">
        <v>366</v>
      </c>
      <c r="M223" s="6">
        <v>0.30499999999999999</v>
      </c>
      <c r="N223" s="7" t="s">
        <v>40</v>
      </c>
      <c r="O223" s="47">
        <f>IF(('Southern Percentages'!$R223&lt;&gt;0),100*(I223*'Southern Percentages'!$R223),"NA")</f>
        <v>25.4</v>
      </c>
      <c r="P223" s="47">
        <f>IF(('Southern Percentages'!$R223&lt;&gt;0),100*(K223*'Southern Percentages'!$R223),"0")</f>
        <v>1.4000000000000001</v>
      </c>
      <c r="Q223" s="47">
        <f>IF(('Southern Percentages'!$R223&lt;&gt;0),100*(M223*'Southern Percentages'!$R223),"0")</f>
        <v>73.2</v>
      </c>
      <c r="R223" s="49">
        <f t="shared" si="12"/>
        <v>100</v>
      </c>
      <c r="S223" s="41" t="str">
        <f t="shared" si="13"/>
        <v>Plate</v>
      </c>
      <c r="T223" s="41" t="str">
        <f t="shared" si="14"/>
        <v>Plate</v>
      </c>
      <c r="U223" s="41" t="str">
        <f t="shared" si="15"/>
        <v>Plate</v>
      </c>
      <c r="V223" s="5">
        <v>366</v>
      </c>
      <c r="W223" s="6">
        <v>0.73199999999999998</v>
      </c>
      <c r="X223" s="6">
        <v>0.254</v>
      </c>
      <c r="Y223" s="6">
        <v>1.4E-2</v>
      </c>
      <c r="Z223" s="6">
        <v>0.73199999999999998</v>
      </c>
      <c r="AA223" s="5">
        <v>585</v>
      </c>
      <c r="AB223" s="5">
        <v>2</v>
      </c>
      <c r="AC223" s="8" t="s">
        <v>30</v>
      </c>
    </row>
    <row r="224" spans="1:29" s="9" customFormat="1" x14ac:dyDescent="0.25">
      <c r="A224" s="5" t="s">
        <v>251</v>
      </c>
      <c r="B224" s="10">
        <v>456688</v>
      </c>
      <c r="C224" s="10">
        <v>8055790</v>
      </c>
      <c r="D224" s="11">
        <v>-17.584</v>
      </c>
      <c r="E224" s="6">
        <v>146.59200000000001</v>
      </c>
      <c r="F224" s="5">
        <v>7</v>
      </c>
      <c r="G224" s="5">
        <v>350</v>
      </c>
      <c r="H224" s="5">
        <v>38</v>
      </c>
      <c r="I224" s="6">
        <v>0.10857142857142857</v>
      </c>
      <c r="J224" s="5">
        <v>0</v>
      </c>
      <c r="K224" s="6">
        <v>0</v>
      </c>
      <c r="L224" s="5">
        <v>142</v>
      </c>
      <c r="M224" s="6">
        <v>0.40571428571428569</v>
      </c>
      <c r="N224" s="7" t="s">
        <v>40</v>
      </c>
      <c r="O224" s="47">
        <f>IF(('Southern Percentages'!$R224&lt;&gt;0),100*(I224*'Southern Percentages'!$R224),"NA")</f>
        <v>21.111111111111114</v>
      </c>
      <c r="P224" s="47">
        <f>IF(('Southern Percentages'!$R224&lt;&gt;0),100*(K224*'Southern Percentages'!$R224),"0")</f>
        <v>0</v>
      </c>
      <c r="Q224" s="47">
        <f>IF(('Southern Percentages'!$R224&lt;&gt;0),100*(M224*'Southern Percentages'!$R224),"0")</f>
        <v>78.8888888888889</v>
      </c>
      <c r="R224" s="49">
        <f t="shared" si="12"/>
        <v>100.00000000000001</v>
      </c>
      <c r="S224" s="41" t="str">
        <f t="shared" si="13"/>
        <v>Plate</v>
      </c>
      <c r="T224" s="41" t="str">
        <f t="shared" si="14"/>
        <v>Plate</v>
      </c>
      <c r="U224" s="41" t="str">
        <f t="shared" si="15"/>
        <v>Plate</v>
      </c>
      <c r="V224" s="5">
        <v>142</v>
      </c>
      <c r="W224" s="6">
        <v>0.78888888888888886</v>
      </c>
      <c r="X224" s="6">
        <v>0.21111111111111111</v>
      </c>
      <c r="Y224" s="6" t="s">
        <v>29</v>
      </c>
      <c r="Z224" s="6">
        <v>0.78888888888888886</v>
      </c>
      <c r="AA224" s="5">
        <v>134</v>
      </c>
      <c r="AB224" s="5">
        <v>2</v>
      </c>
      <c r="AC224" s="8" t="s">
        <v>30</v>
      </c>
    </row>
    <row r="225" spans="1:29" s="9" customFormat="1" x14ac:dyDescent="0.25">
      <c r="A225" s="5" t="s">
        <v>252</v>
      </c>
      <c r="B225" s="10">
        <v>456705</v>
      </c>
      <c r="C225" s="10">
        <v>8055820</v>
      </c>
      <c r="D225" s="11">
        <v>-17.5838</v>
      </c>
      <c r="E225" s="6">
        <v>146.59200000000001</v>
      </c>
      <c r="F225" s="5">
        <v>6</v>
      </c>
      <c r="G225" s="5">
        <v>300</v>
      </c>
      <c r="H225" s="5">
        <v>16</v>
      </c>
      <c r="I225" s="6">
        <v>5.3333333333333337E-2</v>
      </c>
      <c r="J225" s="5">
        <v>0</v>
      </c>
      <c r="K225" s="6">
        <v>0</v>
      </c>
      <c r="L225" s="5">
        <v>117</v>
      </c>
      <c r="M225" s="6">
        <v>0.39</v>
      </c>
      <c r="N225" s="7" t="s">
        <v>40</v>
      </c>
      <c r="O225" s="47">
        <f>IF(('Southern Percentages'!$R225&lt;&gt;0),100*(I225*'Southern Percentages'!$R225),"NA")</f>
        <v>12.030075187969926</v>
      </c>
      <c r="P225" s="47">
        <f>IF(('Southern Percentages'!$R225&lt;&gt;0),100*(K225*'Southern Percentages'!$R225),"0")</f>
        <v>0</v>
      </c>
      <c r="Q225" s="47">
        <f>IF(('Southern Percentages'!$R225&lt;&gt;0),100*(M225*'Southern Percentages'!$R225),"0")</f>
        <v>87.969924812030087</v>
      </c>
      <c r="R225" s="49">
        <f t="shared" si="12"/>
        <v>100.00000000000001</v>
      </c>
      <c r="S225" s="41" t="str">
        <f t="shared" si="13"/>
        <v>Plate</v>
      </c>
      <c r="T225" s="41" t="str">
        <f t="shared" si="14"/>
        <v>Plate</v>
      </c>
      <c r="U225" s="41" t="str">
        <f t="shared" si="15"/>
        <v>Plate</v>
      </c>
      <c r="V225" s="5">
        <v>117</v>
      </c>
      <c r="W225" s="6">
        <v>0.87969924812030076</v>
      </c>
      <c r="X225" s="6">
        <v>0.12030075187969924</v>
      </c>
      <c r="Y225" s="6" t="s">
        <v>29</v>
      </c>
      <c r="Z225" s="6">
        <v>0.87969924812030076</v>
      </c>
      <c r="AA225" s="5">
        <v>130</v>
      </c>
      <c r="AB225" s="5">
        <v>0</v>
      </c>
      <c r="AC225" s="8" t="s">
        <v>30</v>
      </c>
    </row>
    <row r="226" spans="1:29" s="9" customFormat="1" x14ac:dyDescent="0.25">
      <c r="A226" s="5" t="s">
        <v>253</v>
      </c>
      <c r="B226" s="10">
        <v>456725</v>
      </c>
      <c r="C226" s="10">
        <v>8055840</v>
      </c>
      <c r="D226" s="11">
        <v>-17.583600000000001</v>
      </c>
      <c r="E226" s="6">
        <v>146.59200000000001</v>
      </c>
      <c r="F226" s="5">
        <v>42</v>
      </c>
      <c r="G226" s="5">
        <v>2100</v>
      </c>
      <c r="H226" s="5">
        <v>160</v>
      </c>
      <c r="I226" s="6">
        <v>7.6190476190476197E-2</v>
      </c>
      <c r="J226" s="5">
        <v>8</v>
      </c>
      <c r="K226" s="6">
        <v>3.8095238095238095E-3</v>
      </c>
      <c r="L226" s="5">
        <v>1006</v>
      </c>
      <c r="M226" s="6">
        <v>0.47904761904761906</v>
      </c>
      <c r="N226" s="7" t="s">
        <v>40</v>
      </c>
      <c r="O226" s="47">
        <f>IF(('Southern Percentages'!$R226&lt;&gt;0),100*(I226*'Southern Percentages'!$R226),"NA")</f>
        <v>13.628620102214652</v>
      </c>
      <c r="P226" s="47">
        <f>IF(('Southern Percentages'!$R226&lt;&gt;0),100*(K226*'Southern Percentages'!$R226),"0")</f>
        <v>0.68143100511073262</v>
      </c>
      <c r="Q226" s="47">
        <f>IF(('Southern Percentages'!$R226&lt;&gt;0),100*(M226*'Southern Percentages'!$R226),"0")</f>
        <v>85.689948892674622</v>
      </c>
      <c r="R226" s="49">
        <f t="shared" si="12"/>
        <v>100</v>
      </c>
      <c r="S226" s="41" t="str">
        <f t="shared" si="13"/>
        <v>Plate</v>
      </c>
      <c r="T226" s="41" t="str">
        <f t="shared" si="14"/>
        <v>Plate</v>
      </c>
      <c r="U226" s="41" t="str">
        <f t="shared" si="15"/>
        <v>Plate</v>
      </c>
      <c r="V226" s="5">
        <v>1006</v>
      </c>
      <c r="W226" s="6">
        <v>0.85689948892674617</v>
      </c>
      <c r="X226" s="6">
        <v>0.1362862010221465</v>
      </c>
      <c r="Y226" s="6">
        <v>6.8143100511073255E-3</v>
      </c>
      <c r="Z226" s="6">
        <v>0.85689948892674617</v>
      </c>
      <c r="AA226" s="5">
        <v>665</v>
      </c>
      <c r="AB226" s="5">
        <v>3</v>
      </c>
      <c r="AC226" s="8" t="s">
        <v>30</v>
      </c>
    </row>
    <row r="227" spans="1:29" s="9" customFormat="1" x14ac:dyDescent="0.25">
      <c r="A227" s="5" t="s">
        <v>254</v>
      </c>
      <c r="B227" s="10">
        <v>456727</v>
      </c>
      <c r="C227" s="10">
        <v>8055870</v>
      </c>
      <c r="D227" s="11">
        <v>-17.583300000000001</v>
      </c>
      <c r="E227" s="6">
        <v>146.59200000000001</v>
      </c>
      <c r="F227" s="5">
        <v>17</v>
      </c>
      <c r="G227" s="5">
        <v>850</v>
      </c>
      <c r="H227" s="5">
        <v>61</v>
      </c>
      <c r="I227" s="6">
        <v>7.1764705882352939E-2</v>
      </c>
      <c r="J227" s="5">
        <v>1</v>
      </c>
      <c r="K227" s="6">
        <v>1.176470588235294E-3</v>
      </c>
      <c r="L227" s="5">
        <v>437</v>
      </c>
      <c r="M227" s="6">
        <v>0.51411764705882357</v>
      </c>
      <c r="N227" s="7" t="s">
        <v>40</v>
      </c>
      <c r="O227" s="47">
        <f>IF(('Southern Percentages'!$R227&lt;&gt;0),100*(I227*'Southern Percentages'!$R227),"NA")</f>
        <v>12.224448897795593</v>
      </c>
      <c r="P227" s="47">
        <f>IF(('Southern Percentages'!$R227&lt;&gt;0),100*(K227*'Southern Percentages'!$R227),"0")</f>
        <v>0.20040080160320639</v>
      </c>
      <c r="Q227" s="47">
        <f>IF(('Southern Percentages'!$R227&lt;&gt;0),100*(M227*'Southern Percentages'!$R227),"0")</f>
        <v>87.575150300601209</v>
      </c>
      <c r="R227" s="49">
        <f t="shared" si="12"/>
        <v>100.00000000000001</v>
      </c>
      <c r="S227" s="41" t="str">
        <f t="shared" si="13"/>
        <v>Plate</v>
      </c>
      <c r="T227" s="41" t="str">
        <f t="shared" si="14"/>
        <v>Plate</v>
      </c>
      <c r="U227" s="41" t="str">
        <f t="shared" si="15"/>
        <v>Plate</v>
      </c>
      <c r="V227" s="5">
        <v>437</v>
      </c>
      <c r="W227" s="6">
        <v>0.87575150300601201</v>
      </c>
      <c r="X227" s="6">
        <v>0.12224448897795591</v>
      </c>
      <c r="Y227" s="6">
        <v>2.004008016032064E-3</v>
      </c>
      <c r="Z227" s="6">
        <v>0.87575150300601201</v>
      </c>
      <c r="AA227" s="5">
        <v>260</v>
      </c>
      <c r="AB227" s="5">
        <v>2</v>
      </c>
      <c r="AC227" s="8" t="s">
        <v>30</v>
      </c>
    </row>
    <row r="228" spans="1:29" s="9" customFormat="1" x14ac:dyDescent="0.25">
      <c r="A228" s="5" t="s">
        <v>255</v>
      </c>
      <c r="B228" s="10">
        <v>456801</v>
      </c>
      <c r="C228" s="10">
        <v>8055980</v>
      </c>
      <c r="D228" s="11">
        <v>-17.5823</v>
      </c>
      <c r="E228" s="6">
        <v>146.59299999999999</v>
      </c>
      <c r="F228" s="5">
        <v>21</v>
      </c>
      <c r="G228" s="5">
        <v>1050</v>
      </c>
      <c r="H228" s="5">
        <v>122</v>
      </c>
      <c r="I228" s="6">
        <v>0.11619047619047619</v>
      </c>
      <c r="J228" s="5">
        <v>1</v>
      </c>
      <c r="K228" s="6">
        <v>9.5238095238095238E-4</v>
      </c>
      <c r="L228" s="5">
        <v>422</v>
      </c>
      <c r="M228" s="6">
        <v>0.40190476190476193</v>
      </c>
      <c r="N228" s="7" t="s">
        <v>40</v>
      </c>
      <c r="O228" s="47">
        <f>IF(('Southern Percentages'!$R228&lt;&gt;0),100*(I228*'Southern Percentages'!$R228),"NA")</f>
        <v>22.38532110091743</v>
      </c>
      <c r="P228" s="47">
        <f>IF(('Southern Percentages'!$R228&lt;&gt;0),100*(K228*'Southern Percentages'!$R228),"0")</f>
        <v>0.18348623853211007</v>
      </c>
      <c r="Q228" s="47">
        <f>IF(('Southern Percentages'!$R228&lt;&gt;0),100*(M228*'Southern Percentages'!$R228),"0")</f>
        <v>77.431192660550451</v>
      </c>
      <c r="R228" s="49">
        <f t="shared" si="12"/>
        <v>100</v>
      </c>
      <c r="S228" s="41" t="str">
        <f t="shared" si="13"/>
        <v>Plate</v>
      </c>
      <c r="T228" s="41" t="str">
        <f t="shared" si="14"/>
        <v>Plate</v>
      </c>
      <c r="U228" s="41" t="str">
        <f t="shared" si="15"/>
        <v>Plate</v>
      </c>
      <c r="V228" s="5">
        <v>422</v>
      </c>
      <c r="W228" s="6">
        <v>0.77431192660550463</v>
      </c>
      <c r="X228" s="6">
        <v>0.22385321100917432</v>
      </c>
      <c r="Y228" s="6">
        <v>1.834862385321101E-3</v>
      </c>
      <c r="Z228" s="6">
        <v>0.77431192660550463</v>
      </c>
      <c r="AA228" s="5">
        <v>384</v>
      </c>
      <c r="AB228" s="5">
        <v>2</v>
      </c>
      <c r="AC228" s="8" t="s">
        <v>30</v>
      </c>
    </row>
    <row r="229" spans="1:29" s="9" customFormat="1" x14ac:dyDescent="0.25">
      <c r="A229" s="5" t="s">
        <v>256</v>
      </c>
      <c r="B229" s="10">
        <v>456823</v>
      </c>
      <c r="C229" s="10">
        <v>8056000</v>
      </c>
      <c r="D229" s="11">
        <v>-17.582100000000001</v>
      </c>
      <c r="E229" s="6">
        <v>146.59299999999999</v>
      </c>
      <c r="F229" s="5">
        <v>18</v>
      </c>
      <c r="G229" s="5">
        <v>900</v>
      </c>
      <c r="H229" s="5">
        <v>109</v>
      </c>
      <c r="I229" s="6">
        <v>0.12111111111111111</v>
      </c>
      <c r="J229" s="5">
        <v>0</v>
      </c>
      <c r="K229" s="6">
        <v>0</v>
      </c>
      <c r="L229" s="5">
        <v>357</v>
      </c>
      <c r="M229" s="6">
        <v>0.39666666666666667</v>
      </c>
      <c r="N229" s="7" t="s">
        <v>40</v>
      </c>
      <c r="O229" s="47">
        <f>IF(('Southern Percentages'!$R229&lt;&gt;0),100*(I229*'Southern Percentages'!$R229),"NA")</f>
        <v>23.390557939914164</v>
      </c>
      <c r="P229" s="47">
        <f>IF(('Southern Percentages'!$R229&lt;&gt;0),100*(K229*'Southern Percentages'!$R229),"0")</f>
        <v>0</v>
      </c>
      <c r="Q229" s="47">
        <f>IF(('Southern Percentages'!$R229&lt;&gt;0),100*(M229*'Southern Percentages'!$R229),"0")</f>
        <v>76.609442060085826</v>
      </c>
      <c r="R229" s="49">
        <f t="shared" si="12"/>
        <v>99.999999999999986</v>
      </c>
      <c r="S229" s="41" t="str">
        <f t="shared" si="13"/>
        <v>Plate</v>
      </c>
      <c r="T229" s="41" t="str">
        <f t="shared" si="14"/>
        <v>Plate</v>
      </c>
      <c r="U229" s="41" t="str">
        <f t="shared" si="15"/>
        <v>Plate</v>
      </c>
      <c r="V229" s="5">
        <v>357</v>
      </c>
      <c r="W229" s="6">
        <v>0.76609442060085842</v>
      </c>
      <c r="X229" s="6">
        <v>0.23390557939914164</v>
      </c>
      <c r="Y229" s="6" t="s">
        <v>29</v>
      </c>
      <c r="Z229" s="6">
        <v>0.76609442060085842</v>
      </c>
      <c r="AA229" s="5">
        <v>347</v>
      </c>
      <c r="AB229" s="5">
        <v>4</v>
      </c>
      <c r="AC229" s="8" t="s">
        <v>30</v>
      </c>
    </row>
    <row r="230" spans="1:29" s="9" customFormat="1" x14ac:dyDescent="0.25">
      <c r="A230" s="5" t="s">
        <v>257</v>
      </c>
      <c r="B230" s="10">
        <v>456844</v>
      </c>
      <c r="C230" s="10">
        <v>8056020</v>
      </c>
      <c r="D230" s="11">
        <v>-17.581900000000001</v>
      </c>
      <c r="E230" s="6">
        <v>146.59299999999999</v>
      </c>
      <c r="F230" s="5">
        <v>11</v>
      </c>
      <c r="G230" s="5">
        <v>550</v>
      </c>
      <c r="H230" s="5">
        <v>57</v>
      </c>
      <c r="I230" s="6">
        <v>0.10363636363636364</v>
      </c>
      <c r="J230" s="5">
        <v>1</v>
      </c>
      <c r="K230" s="6">
        <v>1.8181818181818182E-3</v>
      </c>
      <c r="L230" s="5">
        <v>143</v>
      </c>
      <c r="M230" s="6">
        <v>0.26</v>
      </c>
      <c r="N230" s="7" t="s">
        <v>40</v>
      </c>
      <c r="O230" s="47">
        <f>IF(('Southern Percentages'!$R230&lt;&gt;0),100*(I230*'Southern Percentages'!$R230),"NA")</f>
        <v>28.35820895522388</v>
      </c>
      <c r="P230" s="47">
        <f>IF(('Southern Percentages'!$R230&lt;&gt;0),100*(K230*'Southern Percentages'!$R230),"0")</f>
        <v>0.49751243781094528</v>
      </c>
      <c r="Q230" s="47">
        <f>IF(('Southern Percentages'!$R230&lt;&gt;0),100*(M230*'Southern Percentages'!$R230),"0")</f>
        <v>71.144278606965173</v>
      </c>
      <c r="R230" s="49">
        <f t="shared" si="12"/>
        <v>100</v>
      </c>
      <c r="S230" s="41" t="str">
        <f t="shared" si="13"/>
        <v>Plate</v>
      </c>
      <c r="T230" s="41" t="str">
        <f t="shared" si="14"/>
        <v>Plate</v>
      </c>
      <c r="U230" s="41" t="str">
        <f t="shared" si="15"/>
        <v>Plate</v>
      </c>
      <c r="V230" s="5">
        <v>143</v>
      </c>
      <c r="W230" s="6">
        <v>0.71144278606965172</v>
      </c>
      <c r="X230" s="6">
        <v>0.28358208955223879</v>
      </c>
      <c r="Y230" s="6">
        <v>4.9751243781094526E-3</v>
      </c>
      <c r="Z230" s="6">
        <v>0.71144278606965172</v>
      </c>
      <c r="AA230" s="5">
        <v>247</v>
      </c>
      <c r="AB230" s="5">
        <v>1</v>
      </c>
      <c r="AC230" s="8" t="s">
        <v>30</v>
      </c>
    </row>
    <row r="231" spans="1:29" s="9" customFormat="1" x14ac:dyDescent="0.25">
      <c r="A231" s="5" t="s">
        <v>258</v>
      </c>
      <c r="B231" s="10">
        <v>456863</v>
      </c>
      <c r="C231" s="10">
        <v>8056040</v>
      </c>
      <c r="D231" s="11">
        <v>-17.581700000000001</v>
      </c>
      <c r="E231" s="6">
        <v>146.59299999999999</v>
      </c>
      <c r="F231" s="5">
        <v>37</v>
      </c>
      <c r="G231" s="5">
        <v>1850</v>
      </c>
      <c r="H231" s="5">
        <v>167</v>
      </c>
      <c r="I231" s="6">
        <v>9.0270270270270264E-2</v>
      </c>
      <c r="J231" s="5">
        <v>11</v>
      </c>
      <c r="K231" s="6">
        <v>5.9459459459459459E-3</v>
      </c>
      <c r="L231" s="5">
        <v>404</v>
      </c>
      <c r="M231" s="6">
        <v>0.21837837837837837</v>
      </c>
      <c r="N231" s="7" t="s">
        <v>40</v>
      </c>
      <c r="O231" s="47">
        <f>IF(('Southern Percentages'!$R231&lt;&gt;0),100*(I231*'Southern Percentages'!$R231),"NA")</f>
        <v>28.694158075601372</v>
      </c>
      <c r="P231" s="47">
        <f>IF(('Southern Percentages'!$R231&lt;&gt;0),100*(K231*'Southern Percentages'!$R231),"0")</f>
        <v>1.8900343642611683</v>
      </c>
      <c r="Q231" s="47">
        <f>IF(('Southern Percentages'!$R231&lt;&gt;0),100*(M231*'Southern Percentages'!$R231),"0")</f>
        <v>69.415807560137452</v>
      </c>
      <c r="R231" s="49">
        <f t="shared" si="12"/>
        <v>100</v>
      </c>
      <c r="S231" s="41" t="str">
        <f t="shared" si="13"/>
        <v>Plate</v>
      </c>
      <c r="T231" s="41" t="str">
        <f t="shared" si="14"/>
        <v>Plate</v>
      </c>
      <c r="U231" s="41" t="str">
        <f t="shared" si="15"/>
        <v>Plate</v>
      </c>
      <c r="V231" s="5">
        <v>404</v>
      </c>
      <c r="W231" s="6">
        <v>0.69415807560137455</v>
      </c>
      <c r="X231" s="6">
        <v>0.28694158075601373</v>
      </c>
      <c r="Y231" s="6">
        <v>1.8900343642611683E-2</v>
      </c>
      <c r="Z231" s="6">
        <v>0.69415807560137455</v>
      </c>
      <c r="AA231" s="5">
        <v>878</v>
      </c>
      <c r="AB231" s="5">
        <v>4</v>
      </c>
      <c r="AC231" s="8" t="s">
        <v>30</v>
      </c>
    </row>
    <row r="232" spans="1:29" s="9" customFormat="1" x14ac:dyDescent="0.25">
      <c r="A232" s="5" t="s">
        <v>259</v>
      </c>
      <c r="B232" s="10">
        <v>456863</v>
      </c>
      <c r="C232" s="10">
        <v>8056070</v>
      </c>
      <c r="D232" s="11">
        <v>-17.581499999999998</v>
      </c>
      <c r="E232" s="6">
        <v>146.59299999999999</v>
      </c>
      <c r="F232" s="5">
        <v>16</v>
      </c>
      <c r="G232" s="5">
        <v>800</v>
      </c>
      <c r="H232" s="5">
        <v>69</v>
      </c>
      <c r="I232" s="6">
        <v>8.6249999999999993E-2</v>
      </c>
      <c r="J232" s="5">
        <v>6</v>
      </c>
      <c r="K232" s="6">
        <v>7.4999999999999997E-3</v>
      </c>
      <c r="L232" s="5">
        <v>302</v>
      </c>
      <c r="M232" s="6">
        <v>0.3775</v>
      </c>
      <c r="N232" s="7" t="s">
        <v>40</v>
      </c>
      <c r="O232" s="47">
        <f>IF(('Southern Percentages'!$R232&lt;&gt;0),100*(I232*'Southern Percentages'!$R232),"NA")</f>
        <v>18.302387267904511</v>
      </c>
      <c r="P232" s="47">
        <f>IF(('Southern Percentages'!$R232&lt;&gt;0),100*(K232*'Southern Percentages'!$R232),"0")</f>
        <v>1.5915119363395225</v>
      </c>
      <c r="Q232" s="47">
        <f>IF(('Southern Percentages'!$R232&lt;&gt;0),100*(M232*'Southern Percentages'!$R232),"0")</f>
        <v>80.106100795755978</v>
      </c>
      <c r="R232" s="49">
        <f t="shared" si="12"/>
        <v>100.00000000000001</v>
      </c>
      <c r="S232" s="41" t="str">
        <f t="shared" si="13"/>
        <v>Plate</v>
      </c>
      <c r="T232" s="41" t="str">
        <f t="shared" si="14"/>
        <v>Plate</v>
      </c>
      <c r="U232" s="41" t="str">
        <f t="shared" si="15"/>
        <v>Plate</v>
      </c>
      <c r="V232" s="5">
        <v>302</v>
      </c>
      <c r="W232" s="6">
        <v>0.80106100795755963</v>
      </c>
      <c r="X232" s="6">
        <v>0.1830238726790451</v>
      </c>
      <c r="Y232" s="6">
        <v>1.5915119363395226E-2</v>
      </c>
      <c r="Z232" s="6">
        <v>0.80106100795755963</v>
      </c>
      <c r="AA232" s="5">
        <v>267</v>
      </c>
      <c r="AB232" s="5">
        <v>0</v>
      </c>
      <c r="AC232" s="8" t="s">
        <v>30</v>
      </c>
    </row>
    <row r="233" spans="1:29" s="9" customFormat="1" x14ac:dyDescent="0.25">
      <c r="A233" s="5" t="s">
        <v>260</v>
      </c>
      <c r="B233" s="10">
        <v>457038</v>
      </c>
      <c r="C233" s="10">
        <v>8056630</v>
      </c>
      <c r="D233" s="11">
        <v>-17.5764</v>
      </c>
      <c r="E233" s="6">
        <v>146.595</v>
      </c>
      <c r="F233" s="5">
        <v>33</v>
      </c>
      <c r="G233" s="5">
        <v>1650</v>
      </c>
      <c r="H233" s="5">
        <v>201</v>
      </c>
      <c r="I233" s="6">
        <v>0.12181818181818181</v>
      </c>
      <c r="J233" s="5">
        <v>7</v>
      </c>
      <c r="K233" s="6">
        <v>4.2424242424242429E-3</v>
      </c>
      <c r="L233" s="5">
        <v>388</v>
      </c>
      <c r="M233" s="6">
        <v>0.23515151515151514</v>
      </c>
      <c r="N233" s="7" t="s">
        <v>40</v>
      </c>
      <c r="O233" s="47">
        <f>IF(('Southern Percentages'!$R233&lt;&gt;0),100*(I233*'Southern Percentages'!$R233),"NA")</f>
        <v>33.724832214765108</v>
      </c>
      <c r="P233" s="47">
        <f>IF(('Southern Percentages'!$R233&lt;&gt;0),100*(K233*'Southern Percentages'!$R233),"0")</f>
        <v>1.1744966442953024</v>
      </c>
      <c r="Q233" s="47">
        <f>IF(('Southern Percentages'!$R233&lt;&gt;0),100*(M233*'Southern Percentages'!$R233),"0")</f>
        <v>65.100671140939596</v>
      </c>
      <c r="R233" s="49">
        <f t="shared" si="12"/>
        <v>100</v>
      </c>
      <c r="S233" s="41" t="str">
        <f t="shared" si="13"/>
        <v>Plate</v>
      </c>
      <c r="T233" s="41" t="str">
        <f t="shared" si="14"/>
        <v>Plate</v>
      </c>
      <c r="U233" s="41" t="str">
        <f t="shared" si="15"/>
        <v>Plate</v>
      </c>
      <c r="V233" s="5">
        <v>388</v>
      </c>
      <c r="W233" s="6">
        <v>0.65100671140939592</v>
      </c>
      <c r="X233" s="6">
        <v>0.33724832214765099</v>
      </c>
      <c r="Y233" s="6">
        <v>1.1744966442953021E-2</v>
      </c>
      <c r="Z233" s="6">
        <v>0.65100671140939592</v>
      </c>
      <c r="AA233" s="5">
        <v>855</v>
      </c>
      <c r="AB233" s="5">
        <v>0</v>
      </c>
      <c r="AC233" s="8" t="s">
        <v>30</v>
      </c>
    </row>
    <row r="234" spans="1:29" s="9" customFormat="1" x14ac:dyDescent="0.25">
      <c r="A234" s="5" t="s">
        <v>261</v>
      </c>
      <c r="B234" s="10">
        <v>457043</v>
      </c>
      <c r="C234" s="10">
        <v>8056660</v>
      </c>
      <c r="D234" s="11">
        <v>-17.5761</v>
      </c>
      <c r="E234" s="6">
        <v>146.595</v>
      </c>
      <c r="F234" s="5">
        <v>17</v>
      </c>
      <c r="G234" s="5">
        <v>850</v>
      </c>
      <c r="H234" s="5">
        <v>114</v>
      </c>
      <c r="I234" s="6">
        <v>0.13411764705882354</v>
      </c>
      <c r="J234" s="5">
        <v>7</v>
      </c>
      <c r="K234" s="6">
        <v>8.2352941176470594E-3</v>
      </c>
      <c r="L234" s="5">
        <v>263</v>
      </c>
      <c r="M234" s="6">
        <v>0.30941176470588233</v>
      </c>
      <c r="N234" s="7" t="s">
        <v>40</v>
      </c>
      <c r="O234" s="47">
        <f>IF(('Southern Percentages'!$R234&lt;&gt;0),100*(I234*'Southern Percentages'!$R234),"NA")</f>
        <v>29.6875</v>
      </c>
      <c r="P234" s="47">
        <f>IF(('Southern Percentages'!$R234&lt;&gt;0),100*(K234*'Southern Percentages'!$R234),"0")</f>
        <v>1.8229166666666667</v>
      </c>
      <c r="Q234" s="47">
        <f>IF(('Southern Percentages'!$R234&lt;&gt;0),100*(M234*'Southern Percentages'!$R234),"0")</f>
        <v>68.489583333333329</v>
      </c>
      <c r="R234" s="49">
        <f t="shared" si="12"/>
        <v>100</v>
      </c>
      <c r="S234" s="41" t="str">
        <f t="shared" si="13"/>
        <v>Plate</v>
      </c>
      <c r="T234" s="41" t="str">
        <f t="shared" si="14"/>
        <v>Plate</v>
      </c>
      <c r="U234" s="41" t="str">
        <f t="shared" si="15"/>
        <v>Plate</v>
      </c>
      <c r="V234" s="5">
        <v>263</v>
      </c>
      <c r="W234" s="6">
        <v>0.68489583333333337</v>
      </c>
      <c r="X234" s="6">
        <v>0.296875</v>
      </c>
      <c r="Y234" s="6">
        <v>1.8229166666666668E-2</v>
      </c>
      <c r="Z234" s="6">
        <v>0.68489583333333337</v>
      </c>
      <c r="AA234" s="5">
        <v>375</v>
      </c>
      <c r="AB234" s="5">
        <v>0</v>
      </c>
      <c r="AC234" s="8" t="s">
        <v>30</v>
      </c>
    </row>
    <row r="235" spans="1:29" s="9" customFormat="1" x14ac:dyDescent="0.25">
      <c r="A235" s="5" t="s">
        <v>262</v>
      </c>
      <c r="B235" s="10">
        <v>457043</v>
      </c>
      <c r="C235" s="10">
        <v>8056690</v>
      </c>
      <c r="D235" s="11">
        <v>-17.575900000000001</v>
      </c>
      <c r="E235" s="6">
        <v>146.595</v>
      </c>
      <c r="F235" s="5">
        <v>16</v>
      </c>
      <c r="G235" s="5">
        <v>800</v>
      </c>
      <c r="H235" s="5">
        <v>86</v>
      </c>
      <c r="I235" s="6">
        <v>0.1075</v>
      </c>
      <c r="J235" s="5">
        <v>3</v>
      </c>
      <c r="K235" s="6">
        <v>3.7499999999999999E-3</v>
      </c>
      <c r="L235" s="5">
        <v>292</v>
      </c>
      <c r="M235" s="6">
        <v>0.36499999999999999</v>
      </c>
      <c r="N235" s="7" t="s">
        <v>40</v>
      </c>
      <c r="O235" s="47">
        <f>IF(('Southern Percentages'!$R235&lt;&gt;0),100*(I235*'Southern Percentages'!$R235),"NA")</f>
        <v>22.57217847769029</v>
      </c>
      <c r="P235" s="47">
        <f>IF(('Southern Percentages'!$R235&lt;&gt;0),100*(K235*'Southern Percentages'!$R235),"0")</f>
        <v>0.78740157480314954</v>
      </c>
      <c r="Q235" s="47">
        <f>IF(('Southern Percentages'!$R235&lt;&gt;0),100*(M235*'Southern Percentages'!$R235),"0")</f>
        <v>76.640419947506558</v>
      </c>
      <c r="R235" s="49">
        <f t="shared" si="12"/>
        <v>100</v>
      </c>
      <c r="S235" s="41" t="str">
        <f t="shared" si="13"/>
        <v>Plate</v>
      </c>
      <c r="T235" s="41" t="str">
        <f t="shared" si="14"/>
        <v>Plate</v>
      </c>
      <c r="U235" s="41" t="str">
        <f t="shared" si="15"/>
        <v>Plate</v>
      </c>
      <c r="V235" s="5">
        <v>292</v>
      </c>
      <c r="W235" s="6">
        <v>0.76640419947506566</v>
      </c>
      <c r="X235" s="6">
        <v>0.22572178477690288</v>
      </c>
      <c r="Y235" s="6">
        <v>7.874015748031496E-3</v>
      </c>
      <c r="Z235" s="6">
        <v>0.76640419947506566</v>
      </c>
      <c r="AA235" s="5">
        <v>296</v>
      </c>
      <c r="AB235" s="5">
        <v>1</v>
      </c>
      <c r="AC235" s="8" t="s">
        <v>30</v>
      </c>
    </row>
    <row r="236" spans="1:29" s="9" customFormat="1" x14ac:dyDescent="0.25">
      <c r="A236" s="5" t="s">
        <v>263</v>
      </c>
      <c r="B236" s="10">
        <v>457043</v>
      </c>
      <c r="C236" s="10">
        <v>8056720</v>
      </c>
      <c r="D236" s="11">
        <v>-17.575600000000001</v>
      </c>
      <c r="E236" s="6">
        <v>146.595</v>
      </c>
      <c r="F236" s="5">
        <v>14</v>
      </c>
      <c r="G236" s="5">
        <v>700</v>
      </c>
      <c r="H236" s="5">
        <v>77</v>
      </c>
      <c r="I236" s="6">
        <v>0.11</v>
      </c>
      <c r="J236" s="5">
        <v>10</v>
      </c>
      <c r="K236" s="6">
        <v>1.4285714285714285E-2</v>
      </c>
      <c r="L236" s="5">
        <v>197</v>
      </c>
      <c r="M236" s="6">
        <v>0.28142857142857142</v>
      </c>
      <c r="N236" s="7" t="s">
        <v>40</v>
      </c>
      <c r="O236" s="47">
        <f>IF(('Southern Percentages'!$R236&lt;&gt;0),100*(I236*'Southern Percentages'!$R236),"NA")</f>
        <v>27.112676056338032</v>
      </c>
      <c r="P236" s="47">
        <f>IF(('Southern Percentages'!$R236&lt;&gt;0),100*(K236*'Southern Percentages'!$R236),"0")</f>
        <v>3.5211267605633805</v>
      </c>
      <c r="Q236" s="47">
        <f>IF(('Southern Percentages'!$R236&lt;&gt;0),100*(M236*'Southern Percentages'!$R236),"0")</f>
        <v>69.366197183098592</v>
      </c>
      <c r="R236" s="49">
        <f t="shared" si="12"/>
        <v>100</v>
      </c>
      <c r="S236" s="41" t="str">
        <f t="shared" si="13"/>
        <v>Plate</v>
      </c>
      <c r="T236" s="41" t="str">
        <f t="shared" si="14"/>
        <v>Plate</v>
      </c>
      <c r="U236" s="41" t="str">
        <f t="shared" si="15"/>
        <v>Plate</v>
      </c>
      <c r="V236" s="5">
        <v>197</v>
      </c>
      <c r="W236" s="6">
        <v>0.69366197183098588</v>
      </c>
      <c r="X236" s="6">
        <v>0.27112676056338031</v>
      </c>
      <c r="Y236" s="6">
        <v>3.5211267605633804E-2</v>
      </c>
      <c r="Z236" s="6">
        <v>0.69366197183098588</v>
      </c>
      <c r="AA236" s="5">
        <v>295</v>
      </c>
      <c r="AB236" s="5">
        <v>0</v>
      </c>
      <c r="AC236" s="8" t="s">
        <v>30</v>
      </c>
    </row>
    <row r="237" spans="1:29" s="9" customFormat="1" x14ac:dyDescent="0.25">
      <c r="A237" s="5" t="s">
        <v>264</v>
      </c>
      <c r="B237" s="10">
        <v>457043</v>
      </c>
      <c r="C237" s="10">
        <v>8056750</v>
      </c>
      <c r="D237" s="11">
        <v>-17.575299999999999</v>
      </c>
      <c r="E237" s="6">
        <v>146.595</v>
      </c>
      <c r="F237" s="5">
        <v>15</v>
      </c>
      <c r="G237" s="5">
        <v>750</v>
      </c>
      <c r="H237" s="5">
        <v>87</v>
      </c>
      <c r="I237" s="6">
        <v>0.11600000000000001</v>
      </c>
      <c r="J237" s="5">
        <v>12</v>
      </c>
      <c r="K237" s="6">
        <v>1.6E-2</v>
      </c>
      <c r="L237" s="5">
        <v>160</v>
      </c>
      <c r="M237" s="6">
        <v>0.21333333333333335</v>
      </c>
      <c r="N237" s="7" t="s">
        <v>40</v>
      </c>
      <c r="O237" s="47">
        <f>IF(('Southern Percentages'!$R237&lt;&gt;0),100*(I237*'Southern Percentages'!$R237),"NA")</f>
        <v>33.590733590733592</v>
      </c>
      <c r="P237" s="47">
        <f>IF(('Southern Percentages'!$R237&lt;&gt;0),100*(K237*'Southern Percentages'!$R237),"0")</f>
        <v>4.6332046332046328</v>
      </c>
      <c r="Q237" s="47">
        <f>IF(('Southern Percentages'!$R237&lt;&gt;0),100*(M237*'Southern Percentages'!$R237),"0")</f>
        <v>61.776061776061773</v>
      </c>
      <c r="R237" s="49">
        <f t="shared" si="12"/>
        <v>100</v>
      </c>
      <c r="S237" s="41" t="str">
        <f t="shared" si="13"/>
        <v>Plate</v>
      </c>
      <c r="T237" s="41" t="str">
        <f t="shared" si="14"/>
        <v>Plate</v>
      </c>
      <c r="U237" s="41" t="str">
        <f t="shared" si="15"/>
        <v>Plate</v>
      </c>
      <c r="V237" s="5">
        <v>160</v>
      </c>
      <c r="W237" s="6">
        <v>0.61776061776061775</v>
      </c>
      <c r="X237" s="6">
        <v>0.3359073359073359</v>
      </c>
      <c r="Y237" s="6">
        <v>4.633204633204633E-2</v>
      </c>
      <c r="Z237" s="6">
        <v>0.61776061776061775</v>
      </c>
      <c r="AA237" s="5">
        <v>380</v>
      </c>
      <c r="AB237" s="5">
        <v>0</v>
      </c>
      <c r="AC237" s="8" t="s">
        <v>30</v>
      </c>
    </row>
    <row r="238" spans="1:29" s="9" customFormat="1" x14ac:dyDescent="0.25">
      <c r="A238" s="5" t="s">
        <v>265</v>
      </c>
      <c r="B238" s="10">
        <v>457043</v>
      </c>
      <c r="C238" s="10">
        <v>8056780</v>
      </c>
      <c r="D238" s="11">
        <v>-17.575099999999999</v>
      </c>
      <c r="E238" s="6">
        <v>146.595</v>
      </c>
      <c r="F238" s="5">
        <v>16</v>
      </c>
      <c r="G238" s="5">
        <v>800</v>
      </c>
      <c r="H238" s="5">
        <v>132</v>
      </c>
      <c r="I238" s="6">
        <v>0.16500000000000001</v>
      </c>
      <c r="J238" s="5">
        <v>1</v>
      </c>
      <c r="K238" s="6">
        <v>1.25E-3</v>
      </c>
      <c r="L238" s="5">
        <v>159</v>
      </c>
      <c r="M238" s="6">
        <v>0.19875000000000001</v>
      </c>
      <c r="N238" s="7" t="s">
        <v>40</v>
      </c>
      <c r="O238" s="47">
        <f>IF(('Southern Percentages'!$R238&lt;&gt;0),100*(I238*'Southern Percentages'!$R238),"NA")</f>
        <v>45.205479452054789</v>
      </c>
      <c r="P238" s="47">
        <f>IF(('Southern Percentages'!$R238&lt;&gt;0),100*(K238*'Southern Percentages'!$R238),"0")</f>
        <v>0.34246575342465752</v>
      </c>
      <c r="Q238" s="47">
        <f>IF(('Southern Percentages'!$R238&lt;&gt;0),100*(M238*'Southern Percentages'!$R238),"0")</f>
        <v>54.452054794520542</v>
      </c>
      <c r="R238" s="49">
        <f t="shared" si="12"/>
        <v>99.999999999999986</v>
      </c>
      <c r="S238" s="41" t="str">
        <f t="shared" si="13"/>
        <v>Plate</v>
      </c>
      <c r="T238" s="41" t="str">
        <f t="shared" si="14"/>
        <v>Plate</v>
      </c>
      <c r="U238" s="41" t="str">
        <f t="shared" si="15"/>
        <v>Mixed</v>
      </c>
      <c r="V238" s="5">
        <v>159</v>
      </c>
      <c r="W238" s="6">
        <v>0.54452054794520544</v>
      </c>
      <c r="X238" s="6">
        <v>0.45205479452054792</v>
      </c>
      <c r="Y238" s="6">
        <v>3.4246575342465752E-3</v>
      </c>
      <c r="Z238" s="6">
        <v>0.54452054794520544</v>
      </c>
      <c r="AA238" s="5">
        <v>401</v>
      </c>
      <c r="AB238" s="5">
        <v>0</v>
      </c>
      <c r="AC238" s="8" t="s">
        <v>30</v>
      </c>
    </row>
    <row r="239" spans="1:29" s="9" customFormat="1" x14ac:dyDescent="0.25">
      <c r="A239" s="5" t="s">
        <v>266</v>
      </c>
      <c r="B239" s="10">
        <v>457043</v>
      </c>
      <c r="C239" s="10">
        <v>8056810</v>
      </c>
      <c r="D239" s="11">
        <v>-17.5748</v>
      </c>
      <c r="E239" s="6">
        <v>146.595</v>
      </c>
      <c r="F239" s="5">
        <v>7</v>
      </c>
      <c r="G239" s="5">
        <v>350</v>
      </c>
      <c r="H239" s="5">
        <v>63</v>
      </c>
      <c r="I239" s="6">
        <v>0.18</v>
      </c>
      <c r="J239" s="5">
        <v>0</v>
      </c>
      <c r="K239" s="6">
        <v>0</v>
      </c>
      <c r="L239" s="5">
        <v>91</v>
      </c>
      <c r="M239" s="6">
        <v>0.26</v>
      </c>
      <c r="N239" s="7" t="s">
        <v>40</v>
      </c>
      <c r="O239" s="47">
        <f>IF(('Southern Percentages'!$R239&lt;&gt;0),100*(I239*'Southern Percentages'!$R239),"NA")</f>
        <v>40.909090909090914</v>
      </c>
      <c r="P239" s="47">
        <f>IF(('Southern Percentages'!$R239&lt;&gt;0),100*(K239*'Southern Percentages'!$R239),"0")</f>
        <v>0</v>
      </c>
      <c r="Q239" s="47">
        <f>IF(('Southern Percentages'!$R239&lt;&gt;0),100*(M239*'Southern Percentages'!$R239),"0")</f>
        <v>59.090909090909093</v>
      </c>
      <c r="R239" s="49">
        <f t="shared" si="12"/>
        <v>100</v>
      </c>
      <c r="S239" s="41" t="str">
        <f t="shared" si="13"/>
        <v>Plate</v>
      </c>
      <c r="T239" s="41" t="str">
        <f t="shared" si="14"/>
        <v>Plate</v>
      </c>
      <c r="U239" s="41" t="str">
        <f t="shared" si="15"/>
        <v>Plate</v>
      </c>
      <c r="V239" s="5">
        <v>91</v>
      </c>
      <c r="W239" s="6">
        <v>0.59090909090909094</v>
      </c>
      <c r="X239" s="6">
        <v>0.40909090909090912</v>
      </c>
      <c r="Y239" s="6" t="s">
        <v>29</v>
      </c>
      <c r="Z239" s="6">
        <v>0.59090909090909094</v>
      </c>
      <c r="AA239" s="5">
        <v>162</v>
      </c>
      <c r="AB239" s="5">
        <v>0</v>
      </c>
      <c r="AC239" s="8" t="s">
        <v>30</v>
      </c>
    </row>
    <row r="240" spans="1:29" s="9" customFormat="1" x14ac:dyDescent="0.25">
      <c r="A240" s="5" t="s">
        <v>267</v>
      </c>
      <c r="B240" s="10">
        <v>457043</v>
      </c>
      <c r="C240" s="10">
        <v>8056840</v>
      </c>
      <c r="D240" s="11">
        <v>-17.5745</v>
      </c>
      <c r="E240" s="6">
        <v>146.595</v>
      </c>
      <c r="F240" s="5">
        <v>11</v>
      </c>
      <c r="G240" s="5">
        <v>550</v>
      </c>
      <c r="H240" s="5">
        <v>99</v>
      </c>
      <c r="I240" s="6">
        <v>0.18</v>
      </c>
      <c r="J240" s="5">
        <v>6</v>
      </c>
      <c r="K240" s="6">
        <v>1.090909090909091E-2</v>
      </c>
      <c r="L240" s="5">
        <v>126</v>
      </c>
      <c r="M240" s="6">
        <v>0.2290909090909091</v>
      </c>
      <c r="N240" s="7" t="s">
        <v>40</v>
      </c>
      <c r="O240" s="47">
        <f>IF(('Southern Percentages'!$R240&lt;&gt;0),100*(I240*'Southern Percentages'!$R240),"NA")</f>
        <v>42.857142857142854</v>
      </c>
      <c r="P240" s="47">
        <f>IF(('Southern Percentages'!$R240&lt;&gt;0),100*(K240*'Southern Percentages'!$R240),"0")</f>
        <v>2.5974025974025974</v>
      </c>
      <c r="Q240" s="47">
        <f>IF(('Southern Percentages'!$R240&lt;&gt;0),100*(M240*'Southern Percentages'!$R240),"0")</f>
        <v>54.54545454545454</v>
      </c>
      <c r="R240" s="49">
        <f t="shared" si="12"/>
        <v>100</v>
      </c>
      <c r="S240" s="41" t="str">
        <f t="shared" si="13"/>
        <v>Plate</v>
      </c>
      <c r="T240" s="41" t="str">
        <f t="shared" si="14"/>
        <v>Plate</v>
      </c>
      <c r="U240" s="41" t="str">
        <f t="shared" si="15"/>
        <v>Mixed</v>
      </c>
      <c r="V240" s="5">
        <v>126</v>
      </c>
      <c r="W240" s="6">
        <v>0.54545454545454541</v>
      </c>
      <c r="X240" s="6">
        <v>0.42857142857142855</v>
      </c>
      <c r="Y240" s="6">
        <v>2.5974025974025976E-2</v>
      </c>
      <c r="Z240" s="6">
        <v>0.54545454545454541</v>
      </c>
      <c r="AA240" s="5">
        <v>242</v>
      </c>
      <c r="AB240" s="5">
        <v>0</v>
      </c>
      <c r="AC240" s="8" t="s">
        <v>30</v>
      </c>
    </row>
    <row r="241" spans="1:29" s="9" customFormat="1" x14ac:dyDescent="0.25">
      <c r="A241" s="5" t="s">
        <v>268</v>
      </c>
      <c r="B241" s="10">
        <v>457049</v>
      </c>
      <c r="C241" s="10">
        <v>8056870</v>
      </c>
      <c r="D241" s="11">
        <v>-17.574200000000001</v>
      </c>
      <c r="E241" s="6">
        <v>146.595</v>
      </c>
      <c r="F241" s="5">
        <v>13</v>
      </c>
      <c r="G241" s="5">
        <v>650</v>
      </c>
      <c r="H241" s="5">
        <v>107</v>
      </c>
      <c r="I241" s="6">
        <v>0.16461538461538461</v>
      </c>
      <c r="J241" s="5">
        <v>2</v>
      </c>
      <c r="K241" s="6">
        <v>3.0769230769230769E-3</v>
      </c>
      <c r="L241" s="5">
        <v>166</v>
      </c>
      <c r="M241" s="6">
        <v>0.25538461538461538</v>
      </c>
      <c r="N241" s="7" t="s">
        <v>40</v>
      </c>
      <c r="O241" s="47">
        <f>IF(('Southern Percentages'!$R241&lt;&gt;0),100*(I241*'Southern Percentages'!$R241),"NA")</f>
        <v>38.909090909090907</v>
      </c>
      <c r="P241" s="47">
        <f>IF(('Southern Percentages'!$R241&lt;&gt;0),100*(K241*'Southern Percentages'!$R241),"0")</f>
        <v>0.72727272727272729</v>
      </c>
      <c r="Q241" s="47">
        <f>IF(('Southern Percentages'!$R241&lt;&gt;0),100*(M241*'Southern Percentages'!$R241),"0")</f>
        <v>60.363636363636367</v>
      </c>
      <c r="R241" s="49">
        <f t="shared" si="12"/>
        <v>100</v>
      </c>
      <c r="S241" s="41" t="str">
        <f t="shared" si="13"/>
        <v>Plate</v>
      </c>
      <c r="T241" s="41" t="str">
        <f t="shared" si="14"/>
        <v>Plate</v>
      </c>
      <c r="U241" s="41" t="str">
        <f t="shared" si="15"/>
        <v>Plate</v>
      </c>
      <c r="V241" s="5">
        <v>166</v>
      </c>
      <c r="W241" s="6">
        <v>0.60363636363636364</v>
      </c>
      <c r="X241" s="6">
        <v>0.3890909090909091</v>
      </c>
      <c r="Y241" s="6">
        <v>7.2727272727272727E-3</v>
      </c>
      <c r="Z241" s="6">
        <v>0.60363636363636364</v>
      </c>
      <c r="AA241" s="5">
        <v>313</v>
      </c>
      <c r="AB241" s="5">
        <v>0</v>
      </c>
      <c r="AC241" s="8" t="s">
        <v>30</v>
      </c>
    </row>
    <row r="242" spans="1:29" s="9" customFormat="1" x14ac:dyDescent="0.25">
      <c r="A242" s="5" t="s">
        <v>269</v>
      </c>
      <c r="B242" s="10">
        <v>457056</v>
      </c>
      <c r="C242" s="10">
        <v>8056900</v>
      </c>
      <c r="D242" s="11">
        <v>-17.574000000000002</v>
      </c>
      <c r="E242" s="6">
        <v>146.595</v>
      </c>
      <c r="F242" s="5">
        <v>26</v>
      </c>
      <c r="G242" s="5">
        <v>1300</v>
      </c>
      <c r="H242" s="5">
        <v>149</v>
      </c>
      <c r="I242" s="6">
        <v>0.11461538461538462</v>
      </c>
      <c r="J242" s="5">
        <v>14</v>
      </c>
      <c r="K242" s="6">
        <v>1.0769230769230769E-2</v>
      </c>
      <c r="L242" s="5">
        <v>435</v>
      </c>
      <c r="M242" s="6">
        <v>0.33461538461538459</v>
      </c>
      <c r="N242" s="7" t="s">
        <v>40</v>
      </c>
      <c r="O242" s="47">
        <f>IF(('Southern Percentages'!$R242&lt;&gt;0),100*(I242*'Southern Percentages'!$R242),"NA")</f>
        <v>24.916387959866221</v>
      </c>
      <c r="P242" s="47">
        <f>IF(('Southern Percentages'!$R242&lt;&gt;0),100*(K242*'Southern Percentages'!$R242),"0")</f>
        <v>2.3411371237458192</v>
      </c>
      <c r="Q242" s="47">
        <f>IF(('Southern Percentages'!$R242&lt;&gt;0),100*(M242*'Southern Percentages'!$R242),"0")</f>
        <v>72.742474916387962</v>
      </c>
      <c r="R242" s="49">
        <f t="shared" si="12"/>
        <v>100</v>
      </c>
      <c r="S242" s="41" t="str">
        <f t="shared" si="13"/>
        <v>Plate</v>
      </c>
      <c r="T242" s="41" t="str">
        <f t="shared" si="14"/>
        <v>Plate</v>
      </c>
      <c r="U242" s="41" t="str">
        <f t="shared" si="15"/>
        <v>Plate</v>
      </c>
      <c r="V242" s="5">
        <v>435</v>
      </c>
      <c r="W242" s="6">
        <v>0.72742474916387956</v>
      </c>
      <c r="X242" s="6">
        <v>0.24916387959866221</v>
      </c>
      <c r="Y242" s="6">
        <v>2.3411371237458192E-2</v>
      </c>
      <c r="Z242" s="6">
        <v>0.72742474916387956</v>
      </c>
      <c r="AA242" s="5">
        <v>506</v>
      </c>
      <c r="AB242" s="5">
        <v>0</v>
      </c>
      <c r="AC242" s="8" t="s">
        <v>30</v>
      </c>
    </row>
    <row r="243" spans="1:29" s="9" customFormat="1" x14ac:dyDescent="0.25">
      <c r="A243" s="5" t="s">
        <v>270</v>
      </c>
      <c r="B243" s="10">
        <v>457048</v>
      </c>
      <c r="C243" s="10">
        <v>8056930</v>
      </c>
      <c r="D243" s="11">
        <v>-17.573699999999999</v>
      </c>
      <c r="E243" s="6">
        <v>146.595</v>
      </c>
      <c r="F243" s="5">
        <v>17</v>
      </c>
      <c r="G243" s="5">
        <v>850</v>
      </c>
      <c r="H243" s="5">
        <v>75</v>
      </c>
      <c r="I243" s="6">
        <v>8.8235294117647065E-2</v>
      </c>
      <c r="J243" s="5">
        <v>4</v>
      </c>
      <c r="K243" s="6">
        <v>4.7058823529411761E-3</v>
      </c>
      <c r="L243" s="5">
        <v>229</v>
      </c>
      <c r="M243" s="6">
        <v>0.26941176470588235</v>
      </c>
      <c r="N243" s="7" t="s">
        <v>40</v>
      </c>
      <c r="O243" s="47">
        <f>IF(('Southern Percentages'!$R243&lt;&gt;0),100*(I243*'Southern Percentages'!$R243),"NA")</f>
        <v>24.350649350649352</v>
      </c>
      <c r="P243" s="47">
        <f>IF(('Southern Percentages'!$R243&lt;&gt;0),100*(K243*'Southern Percentages'!$R243),"0")</f>
        <v>1.2987012987012987</v>
      </c>
      <c r="Q243" s="47">
        <f>IF(('Southern Percentages'!$R243&lt;&gt;0),100*(M243*'Southern Percentages'!$R243),"0")</f>
        <v>74.350649350649363</v>
      </c>
      <c r="R243" s="49">
        <f t="shared" si="12"/>
        <v>100.00000000000001</v>
      </c>
      <c r="S243" s="41" t="str">
        <f t="shared" si="13"/>
        <v>Plate</v>
      </c>
      <c r="T243" s="41" t="str">
        <f t="shared" si="14"/>
        <v>Plate</v>
      </c>
      <c r="U243" s="41" t="str">
        <f t="shared" si="15"/>
        <v>Plate</v>
      </c>
      <c r="V243" s="5">
        <v>229</v>
      </c>
      <c r="W243" s="6">
        <v>0.74350649350649356</v>
      </c>
      <c r="X243" s="6">
        <v>0.2435064935064935</v>
      </c>
      <c r="Y243" s="6">
        <v>1.2987012987012988E-2</v>
      </c>
      <c r="Z243" s="6">
        <v>0.74350649350649356</v>
      </c>
      <c r="AA243" s="5">
        <v>425</v>
      </c>
      <c r="AB243" s="5">
        <v>2</v>
      </c>
      <c r="AC243" s="8" t="s">
        <v>30</v>
      </c>
    </row>
    <row r="244" spans="1:29" s="9" customFormat="1" x14ac:dyDescent="0.25">
      <c r="A244" s="5" t="s">
        <v>271</v>
      </c>
      <c r="B244" s="10">
        <v>457035</v>
      </c>
      <c r="C244" s="10">
        <v>8056960</v>
      </c>
      <c r="D244" s="11">
        <v>-17.573499999999999</v>
      </c>
      <c r="E244" s="6">
        <v>146.595</v>
      </c>
      <c r="F244" s="5">
        <v>13</v>
      </c>
      <c r="G244" s="5">
        <v>650</v>
      </c>
      <c r="H244" s="5">
        <v>52</v>
      </c>
      <c r="I244" s="6">
        <v>0.08</v>
      </c>
      <c r="J244" s="5">
        <v>3</v>
      </c>
      <c r="K244" s="6">
        <v>4.6153846153846158E-3</v>
      </c>
      <c r="L244" s="5">
        <v>237</v>
      </c>
      <c r="M244" s="6">
        <v>0.36461538461538462</v>
      </c>
      <c r="N244" s="7" t="s">
        <v>40</v>
      </c>
      <c r="O244" s="47">
        <f>IF(('Southern Percentages'!$R244&lt;&gt;0),100*(I244*'Southern Percentages'!$R244),"NA")</f>
        <v>17.808219178082194</v>
      </c>
      <c r="P244" s="47">
        <f>IF(('Southern Percentages'!$R244&lt;&gt;0),100*(K244*'Southern Percentages'!$R244),"0")</f>
        <v>1.0273972602739729</v>
      </c>
      <c r="Q244" s="47">
        <f>IF(('Southern Percentages'!$R244&lt;&gt;0),100*(M244*'Southern Percentages'!$R244),"0")</f>
        <v>81.164383561643845</v>
      </c>
      <c r="R244" s="49">
        <f t="shared" si="12"/>
        <v>100.00000000000001</v>
      </c>
      <c r="S244" s="41" t="str">
        <f t="shared" si="13"/>
        <v>Plate</v>
      </c>
      <c r="T244" s="41" t="str">
        <f t="shared" si="14"/>
        <v>Plate</v>
      </c>
      <c r="U244" s="41" t="str">
        <f t="shared" si="15"/>
        <v>Plate</v>
      </c>
      <c r="V244" s="5">
        <v>237</v>
      </c>
      <c r="W244" s="6">
        <v>0.81164383561643838</v>
      </c>
      <c r="X244" s="6">
        <v>0.17808219178082191</v>
      </c>
      <c r="Y244" s="6">
        <v>1.0273972602739725E-2</v>
      </c>
      <c r="Z244" s="6">
        <v>0.81164383561643838</v>
      </c>
      <c r="AA244" s="5">
        <v>254</v>
      </c>
      <c r="AB244" s="5">
        <v>0</v>
      </c>
      <c r="AC244" s="8" t="s">
        <v>30</v>
      </c>
    </row>
    <row r="245" spans="1:29" s="9" customFormat="1" x14ac:dyDescent="0.25">
      <c r="A245" s="5" t="s">
        <v>272</v>
      </c>
      <c r="B245" s="10">
        <v>457017</v>
      </c>
      <c r="C245" s="10">
        <v>8056980</v>
      </c>
      <c r="D245" s="11">
        <v>-17.5733</v>
      </c>
      <c r="E245" s="6">
        <v>146.595</v>
      </c>
      <c r="F245" s="5">
        <v>3</v>
      </c>
      <c r="G245" s="5">
        <v>150</v>
      </c>
      <c r="H245" s="5">
        <v>5</v>
      </c>
      <c r="I245" s="6">
        <v>3.3333333333333333E-2</v>
      </c>
      <c r="J245" s="5">
        <v>3</v>
      </c>
      <c r="K245" s="6">
        <v>0.02</v>
      </c>
      <c r="L245" s="5">
        <v>29</v>
      </c>
      <c r="M245" s="6">
        <v>0.19333333333333333</v>
      </c>
      <c r="N245" s="7" t="s">
        <v>40</v>
      </c>
      <c r="O245" s="47">
        <f>IF(('Southern Percentages'!$R245&lt;&gt;0),100*(I245*'Southern Percentages'!$R245),"NA")</f>
        <v>13.513513513513512</v>
      </c>
      <c r="P245" s="47">
        <f>IF(('Southern Percentages'!$R245&lt;&gt;0),100*(K245*'Southern Percentages'!$R245),"0")</f>
        <v>8.108108108108107</v>
      </c>
      <c r="Q245" s="47">
        <f>IF(('Southern Percentages'!$R245&lt;&gt;0),100*(M245*'Southern Percentages'!$R245),"0")</f>
        <v>78.378378378378372</v>
      </c>
      <c r="R245" s="49">
        <f t="shared" si="12"/>
        <v>100</v>
      </c>
      <c r="S245" s="41" t="str">
        <f t="shared" si="13"/>
        <v>Plate</v>
      </c>
      <c r="T245" s="41" t="str">
        <f t="shared" si="14"/>
        <v>Plate</v>
      </c>
      <c r="U245" s="41" t="str">
        <f t="shared" si="15"/>
        <v>Plate</v>
      </c>
      <c r="V245" s="5">
        <v>29</v>
      </c>
      <c r="W245" s="6">
        <v>0.78378378378378377</v>
      </c>
      <c r="X245" s="6">
        <v>0.13513513513513514</v>
      </c>
      <c r="Y245" s="6">
        <v>8.1081081081081086E-2</v>
      </c>
      <c r="Z245" s="6">
        <v>0.78378378378378377</v>
      </c>
      <c r="AA245" s="5">
        <v>95</v>
      </c>
      <c r="AB245" s="5">
        <v>0</v>
      </c>
      <c r="AC245" s="8" t="s">
        <v>30</v>
      </c>
    </row>
    <row r="246" spans="1:29" s="9" customFormat="1" x14ac:dyDescent="0.25">
      <c r="A246" s="5" t="s">
        <v>273</v>
      </c>
      <c r="B246" s="10">
        <v>457013</v>
      </c>
      <c r="C246" s="10">
        <v>8057010</v>
      </c>
      <c r="D246" s="11">
        <v>-17.573</v>
      </c>
      <c r="E246" s="6">
        <v>146.595</v>
      </c>
      <c r="F246" s="5">
        <v>17</v>
      </c>
      <c r="G246" s="5">
        <v>850</v>
      </c>
      <c r="H246" s="5">
        <v>140</v>
      </c>
      <c r="I246" s="6">
        <v>0.16470588235294117</v>
      </c>
      <c r="J246" s="5">
        <v>14</v>
      </c>
      <c r="K246" s="6">
        <v>1.6470588235294119E-2</v>
      </c>
      <c r="L246" s="5">
        <v>109</v>
      </c>
      <c r="M246" s="6">
        <v>0.12823529411764706</v>
      </c>
      <c r="N246" s="7" t="s">
        <v>23</v>
      </c>
      <c r="O246" s="47">
        <f>IF(('Southern Percentages'!$R246&lt;&gt;0),100*(I246*'Southern Percentages'!$R246),"NA")</f>
        <v>53.231939163498097</v>
      </c>
      <c r="P246" s="47">
        <f>IF(('Southern Percentages'!$R246&lt;&gt;0),100*(K246*'Southern Percentages'!$R246),"0")</f>
        <v>5.323193916349811</v>
      </c>
      <c r="Q246" s="47">
        <f>IF(('Southern Percentages'!$R246&lt;&gt;0),100*(M246*'Southern Percentages'!$R246),"0")</f>
        <v>41.444866920152094</v>
      </c>
      <c r="R246" s="49">
        <f t="shared" si="12"/>
        <v>100</v>
      </c>
      <c r="S246" s="41" t="str">
        <f t="shared" si="13"/>
        <v>Branching</v>
      </c>
      <c r="T246" s="41" t="str">
        <f t="shared" si="14"/>
        <v>Branching</v>
      </c>
      <c r="U246" s="41" t="str">
        <f t="shared" si="15"/>
        <v>Mixed</v>
      </c>
      <c r="V246" s="5">
        <v>140</v>
      </c>
      <c r="W246" s="6">
        <v>0.53231939163498099</v>
      </c>
      <c r="X246" s="6">
        <v>0.53231939163498099</v>
      </c>
      <c r="Y246" s="6">
        <v>5.3231939163498096E-2</v>
      </c>
      <c r="Z246" s="6">
        <v>0.4144486692015209</v>
      </c>
      <c r="AA246" s="5">
        <v>469</v>
      </c>
      <c r="AB246" s="5">
        <v>0</v>
      </c>
      <c r="AC246" s="8" t="s">
        <v>30</v>
      </c>
    </row>
    <row r="247" spans="1:29" s="9" customFormat="1" x14ac:dyDescent="0.25">
      <c r="A247" s="5" t="s">
        <v>274</v>
      </c>
      <c r="B247" s="10">
        <v>456998</v>
      </c>
      <c r="C247" s="10">
        <v>8057030</v>
      </c>
      <c r="D247" s="11">
        <v>-17.572800000000001</v>
      </c>
      <c r="E247" s="6">
        <v>146.595</v>
      </c>
      <c r="F247" s="5">
        <v>1</v>
      </c>
      <c r="G247" s="5">
        <v>50</v>
      </c>
      <c r="H247" s="5">
        <v>5</v>
      </c>
      <c r="I247" s="6">
        <v>0.1</v>
      </c>
      <c r="J247" s="5">
        <v>8</v>
      </c>
      <c r="K247" s="6">
        <v>0.16</v>
      </c>
      <c r="L247" s="5">
        <v>4</v>
      </c>
      <c r="M247" s="6">
        <v>0.08</v>
      </c>
      <c r="N247" s="7" t="s">
        <v>26</v>
      </c>
      <c r="O247" s="47">
        <f>IF(('Southern Percentages'!$R247&lt;&gt;0),100*(I247*'Southern Percentages'!$R247),"NA")</f>
        <v>29.411764705882355</v>
      </c>
      <c r="P247" s="47">
        <f>IF(('Southern Percentages'!$R247&lt;&gt;0),100*(K247*'Southern Percentages'!$R247),"0")</f>
        <v>47.058823529411768</v>
      </c>
      <c r="Q247" s="47">
        <f>IF(('Southern Percentages'!$R247&lt;&gt;0),100*(M247*'Southern Percentages'!$R247),"0")</f>
        <v>23.529411764705884</v>
      </c>
      <c r="R247" s="49">
        <f t="shared" si="12"/>
        <v>100</v>
      </c>
      <c r="S247" s="41" t="str">
        <f t="shared" si="13"/>
        <v>Massive</v>
      </c>
      <c r="T247" s="41" t="str">
        <f t="shared" si="14"/>
        <v>Massive</v>
      </c>
      <c r="U247" s="41" t="str">
        <f t="shared" si="15"/>
        <v>Massive</v>
      </c>
      <c r="V247" s="5">
        <v>8</v>
      </c>
      <c r="W247" s="6">
        <v>0.47058823529411764</v>
      </c>
      <c r="X247" s="6">
        <v>0.29411764705882354</v>
      </c>
      <c r="Y247" s="6">
        <v>0.47058823529411764</v>
      </c>
      <c r="Z247" s="6">
        <v>0.23529411764705882</v>
      </c>
      <c r="AA247" s="5">
        <v>6</v>
      </c>
      <c r="AB247" s="5">
        <v>0</v>
      </c>
      <c r="AC247" s="8" t="s">
        <v>30</v>
      </c>
    </row>
    <row r="248" spans="1:29" s="9" customFormat="1" x14ac:dyDescent="0.25">
      <c r="A248" s="5" t="s">
        <v>275</v>
      </c>
      <c r="B248" s="10">
        <v>456228</v>
      </c>
      <c r="C248" s="10">
        <v>8057290</v>
      </c>
      <c r="D248" s="11">
        <v>-17.570499999999999</v>
      </c>
      <c r="E248" s="6">
        <v>146.58799999999999</v>
      </c>
      <c r="F248" s="5">
        <v>7</v>
      </c>
      <c r="G248" s="5">
        <v>350</v>
      </c>
      <c r="H248" s="5">
        <v>13</v>
      </c>
      <c r="I248" s="6">
        <v>3.7142857142857144E-2</v>
      </c>
      <c r="J248" s="5">
        <v>3</v>
      </c>
      <c r="K248" s="6">
        <v>8.5714285714285719E-3</v>
      </c>
      <c r="L248" s="5">
        <v>14</v>
      </c>
      <c r="M248" s="6">
        <v>0.04</v>
      </c>
      <c r="N248" s="7" t="s">
        <v>40</v>
      </c>
      <c r="O248" s="47">
        <f>IF(('Southern Percentages'!$R248&lt;&gt;0),100*(I248*'Southern Percentages'!$R248),"NA")</f>
        <v>43.333333333333343</v>
      </c>
      <c r="P248" s="47">
        <f>IF(('Southern Percentages'!$R248&lt;&gt;0),100*(K248*'Southern Percentages'!$R248),"0")</f>
        <v>10.000000000000002</v>
      </c>
      <c r="Q248" s="47">
        <f>IF(('Southern Percentages'!$R248&lt;&gt;0),100*(M248*'Southern Percentages'!$R248),"0")</f>
        <v>46.666666666666671</v>
      </c>
      <c r="R248" s="49">
        <f t="shared" si="12"/>
        <v>100.00000000000001</v>
      </c>
      <c r="S248" s="41" t="str">
        <f t="shared" si="13"/>
        <v>Plate</v>
      </c>
      <c r="T248" s="41" t="str">
        <f t="shared" si="14"/>
        <v>Mixed</v>
      </c>
      <c r="U248" s="41" t="str">
        <f t="shared" si="15"/>
        <v>Mixed</v>
      </c>
      <c r="V248" s="5">
        <v>14</v>
      </c>
      <c r="W248" s="6">
        <v>0.46666666666666667</v>
      </c>
      <c r="X248" s="6">
        <v>0.43333333333333335</v>
      </c>
      <c r="Y248" s="6">
        <v>0.1</v>
      </c>
      <c r="Z248" s="6">
        <v>0.46666666666666667</v>
      </c>
      <c r="AA248" s="5">
        <v>136</v>
      </c>
      <c r="AB248" s="5">
        <v>2</v>
      </c>
      <c r="AC248" s="8" t="s">
        <v>30</v>
      </c>
    </row>
    <row r="249" spans="1:29" s="9" customFormat="1" x14ac:dyDescent="0.25">
      <c r="A249" s="5" t="s">
        <v>276</v>
      </c>
      <c r="B249" s="10">
        <v>456201</v>
      </c>
      <c r="C249" s="10">
        <v>8057280</v>
      </c>
      <c r="D249" s="11">
        <v>-17.570599999999999</v>
      </c>
      <c r="E249" s="6">
        <v>146.58699999999999</v>
      </c>
      <c r="F249" s="5">
        <v>70</v>
      </c>
      <c r="G249" s="5">
        <v>3500</v>
      </c>
      <c r="H249" s="5">
        <v>97</v>
      </c>
      <c r="I249" s="6">
        <v>2.7714285714285716E-2</v>
      </c>
      <c r="J249" s="5">
        <v>142</v>
      </c>
      <c r="K249" s="6">
        <v>4.0571428571428571E-2</v>
      </c>
      <c r="L249" s="5">
        <v>141</v>
      </c>
      <c r="M249" s="6">
        <v>4.0285714285714286E-2</v>
      </c>
      <c r="N249" s="7" t="s">
        <v>26</v>
      </c>
      <c r="O249" s="47">
        <f>IF(('Southern Percentages'!$R249&lt;&gt;0),100*(I249*'Southern Percentages'!$R249),"NA")</f>
        <v>25.526315789473681</v>
      </c>
      <c r="P249" s="47">
        <f>IF(('Southern Percentages'!$R249&lt;&gt;0),100*(K249*'Southern Percentages'!$R249),"0")</f>
        <v>37.368421052631575</v>
      </c>
      <c r="Q249" s="47">
        <f>IF(('Southern Percentages'!$R249&lt;&gt;0),100*(M249*'Southern Percentages'!$R249),"0")</f>
        <v>37.105263157894733</v>
      </c>
      <c r="R249" s="49">
        <f t="shared" si="12"/>
        <v>100</v>
      </c>
      <c r="S249" s="41" t="str">
        <f t="shared" si="13"/>
        <v>Massive</v>
      </c>
      <c r="T249" s="41" t="str">
        <f t="shared" si="14"/>
        <v>Mixed</v>
      </c>
      <c r="U249" s="41" t="str">
        <f t="shared" si="15"/>
        <v>Mixed</v>
      </c>
      <c r="V249" s="5">
        <v>142</v>
      </c>
      <c r="W249" s="6">
        <v>0.37368421052631579</v>
      </c>
      <c r="X249" s="6">
        <v>0.25526315789473686</v>
      </c>
      <c r="Y249" s="6">
        <v>0.37368421052631579</v>
      </c>
      <c r="Z249" s="6">
        <v>0.37105263157894736</v>
      </c>
      <c r="AA249" s="5">
        <v>1659</v>
      </c>
      <c r="AB249" s="5">
        <v>7</v>
      </c>
      <c r="AC249" s="8" t="s">
        <v>30</v>
      </c>
    </row>
    <row r="250" spans="1:29" s="9" customFormat="1" x14ac:dyDescent="0.25">
      <c r="A250" s="5" t="s">
        <v>277</v>
      </c>
      <c r="B250" s="10">
        <v>456186</v>
      </c>
      <c r="C250" s="10">
        <v>8057250</v>
      </c>
      <c r="D250" s="11">
        <v>-17.570799999999998</v>
      </c>
      <c r="E250" s="6">
        <v>146.58699999999999</v>
      </c>
      <c r="F250" s="5">
        <v>43</v>
      </c>
      <c r="G250" s="5">
        <v>2150</v>
      </c>
      <c r="H250" s="5">
        <v>42</v>
      </c>
      <c r="I250" s="6">
        <v>1.9534883720930232E-2</v>
      </c>
      <c r="J250" s="5">
        <v>42</v>
      </c>
      <c r="K250" s="6">
        <v>1.9534883720930232E-2</v>
      </c>
      <c r="L250" s="5">
        <v>83</v>
      </c>
      <c r="M250" s="6">
        <v>3.8604651162790694E-2</v>
      </c>
      <c r="N250" s="7" t="s">
        <v>40</v>
      </c>
      <c r="O250" s="47">
        <f>IF(('Southern Percentages'!$R250&lt;&gt;0),100*(I250*'Southern Percentages'!$R250),"NA")</f>
        <v>25.149700598802401</v>
      </c>
      <c r="P250" s="47">
        <f>IF(('Southern Percentages'!$R250&lt;&gt;0),100*(K250*'Southern Percentages'!$R250),"0")</f>
        <v>25.149700598802401</v>
      </c>
      <c r="Q250" s="47">
        <f>IF(('Southern Percentages'!$R250&lt;&gt;0),100*(M250*'Southern Percentages'!$R250),"0")</f>
        <v>49.700598802395213</v>
      </c>
      <c r="R250" s="49">
        <f t="shared" si="12"/>
        <v>100.00000000000001</v>
      </c>
      <c r="S250" s="41" t="str">
        <f t="shared" si="13"/>
        <v>Plate</v>
      </c>
      <c r="T250" s="41" t="str">
        <f t="shared" si="14"/>
        <v>Plate</v>
      </c>
      <c r="U250" s="41" t="str">
        <f t="shared" si="15"/>
        <v>Plate</v>
      </c>
      <c r="V250" s="5">
        <v>83</v>
      </c>
      <c r="W250" s="6">
        <v>0.49700598802395207</v>
      </c>
      <c r="X250" s="6">
        <v>0.25149700598802394</v>
      </c>
      <c r="Y250" s="6">
        <v>0.25149700598802394</v>
      </c>
      <c r="Z250" s="6">
        <v>0.49700598802395207</v>
      </c>
      <c r="AA250" s="5">
        <v>1482</v>
      </c>
      <c r="AB250" s="5">
        <v>32</v>
      </c>
      <c r="AC250" s="8" t="s">
        <v>30</v>
      </c>
    </row>
    <row r="251" spans="1:29" s="9" customFormat="1" x14ac:dyDescent="0.25">
      <c r="A251" s="5" t="s">
        <v>278</v>
      </c>
      <c r="B251" s="10">
        <v>456175</v>
      </c>
      <c r="C251" s="10">
        <v>8057220</v>
      </c>
      <c r="D251" s="11">
        <v>-17.571000000000002</v>
      </c>
      <c r="E251" s="6">
        <v>146.58699999999999</v>
      </c>
      <c r="F251" s="5">
        <v>35</v>
      </c>
      <c r="G251" s="5">
        <v>1750</v>
      </c>
      <c r="H251" s="5">
        <v>25</v>
      </c>
      <c r="I251" s="6">
        <v>1.4285714285714285E-2</v>
      </c>
      <c r="J251" s="5">
        <v>122</v>
      </c>
      <c r="K251" s="6">
        <v>6.9714285714285715E-2</v>
      </c>
      <c r="L251" s="5">
        <v>49</v>
      </c>
      <c r="M251" s="6">
        <v>2.8000000000000001E-2</v>
      </c>
      <c r="N251" s="7" t="s">
        <v>26</v>
      </c>
      <c r="O251" s="47">
        <f>IF(('Southern Percentages'!$R251&lt;&gt;0),100*(I251*'Southern Percentages'!$R251),"NA")</f>
        <v>12.755102040816324</v>
      </c>
      <c r="P251" s="47">
        <f>IF(('Southern Percentages'!$R251&lt;&gt;0),100*(K251*'Southern Percentages'!$R251),"0")</f>
        <v>62.244897959183668</v>
      </c>
      <c r="Q251" s="47">
        <f>IF(('Southern Percentages'!$R251&lt;&gt;0),100*(M251*'Southern Percentages'!$R251),"0")</f>
        <v>24.999999999999996</v>
      </c>
      <c r="R251" s="49">
        <f t="shared" si="12"/>
        <v>99.999999999999986</v>
      </c>
      <c r="S251" s="41" t="str">
        <f t="shared" si="13"/>
        <v>Massive</v>
      </c>
      <c r="T251" s="41" t="str">
        <f t="shared" si="14"/>
        <v>Massive</v>
      </c>
      <c r="U251" s="41" t="str">
        <f t="shared" si="15"/>
        <v>Massive</v>
      </c>
      <c r="V251" s="5">
        <v>122</v>
      </c>
      <c r="W251" s="6">
        <v>0.62244897959183676</v>
      </c>
      <c r="X251" s="6">
        <v>0.12755102040816327</v>
      </c>
      <c r="Y251" s="6">
        <v>0.62244897959183676</v>
      </c>
      <c r="Z251" s="6">
        <v>0.25</v>
      </c>
      <c r="AA251" s="5">
        <v>1155</v>
      </c>
      <c r="AB251" s="5">
        <v>56</v>
      </c>
      <c r="AC251" s="8" t="s">
        <v>30</v>
      </c>
    </row>
    <row r="252" spans="1:29" s="9" customFormat="1" x14ac:dyDescent="0.25">
      <c r="A252" s="5" t="s">
        <v>279</v>
      </c>
      <c r="B252" s="10">
        <v>456145</v>
      </c>
      <c r="C252" s="10">
        <v>8057260</v>
      </c>
      <c r="D252" s="11">
        <v>-17.570699999999999</v>
      </c>
      <c r="E252" s="6">
        <v>146.58699999999999</v>
      </c>
      <c r="F252" s="5">
        <v>3</v>
      </c>
      <c r="G252" s="5">
        <v>150</v>
      </c>
      <c r="H252" s="5">
        <v>0</v>
      </c>
      <c r="I252" s="6">
        <v>0</v>
      </c>
      <c r="J252" s="5">
        <v>1</v>
      </c>
      <c r="K252" s="6">
        <v>6.6666666666666671E-3</v>
      </c>
      <c r="L252" s="5">
        <v>1</v>
      </c>
      <c r="M252" s="6">
        <v>6.6666666666666671E-3</v>
      </c>
      <c r="N252" s="7" t="s">
        <v>85</v>
      </c>
      <c r="O252" s="47">
        <f>IF(('Southern Percentages'!$R252&lt;&gt;0),100*(I252*'Southern Percentages'!$R252),"NA")</f>
        <v>0</v>
      </c>
      <c r="P252" s="47">
        <f>IF(('Southern Percentages'!$R252&lt;&gt;0),100*(K252*'Southern Percentages'!$R252),"0")</f>
        <v>49.999999999999993</v>
      </c>
      <c r="Q252" s="47">
        <f>IF(('Southern Percentages'!$R252&lt;&gt;0),100*(M252*'Southern Percentages'!$R252),"0")</f>
        <v>49.999999999999993</v>
      </c>
      <c r="R252" s="49">
        <f t="shared" si="12"/>
        <v>99.999999999999986</v>
      </c>
      <c r="S252" s="41" t="str">
        <f>IF(AND(O252=0,P252=0,Q252=0),"None",IF(AND((O252&gt;P252),(O252&gt;Q252)),"Branching",IF(AND((P252&gt;Q252),(P252&gt;O252)),"Massive",IF(AND((Q252&gt;O252),(Q252&gt;P252)),"Plate","Mixed"))))</f>
        <v>Mixed</v>
      </c>
      <c r="T252" s="41" t="str">
        <f t="shared" si="14"/>
        <v>Mixed</v>
      </c>
      <c r="U252" s="41" t="str">
        <f t="shared" si="15"/>
        <v>Mixed</v>
      </c>
      <c r="V252" s="5">
        <v>0</v>
      </c>
      <c r="W252" s="6" t="s">
        <v>29</v>
      </c>
      <c r="X252" s="6" t="s">
        <v>29</v>
      </c>
      <c r="Y252" s="6">
        <v>0.5</v>
      </c>
      <c r="Z252" s="6">
        <v>0.5</v>
      </c>
      <c r="AA252" s="5">
        <v>123</v>
      </c>
      <c r="AB252" s="5">
        <v>5</v>
      </c>
      <c r="AC252" s="8" t="s">
        <v>30</v>
      </c>
    </row>
    <row r="253" spans="1:29" s="9" customFormat="1" x14ac:dyDescent="0.25">
      <c r="A253" s="5" t="s">
        <v>280</v>
      </c>
      <c r="B253" s="10">
        <v>456139</v>
      </c>
      <c r="C253" s="10">
        <v>8057320</v>
      </c>
      <c r="D253" s="11">
        <v>-17.5702</v>
      </c>
      <c r="E253" s="6">
        <v>146.58699999999999</v>
      </c>
      <c r="F253" s="5">
        <v>37</v>
      </c>
      <c r="G253" s="5">
        <v>1850</v>
      </c>
      <c r="H253" s="5">
        <v>124</v>
      </c>
      <c r="I253" s="6">
        <v>6.7027027027027022E-2</v>
      </c>
      <c r="J253" s="5">
        <v>29</v>
      </c>
      <c r="K253" s="6">
        <v>1.5675675675675675E-2</v>
      </c>
      <c r="L253" s="5">
        <v>215</v>
      </c>
      <c r="M253" s="6">
        <v>0.11621621621621622</v>
      </c>
      <c r="N253" s="7" t="s">
        <v>40</v>
      </c>
      <c r="O253" s="47">
        <f>IF(('Southern Percentages'!$R253&lt;&gt;0),100*(I253*'Southern Percentages'!$R253),"NA")</f>
        <v>33.695652173913047</v>
      </c>
      <c r="P253" s="47">
        <f>IF(('Southern Percentages'!$R253&lt;&gt;0),100*(K253*'Southern Percentages'!$R253),"0")</f>
        <v>7.8804347826086962</v>
      </c>
      <c r="Q253" s="47">
        <f>IF(('Southern Percentages'!$R253&lt;&gt;0),100*(M253*'Southern Percentages'!$R253),"0")</f>
        <v>58.423913043478272</v>
      </c>
      <c r="R253" s="49">
        <f t="shared" si="12"/>
        <v>100.00000000000001</v>
      </c>
      <c r="S253" s="41" t="str">
        <f t="shared" si="13"/>
        <v>Plate</v>
      </c>
      <c r="T253" s="41" t="str">
        <f t="shared" si="14"/>
        <v>Plate</v>
      </c>
      <c r="U253" s="41" t="str">
        <f t="shared" si="15"/>
        <v>Plate</v>
      </c>
      <c r="V253" s="5">
        <v>215</v>
      </c>
      <c r="W253" s="6">
        <v>0.58423913043478259</v>
      </c>
      <c r="X253" s="6">
        <v>0.33695652173913043</v>
      </c>
      <c r="Y253" s="6">
        <v>7.880434782608696E-2</v>
      </c>
      <c r="Z253" s="6">
        <v>0.58423913043478259</v>
      </c>
      <c r="AA253" s="5">
        <v>551</v>
      </c>
      <c r="AB253" s="5">
        <v>3</v>
      </c>
      <c r="AC253" s="8" t="s">
        <v>30</v>
      </c>
    </row>
    <row r="254" spans="1:29" s="9" customFormat="1" x14ac:dyDescent="0.25">
      <c r="A254" s="5" t="s">
        <v>281</v>
      </c>
      <c r="B254" s="10">
        <v>456111</v>
      </c>
      <c r="C254" s="10">
        <v>8057330</v>
      </c>
      <c r="D254" s="11">
        <v>-17.5701</v>
      </c>
      <c r="E254" s="6">
        <v>146.58600000000001</v>
      </c>
      <c r="F254" s="5">
        <v>5</v>
      </c>
      <c r="G254" s="5">
        <v>250</v>
      </c>
      <c r="H254" s="5">
        <v>11</v>
      </c>
      <c r="I254" s="6">
        <v>4.3999999999999997E-2</v>
      </c>
      <c r="J254" s="5">
        <v>4</v>
      </c>
      <c r="K254" s="6">
        <v>1.6E-2</v>
      </c>
      <c r="L254" s="5">
        <v>11</v>
      </c>
      <c r="M254" s="6">
        <v>4.3999999999999997E-2</v>
      </c>
      <c r="N254" s="7" t="s">
        <v>85</v>
      </c>
      <c r="O254" s="47">
        <f>IF(('Southern Percentages'!$R254&lt;&gt;0),100*(I254*'Southern Percentages'!$R254),"NA")</f>
        <v>42.307692307692299</v>
      </c>
      <c r="P254" s="47">
        <f>IF(('Southern Percentages'!$R254&lt;&gt;0),100*(K254*'Southern Percentages'!$R254),"0")</f>
        <v>15.384615384615385</v>
      </c>
      <c r="Q254" s="47">
        <f>IF(('Southern Percentages'!$R254&lt;&gt;0),100*(M254*'Southern Percentages'!$R254),"0")</f>
        <v>42.307692307692299</v>
      </c>
      <c r="R254" s="49">
        <f t="shared" si="12"/>
        <v>99.999999999999986</v>
      </c>
      <c r="S254" s="41" t="str">
        <f>IF(AND(O254=0,P254=0,Q254=0),"None",IF(AND((O254&gt;P254),(O254&gt;Q254)),"Branching",IF(AND((P254&gt;Q254),(P254&gt;O254)),"Massive",IF(AND((Q254&gt;O254),(Q254&gt;P254)),"Plate","Mixed"))))</f>
        <v>Mixed</v>
      </c>
      <c r="T254" s="41" t="str">
        <f t="shared" si="14"/>
        <v>Mixed</v>
      </c>
      <c r="U254" s="41" t="str">
        <f t="shared" si="15"/>
        <v>Mixed</v>
      </c>
      <c r="V254" s="5">
        <v>0</v>
      </c>
      <c r="W254" s="6" t="s">
        <v>29</v>
      </c>
      <c r="X254" s="6">
        <v>0.42307692307692307</v>
      </c>
      <c r="Y254" s="6">
        <v>0.15384615384615385</v>
      </c>
      <c r="Z254" s="6">
        <v>0.42307692307692307</v>
      </c>
      <c r="AA254" s="5">
        <v>71</v>
      </c>
      <c r="AB254" s="5">
        <v>0</v>
      </c>
      <c r="AC254" s="8" t="s">
        <v>30</v>
      </c>
    </row>
    <row r="255" spans="1:29" s="9" customFormat="1" x14ac:dyDescent="0.25">
      <c r="A255" s="5" t="s">
        <v>282</v>
      </c>
      <c r="B255" s="10">
        <v>455271</v>
      </c>
      <c r="C255" s="10">
        <v>8057330</v>
      </c>
      <c r="D255" s="11">
        <v>-17.5701</v>
      </c>
      <c r="E255" s="6">
        <v>146.578</v>
      </c>
      <c r="F255" s="5">
        <v>2</v>
      </c>
      <c r="G255" s="5">
        <v>100</v>
      </c>
      <c r="H255" s="5">
        <v>0</v>
      </c>
      <c r="I255" s="6">
        <v>0</v>
      </c>
      <c r="J255" s="5">
        <v>0</v>
      </c>
      <c r="K255" s="6">
        <v>0</v>
      </c>
      <c r="L255" s="5">
        <v>0</v>
      </c>
      <c r="M255" s="6">
        <v>0</v>
      </c>
      <c r="N255" s="7" t="s">
        <v>85</v>
      </c>
      <c r="O255" s="47">
        <v>0</v>
      </c>
      <c r="P255" s="47">
        <v>0</v>
      </c>
      <c r="Q255" s="47">
        <v>0</v>
      </c>
      <c r="R255" s="49">
        <f t="shared" si="12"/>
        <v>0</v>
      </c>
      <c r="S255" s="41" t="str">
        <f t="shared" si="13"/>
        <v>None</v>
      </c>
      <c r="T255" s="41" t="str">
        <f t="shared" si="14"/>
        <v>None</v>
      </c>
      <c r="U255" s="41" t="s">
        <v>348</v>
      </c>
      <c r="V255" s="5">
        <v>0</v>
      </c>
      <c r="W255" s="6" t="s">
        <v>29</v>
      </c>
      <c r="X255" s="6" t="s">
        <v>29</v>
      </c>
      <c r="Y255" s="6" t="s">
        <v>29</v>
      </c>
      <c r="Z255" s="6" t="s">
        <v>29</v>
      </c>
      <c r="AA255" s="5">
        <v>40</v>
      </c>
      <c r="AB255" s="5">
        <v>0</v>
      </c>
      <c r="AC255" s="8" t="s">
        <v>30</v>
      </c>
    </row>
    <row r="256" spans="1:29" s="9" customFormat="1" x14ac:dyDescent="0.25">
      <c r="A256" s="5" t="s">
        <v>283</v>
      </c>
      <c r="B256" s="10">
        <v>455261</v>
      </c>
      <c r="C256" s="10">
        <v>8057300</v>
      </c>
      <c r="D256" s="11">
        <v>-17.5703</v>
      </c>
      <c r="E256" s="6">
        <v>146.578</v>
      </c>
      <c r="F256" s="5">
        <v>1</v>
      </c>
      <c r="G256" s="5">
        <v>50</v>
      </c>
      <c r="H256" s="5">
        <v>0</v>
      </c>
      <c r="I256" s="6">
        <v>0</v>
      </c>
      <c r="J256" s="5">
        <v>0</v>
      </c>
      <c r="K256" s="6">
        <v>0</v>
      </c>
      <c r="L256" s="5">
        <v>0</v>
      </c>
      <c r="M256" s="6">
        <v>0</v>
      </c>
      <c r="N256" s="7" t="s">
        <v>85</v>
      </c>
      <c r="O256" s="47">
        <v>0</v>
      </c>
      <c r="P256" s="47">
        <v>0</v>
      </c>
      <c r="Q256" s="47">
        <v>0</v>
      </c>
      <c r="R256" s="49">
        <f t="shared" si="12"/>
        <v>0</v>
      </c>
      <c r="S256" s="41" t="str">
        <f t="shared" si="13"/>
        <v>None</v>
      </c>
      <c r="T256" s="41" t="str">
        <f t="shared" si="14"/>
        <v>None</v>
      </c>
      <c r="U256" s="41" t="s">
        <v>348</v>
      </c>
      <c r="V256" s="5">
        <v>0</v>
      </c>
      <c r="W256" s="6" t="s">
        <v>29</v>
      </c>
      <c r="X256" s="6" t="s">
        <v>29</v>
      </c>
      <c r="Y256" s="6" t="s">
        <v>29</v>
      </c>
      <c r="Z256" s="6" t="s">
        <v>29</v>
      </c>
      <c r="AA256" s="5">
        <v>19</v>
      </c>
      <c r="AB256" s="5">
        <v>0</v>
      </c>
      <c r="AC256" s="8" t="s">
        <v>30</v>
      </c>
    </row>
    <row r="257" spans="1:29" s="9" customFormat="1" x14ac:dyDescent="0.25">
      <c r="A257" s="5" t="s">
        <v>284</v>
      </c>
      <c r="B257" s="10">
        <v>455237</v>
      </c>
      <c r="C257" s="10">
        <v>8057290</v>
      </c>
      <c r="D257" s="11">
        <v>-17.570499999999999</v>
      </c>
      <c r="E257" s="6">
        <v>146.578</v>
      </c>
      <c r="F257" s="5">
        <v>1</v>
      </c>
      <c r="G257" s="5">
        <v>50</v>
      </c>
      <c r="H257" s="5">
        <v>0</v>
      </c>
      <c r="I257" s="6">
        <v>0</v>
      </c>
      <c r="J257" s="5">
        <v>1</v>
      </c>
      <c r="K257" s="6">
        <v>0.02</v>
      </c>
      <c r="L257" s="5">
        <v>0</v>
      </c>
      <c r="M257" s="6">
        <v>0</v>
      </c>
      <c r="N257" s="7" t="s">
        <v>26</v>
      </c>
      <c r="O257" s="47">
        <f>IF(('Southern Percentages'!$R257&lt;&gt;0),100*(I257*'Southern Percentages'!$R257),"NA")</f>
        <v>0</v>
      </c>
      <c r="P257" s="47">
        <f>IF(('Southern Percentages'!$R257&lt;&gt;0),100*(K257*'Southern Percentages'!$R257),"0")</f>
        <v>100</v>
      </c>
      <c r="Q257" s="47">
        <f>IF(('Southern Percentages'!$R257&lt;&gt;0),100*(M257*'Southern Percentages'!$R257),"0")</f>
        <v>0</v>
      </c>
      <c r="R257" s="49">
        <f t="shared" si="12"/>
        <v>100</v>
      </c>
      <c r="S257" s="41" t="str">
        <f t="shared" si="13"/>
        <v>Massive</v>
      </c>
      <c r="T257" s="41" t="str">
        <f t="shared" si="14"/>
        <v>Massive</v>
      </c>
      <c r="U257" s="41" t="str">
        <f t="shared" si="15"/>
        <v>Massive</v>
      </c>
      <c r="V257" s="5">
        <v>1</v>
      </c>
      <c r="W257" s="6">
        <v>1</v>
      </c>
      <c r="X257" s="6" t="s">
        <v>29</v>
      </c>
      <c r="Y257" s="6">
        <v>1</v>
      </c>
      <c r="Z257" s="6" t="s">
        <v>29</v>
      </c>
      <c r="AA257" s="5">
        <v>32</v>
      </c>
      <c r="AB257" s="5">
        <v>0</v>
      </c>
      <c r="AC257" s="8" t="s">
        <v>30</v>
      </c>
    </row>
    <row r="258" spans="1:29" s="9" customFormat="1" x14ac:dyDescent="0.25">
      <c r="A258" s="5" t="s">
        <v>285</v>
      </c>
      <c r="B258" s="10">
        <v>455182</v>
      </c>
      <c r="C258" s="10">
        <v>8057270</v>
      </c>
      <c r="D258" s="11">
        <v>-17.570599999999999</v>
      </c>
      <c r="E258" s="6">
        <v>146.578</v>
      </c>
      <c r="F258" s="5">
        <v>1</v>
      </c>
      <c r="G258" s="5">
        <v>50</v>
      </c>
      <c r="H258" s="5">
        <v>0</v>
      </c>
      <c r="I258" s="6">
        <v>0</v>
      </c>
      <c r="J258" s="5">
        <v>0</v>
      </c>
      <c r="K258" s="6">
        <v>0</v>
      </c>
      <c r="L258" s="5">
        <v>0</v>
      </c>
      <c r="M258" s="6">
        <v>0</v>
      </c>
      <c r="N258" s="7" t="s">
        <v>85</v>
      </c>
      <c r="O258" s="47">
        <v>0</v>
      </c>
      <c r="P258" s="47">
        <v>0</v>
      </c>
      <c r="Q258" s="47">
        <v>0</v>
      </c>
      <c r="R258" s="49">
        <f t="shared" si="12"/>
        <v>0</v>
      </c>
      <c r="S258" s="41" t="str">
        <f t="shared" si="13"/>
        <v>None</v>
      </c>
      <c r="T258" s="41" t="str">
        <f t="shared" si="14"/>
        <v>None</v>
      </c>
      <c r="U258" s="41" t="s">
        <v>348</v>
      </c>
      <c r="V258" s="5">
        <v>0</v>
      </c>
      <c r="W258" s="6" t="s">
        <v>29</v>
      </c>
      <c r="X258" s="6" t="s">
        <v>29</v>
      </c>
      <c r="Y258" s="6" t="s">
        <v>29</v>
      </c>
      <c r="Z258" s="6" t="s">
        <v>29</v>
      </c>
      <c r="AA258" s="5">
        <v>37</v>
      </c>
      <c r="AB258" s="5">
        <v>0</v>
      </c>
      <c r="AC258" s="8" t="s">
        <v>30</v>
      </c>
    </row>
    <row r="259" spans="1:29" s="9" customFormat="1" x14ac:dyDescent="0.25">
      <c r="A259" s="5" t="s">
        <v>286</v>
      </c>
      <c r="B259" s="10">
        <v>455153</v>
      </c>
      <c r="C259" s="10">
        <v>8057260</v>
      </c>
      <c r="D259" s="11">
        <v>-17.570699999999999</v>
      </c>
      <c r="E259" s="6">
        <v>146.577</v>
      </c>
      <c r="F259" s="5">
        <v>4</v>
      </c>
      <c r="G259" s="5">
        <v>200</v>
      </c>
      <c r="H259" s="5">
        <v>2</v>
      </c>
      <c r="I259" s="6">
        <v>0.01</v>
      </c>
      <c r="J259" s="5">
        <v>0</v>
      </c>
      <c r="K259" s="6">
        <v>0</v>
      </c>
      <c r="L259" s="5">
        <v>0</v>
      </c>
      <c r="M259" s="6">
        <v>0</v>
      </c>
      <c r="N259" s="7" t="s">
        <v>23</v>
      </c>
      <c r="O259" s="47">
        <f>IF(('Southern Percentages'!$R259&lt;&gt;0),100*(I259*'Southern Percentages'!$R259),"NA")</f>
        <v>100</v>
      </c>
      <c r="P259" s="47">
        <f>IF(('Southern Percentages'!$R259&lt;&gt;0),100*(K259*'Southern Percentages'!$R259),"0")</f>
        <v>0</v>
      </c>
      <c r="Q259" s="47">
        <f>IF(('Southern Percentages'!$R259&lt;&gt;0),100*(M259*'Southern Percentages'!$R259),"0")</f>
        <v>0</v>
      </c>
      <c r="R259" s="49">
        <f t="shared" ref="R259:R262" si="16">SUM(O259:Q259)</f>
        <v>100</v>
      </c>
      <c r="S259" s="41" t="str">
        <f t="shared" ref="S259:S261" si="17">IF(AND(O259=0,P259=0,Q259=0),"None",IF(AND((O259&gt;P259),(O259&gt;Q259)),"Branching",IF(AND((P259&gt;Q259),(P259&gt;O259)),"Massive",IF(AND((Q259&gt;O259),(Q259&gt;P259)),"Plate","Mixed"))))</f>
        <v>Branching</v>
      </c>
      <c r="T259" s="41" t="str">
        <f t="shared" ref="T259:T262" si="18">IF(AND(O259=0,P259=0,Q259=0),"None",IF(AND((O259-P259)&gt;=5,(O259-Q259)&gt;=5),"Branching",IF(AND((P259-Q259)&gt;=5,(P259-O259)&gt;=1),"Massive",IF(AND((Q259-O259)&gt;=5,(Q259-P259)&gt;=5),"Plate",IF(AND(O259&lt;5,P259=0,Q259=0),"Branching",IF(AND(O259=0,P259&lt;5,Q259=0),"Massive",IF(AND(O259=0,P259=0,Q259&lt;5),"Plate","Mixed")))))))</f>
        <v>Branching</v>
      </c>
      <c r="U259" s="41" t="str">
        <f t="shared" ref="U259:U261" si="19">IF(AND(O259=0,P259=0,Q259=0),"None",IF(AND((O259-P259)&gt;=15,(O259-Q259)&gt;=15),"Branching",IF(AND((P259-Q259)&gt;=15,(P259-O259)&gt;=15),"Massive",IF(AND((Q259-O259)&gt;=15,(Q259-P259)&gt;=15),"Plate",IF(AND(O259&lt;15,P259=0,Q259=0),"Branching",IF(AND(O259=0,P259&lt;15,Q259=0),"Massive",IF(AND(O259=0,P259=0,Q259&lt;15),"Plate","Mixed")))))))</f>
        <v>Branching</v>
      </c>
      <c r="V259" s="5">
        <v>2</v>
      </c>
      <c r="W259" s="6">
        <v>1</v>
      </c>
      <c r="X259" s="6">
        <v>1</v>
      </c>
      <c r="Y259" s="6" t="s">
        <v>29</v>
      </c>
      <c r="Z259" s="6" t="s">
        <v>29</v>
      </c>
      <c r="AA259" s="5">
        <v>165</v>
      </c>
      <c r="AB259" s="5">
        <v>0</v>
      </c>
      <c r="AC259" s="8" t="s">
        <v>30</v>
      </c>
    </row>
    <row r="260" spans="1:29" s="9" customFormat="1" x14ac:dyDescent="0.25">
      <c r="A260" s="5" t="s">
        <v>287</v>
      </c>
      <c r="B260" s="10">
        <v>455138</v>
      </c>
      <c r="C260" s="10">
        <v>8057240</v>
      </c>
      <c r="D260" s="11">
        <v>-17.570900000000002</v>
      </c>
      <c r="E260" s="6">
        <v>146.577</v>
      </c>
      <c r="F260" s="5">
        <v>19</v>
      </c>
      <c r="G260" s="5">
        <v>950</v>
      </c>
      <c r="H260" s="5">
        <v>24</v>
      </c>
      <c r="I260" s="6">
        <v>2.5263157894736842E-2</v>
      </c>
      <c r="J260" s="5">
        <v>2</v>
      </c>
      <c r="K260" s="6">
        <v>2.1052631578947368E-3</v>
      </c>
      <c r="L260" s="5">
        <v>4</v>
      </c>
      <c r="M260" s="6">
        <v>4.2105263157894736E-3</v>
      </c>
      <c r="N260" s="7" t="s">
        <v>23</v>
      </c>
      <c r="O260" s="47">
        <f>IF(('Southern Percentages'!$R260&lt;&gt;0),100*(I260*'Southern Percentages'!$R260),"NA")</f>
        <v>80</v>
      </c>
      <c r="P260" s="47">
        <f>IF(('Southern Percentages'!$R260&lt;&gt;0),100*(K260*'Southern Percentages'!$R260),"0")</f>
        <v>6.666666666666667</v>
      </c>
      <c r="Q260" s="47">
        <f>IF(('Southern Percentages'!$R260&lt;&gt;0),100*(M260*'Southern Percentages'!$R260),"0")</f>
        <v>13.333333333333334</v>
      </c>
      <c r="R260" s="49">
        <f t="shared" si="16"/>
        <v>100</v>
      </c>
      <c r="S260" s="41" t="str">
        <f t="shared" si="17"/>
        <v>Branching</v>
      </c>
      <c r="T260" s="41" t="str">
        <f t="shared" si="18"/>
        <v>Branching</v>
      </c>
      <c r="U260" s="41" t="str">
        <f t="shared" si="19"/>
        <v>Branching</v>
      </c>
      <c r="V260" s="5">
        <v>24</v>
      </c>
      <c r="W260" s="6">
        <v>0.8</v>
      </c>
      <c r="X260" s="6">
        <v>0.8</v>
      </c>
      <c r="Y260" s="6">
        <v>6.6666666666666666E-2</v>
      </c>
      <c r="Z260" s="6">
        <v>0.13333333333333333</v>
      </c>
      <c r="AA260" s="5">
        <v>773</v>
      </c>
      <c r="AB260" s="5">
        <v>10</v>
      </c>
      <c r="AC260" s="8" t="s">
        <v>30</v>
      </c>
    </row>
    <row r="261" spans="1:29" s="9" customFormat="1" x14ac:dyDescent="0.25">
      <c r="A261" s="5" t="s">
        <v>288</v>
      </c>
      <c r="B261" s="10">
        <v>455152</v>
      </c>
      <c r="C261" s="10">
        <v>8057220</v>
      </c>
      <c r="D261" s="11">
        <v>-17.571000000000002</v>
      </c>
      <c r="E261" s="6">
        <v>146.577</v>
      </c>
      <c r="F261" s="5">
        <v>11</v>
      </c>
      <c r="G261" s="5">
        <v>550</v>
      </c>
      <c r="H261" s="5">
        <v>10</v>
      </c>
      <c r="I261" s="6">
        <v>1.8181818181818181E-2</v>
      </c>
      <c r="J261" s="5">
        <v>1</v>
      </c>
      <c r="K261" s="6">
        <v>1.8181818181818182E-3</v>
      </c>
      <c r="L261" s="5">
        <v>6</v>
      </c>
      <c r="M261" s="6">
        <v>1.090909090909091E-2</v>
      </c>
      <c r="N261" s="7" t="s">
        <v>23</v>
      </c>
      <c r="O261" s="47">
        <f>IF(('Southern Percentages'!$R261&lt;&gt;0),100*(I261*'Southern Percentages'!$R261),"NA")</f>
        <v>58.823529411764696</v>
      </c>
      <c r="P261" s="47">
        <f>IF(('Southern Percentages'!$R261&lt;&gt;0),100*(K261*'Southern Percentages'!$R261),"0")</f>
        <v>5.8823529411764701</v>
      </c>
      <c r="Q261" s="47">
        <f>IF(('Southern Percentages'!$R261&lt;&gt;0),100*(M261*'Southern Percentages'!$R261),"0")</f>
        <v>35.294117647058826</v>
      </c>
      <c r="R261" s="49">
        <f t="shared" si="16"/>
        <v>99.999999999999986</v>
      </c>
      <c r="S261" s="41" t="str">
        <f t="shared" si="17"/>
        <v>Branching</v>
      </c>
      <c r="T261" s="41" t="str">
        <f t="shared" si="18"/>
        <v>Branching</v>
      </c>
      <c r="U261" s="41" t="str">
        <f t="shared" si="19"/>
        <v>Branching</v>
      </c>
      <c r="V261" s="5">
        <v>10</v>
      </c>
      <c r="W261" s="6">
        <v>0.58823529411764708</v>
      </c>
      <c r="X261" s="6">
        <v>0.58823529411764708</v>
      </c>
      <c r="Y261" s="6">
        <v>5.8823529411764705E-2</v>
      </c>
      <c r="Z261" s="6">
        <v>0.35294117647058826</v>
      </c>
      <c r="AA261" s="5">
        <v>421</v>
      </c>
      <c r="AB261" s="5">
        <v>3</v>
      </c>
      <c r="AC261" s="8" t="s">
        <v>30</v>
      </c>
    </row>
    <row r="262" spans="1:29" s="9" customFormat="1" x14ac:dyDescent="0.25">
      <c r="A262" s="5" t="s">
        <v>289</v>
      </c>
      <c r="B262" s="10">
        <v>455211</v>
      </c>
      <c r="C262" s="10">
        <v>8057230</v>
      </c>
      <c r="D262" s="11">
        <v>-17.570900000000002</v>
      </c>
      <c r="E262" s="6">
        <v>146.578</v>
      </c>
      <c r="F262" s="5">
        <v>1</v>
      </c>
      <c r="G262" s="5">
        <v>50</v>
      </c>
      <c r="H262" s="5">
        <v>0</v>
      </c>
      <c r="I262" s="6">
        <v>0</v>
      </c>
      <c r="J262" s="5">
        <v>0</v>
      </c>
      <c r="K262" s="6">
        <v>0</v>
      </c>
      <c r="L262" s="5">
        <v>0</v>
      </c>
      <c r="M262" s="6">
        <v>0</v>
      </c>
      <c r="N262" s="7" t="s">
        <v>85</v>
      </c>
      <c r="O262" s="47">
        <v>0</v>
      </c>
      <c r="P262" s="47">
        <v>0</v>
      </c>
      <c r="Q262" s="47">
        <v>0</v>
      </c>
      <c r="R262" s="49">
        <f t="shared" si="16"/>
        <v>0</v>
      </c>
      <c r="S262" s="41" t="str">
        <f>IF(AND(O262=0,P262=0,Q262=0),"None",IF(AND((O262&gt;P262),(O262&gt;Q262)),"Branching",IF(AND((P262&gt;Q262),(P262&gt;O262)),"Massive",IF(AND((Q262&gt;O262),(Q262&gt;P262)),"Plate","Mixed"))))</f>
        <v>None</v>
      </c>
      <c r="T262" s="41" t="str">
        <f t="shared" si="18"/>
        <v>None</v>
      </c>
      <c r="U262" s="41" t="s">
        <v>348</v>
      </c>
      <c r="V262" s="5">
        <v>0</v>
      </c>
      <c r="W262" s="6" t="s">
        <v>29</v>
      </c>
      <c r="X262" s="6" t="s">
        <v>29</v>
      </c>
      <c r="Y262" s="6" t="s">
        <v>29</v>
      </c>
      <c r="Z262" s="6" t="s">
        <v>29</v>
      </c>
      <c r="AA262" s="5">
        <v>26</v>
      </c>
      <c r="AB262" s="5">
        <v>0</v>
      </c>
      <c r="AC262" s="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selection activeCell="R3" sqref="R3"/>
    </sheetView>
  </sheetViews>
  <sheetFormatPr defaultRowHeight="15" x14ac:dyDescent="0.25"/>
  <cols>
    <col min="17" max="17" width="9.140625" style="43"/>
  </cols>
  <sheetData>
    <row r="1" spans="1:18" ht="60" x14ac:dyDescent="0.25">
      <c r="A1" s="12" t="s">
        <v>0</v>
      </c>
      <c r="B1" s="2" t="s">
        <v>1</v>
      </c>
      <c r="C1" s="2" t="s">
        <v>2</v>
      </c>
      <c r="D1" s="13" t="s">
        <v>3</v>
      </c>
      <c r="E1" s="13" t="s">
        <v>4</v>
      </c>
      <c r="F1" s="14" t="s">
        <v>290</v>
      </c>
      <c r="G1" s="14" t="s">
        <v>291</v>
      </c>
      <c r="H1" s="14" t="s">
        <v>292</v>
      </c>
      <c r="I1" s="14" t="s">
        <v>293</v>
      </c>
      <c r="J1" s="14" t="s">
        <v>294</v>
      </c>
      <c r="K1" s="15" t="s">
        <v>295</v>
      </c>
      <c r="L1" s="15" t="s">
        <v>296</v>
      </c>
      <c r="M1" s="15" t="s">
        <v>297</v>
      </c>
      <c r="N1" s="15" t="s">
        <v>298</v>
      </c>
      <c r="O1" s="15" t="s">
        <v>299</v>
      </c>
      <c r="P1" s="16" t="s">
        <v>300</v>
      </c>
      <c r="Q1" s="16"/>
      <c r="R1" s="15" t="s">
        <v>344</v>
      </c>
    </row>
    <row r="2" spans="1:18" x14ac:dyDescent="0.25">
      <c r="A2" s="14" t="s">
        <v>22</v>
      </c>
      <c r="B2" s="17">
        <v>436868</v>
      </c>
      <c r="C2" s="17">
        <v>8041510</v>
      </c>
      <c r="D2" s="14">
        <v>-17.712700000000002</v>
      </c>
      <c r="E2" s="14">
        <v>146.405</v>
      </c>
      <c r="F2" s="14">
        <v>55</v>
      </c>
      <c r="G2" s="14">
        <v>330</v>
      </c>
      <c r="H2" s="14">
        <v>1</v>
      </c>
      <c r="I2" s="14">
        <v>596</v>
      </c>
      <c r="J2" s="14">
        <v>168</v>
      </c>
      <c r="K2" s="18">
        <v>4.7826086956521738</v>
      </c>
      <c r="L2" s="18">
        <v>28.695652173913043</v>
      </c>
      <c r="M2" s="18">
        <v>8.6956521739130432E-2</v>
      </c>
      <c r="N2" s="18">
        <v>51.826086956521742</v>
      </c>
      <c r="O2" s="18">
        <v>14.608695652173914</v>
      </c>
      <c r="P2" s="14">
        <v>100</v>
      </c>
      <c r="Q2" s="14"/>
      <c r="R2">
        <f>100/K2</f>
        <v>20.90909090909091</v>
      </c>
    </row>
    <row r="3" spans="1:18" x14ac:dyDescent="0.25">
      <c r="A3" s="14" t="s">
        <v>25</v>
      </c>
      <c r="B3" s="17">
        <v>436853</v>
      </c>
      <c r="C3" s="17">
        <v>8041480</v>
      </c>
      <c r="D3" s="14">
        <v>-17.712900000000001</v>
      </c>
      <c r="E3" s="14">
        <v>146.404</v>
      </c>
      <c r="F3" s="14">
        <v>44</v>
      </c>
      <c r="G3" s="14">
        <v>283</v>
      </c>
      <c r="H3" s="14">
        <v>0</v>
      </c>
      <c r="I3" s="14">
        <v>573</v>
      </c>
      <c r="J3" s="14">
        <v>50</v>
      </c>
      <c r="K3" s="18">
        <v>4.6315789473684212</v>
      </c>
      <c r="L3" s="18">
        <v>29.789473684210527</v>
      </c>
      <c r="M3" s="18">
        <v>0</v>
      </c>
      <c r="N3" s="18">
        <v>60.315789473684212</v>
      </c>
      <c r="O3" s="18">
        <v>5.2631578947368416</v>
      </c>
      <c r="P3" s="14">
        <v>99.999999999999986</v>
      </c>
      <c r="Q3" s="14"/>
      <c r="R3" s="43">
        <f t="shared" ref="R3:R66" si="0">100/K3</f>
        <v>21.59090909090909</v>
      </c>
    </row>
    <row r="4" spans="1:18" x14ac:dyDescent="0.25">
      <c r="A4" s="14" t="s">
        <v>27</v>
      </c>
      <c r="B4" s="17">
        <v>436856</v>
      </c>
      <c r="C4" s="17">
        <v>8041450</v>
      </c>
      <c r="D4" s="14">
        <v>-17.713100000000001</v>
      </c>
      <c r="E4" s="14">
        <v>146.404</v>
      </c>
      <c r="F4" s="14">
        <v>36</v>
      </c>
      <c r="G4" s="14">
        <v>393</v>
      </c>
      <c r="H4" s="14">
        <v>1</v>
      </c>
      <c r="I4" s="14">
        <v>626</v>
      </c>
      <c r="J4" s="14">
        <v>94</v>
      </c>
      <c r="K4" s="18">
        <v>3.1304347826086958</v>
      </c>
      <c r="L4" s="18">
        <v>34.173913043478258</v>
      </c>
      <c r="M4" s="18">
        <v>8.6956521739130432E-2</v>
      </c>
      <c r="N4" s="18">
        <v>54.434782608695656</v>
      </c>
      <c r="O4" s="18">
        <v>8.1739130434782599</v>
      </c>
      <c r="P4" s="14">
        <v>100.00000000000001</v>
      </c>
      <c r="Q4" s="14"/>
      <c r="R4" s="43">
        <f t="shared" si="0"/>
        <v>31.944444444444443</v>
      </c>
    </row>
    <row r="5" spans="1:18" x14ac:dyDescent="0.25">
      <c r="A5" s="14" t="s">
        <v>28</v>
      </c>
      <c r="B5" s="17">
        <v>434087</v>
      </c>
      <c r="C5" s="17">
        <v>8038300</v>
      </c>
      <c r="D5" s="14">
        <v>-17.741499999999998</v>
      </c>
      <c r="E5" s="14">
        <v>146.37799999999999</v>
      </c>
      <c r="F5" s="14">
        <v>4</v>
      </c>
      <c r="G5" s="14">
        <v>625</v>
      </c>
      <c r="H5" s="14">
        <v>1</v>
      </c>
      <c r="I5" s="14">
        <v>0</v>
      </c>
      <c r="J5" s="14">
        <v>20</v>
      </c>
      <c r="K5" s="18">
        <v>0.61538461538461542</v>
      </c>
      <c r="L5" s="18">
        <v>96.15384615384616</v>
      </c>
      <c r="M5" s="18">
        <v>0.15384615384615385</v>
      </c>
      <c r="N5" s="18">
        <v>0</v>
      </c>
      <c r="O5" s="18">
        <v>3.0769230769230771</v>
      </c>
      <c r="P5" s="14">
        <v>100.00000000000001</v>
      </c>
      <c r="Q5" s="14"/>
      <c r="R5" s="43">
        <f t="shared" si="0"/>
        <v>162.5</v>
      </c>
    </row>
    <row r="6" spans="1:18" x14ac:dyDescent="0.25">
      <c r="A6" s="14" t="s">
        <v>31</v>
      </c>
      <c r="B6" s="17">
        <v>434066</v>
      </c>
      <c r="C6" s="17">
        <v>8038280</v>
      </c>
      <c r="D6" s="14">
        <v>-17.741700000000002</v>
      </c>
      <c r="E6" s="14">
        <v>146.37799999999999</v>
      </c>
      <c r="F6" s="14">
        <v>3</v>
      </c>
      <c r="G6" s="14">
        <v>392</v>
      </c>
      <c r="H6" s="14">
        <v>0</v>
      </c>
      <c r="I6" s="14">
        <v>2</v>
      </c>
      <c r="J6" s="14">
        <v>3</v>
      </c>
      <c r="K6" s="18">
        <v>0.75</v>
      </c>
      <c r="L6" s="18">
        <v>98</v>
      </c>
      <c r="M6" s="18">
        <v>0</v>
      </c>
      <c r="N6" s="18">
        <v>0.5</v>
      </c>
      <c r="O6" s="18">
        <v>0.75</v>
      </c>
      <c r="P6" s="14">
        <v>100</v>
      </c>
      <c r="Q6" s="14"/>
      <c r="R6" s="43">
        <f t="shared" si="0"/>
        <v>133.33333333333334</v>
      </c>
    </row>
    <row r="7" spans="1:18" x14ac:dyDescent="0.25">
      <c r="A7" s="14" t="s">
        <v>32</v>
      </c>
      <c r="B7" s="17">
        <v>434063</v>
      </c>
      <c r="C7" s="17">
        <v>8038250</v>
      </c>
      <c r="D7" s="14">
        <v>-17.742000000000001</v>
      </c>
      <c r="E7" s="14">
        <v>146.37799999999999</v>
      </c>
      <c r="F7" s="14">
        <v>26</v>
      </c>
      <c r="G7" s="14">
        <v>561</v>
      </c>
      <c r="H7" s="14">
        <v>1</v>
      </c>
      <c r="I7" s="14">
        <v>1</v>
      </c>
      <c r="J7" s="14">
        <v>11</v>
      </c>
      <c r="K7" s="18">
        <v>4.3333333333333339</v>
      </c>
      <c r="L7" s="18">
        <v>93.5</v>
      </c>
      <c r="M7" s="18">
        <v>0.16666666666666669</v>
      </c>
      <c r="N7" s="18">
        <v>0.16666666666666669</v>
      </c>
      <c r="O7" s="18">
        <v>1.8333333333333333</v>
      </c>
      <c r="P7" s="14">
        <v>100</v>
      </c>
      <c r="Q7" s="14"/>
      <c r="R7" s="43">
        <f t="shared" si="0"/>
        <v>23.076923076923073</v>
      </c>
    </row>
    <row r="8" spans="1:18" x14ac:dyDescent="0.25">
      <c r="A8" s="14" t="s">
        <v>33</v>
      </c>
      <c r="B8" s="17">
        <v>434063</v>
      </c>
      <c r="C8" s="17">
        <v>8038220</v>
      </c>
      <c r="D8" s="14">
        <v>-17.7422</v>
      </c>
      <c r="E8" s="14">
        <v>146.37799999999999</v>
      </c>
      <c r="F8" s="14">
        <v>73</v>
      </c>
      <c r="G8" s="14">
        <v>418</v>
      </c>
      <c r="H8" s="14">
        <v>1</v>
      </c>
      <c r="I8" s="14">
        <v>0</v>
      </c>
      <c r="J8" s="14">
        <v>8</v>
      </c>
      <c r="K8" s="18">
        <v>14.6</v>
      </c>
      <c r="L8" s="18">
        <v>83.6</v>
      </c>
      <c r="M8" s="18">
        <v>0.2</v>
      </c>
      <c r="N8" s="18">
        <v>0</v>
      </c>
      <c r="O8" s="18">
        <v>1.6</v>
      </c>
      <c r="P8" s="14">
        <v>99.999999999999986</v>
      </c>
      <c r="Q8" s="14"/>
      <c r="R8" s="43">
        <f t="shared" si="0"/>
        <v>6.8493150684931505</v>
      </c>
    </row>
    <row r="9" spans="1:18" x14ac:dyDescent="0.25">
      <c r="A9" s="14" t="s">
        <v>34</v>
      </c>
      <c r="B9" s="17">
        <v>434071</v>
      </c>
      <c r="C9" s="17">
        <v>8038200</v>
      </c>
      <c r="D9" s="14">
        <v>-17.7425</v>
      </c>
      <c r="E9" s="14">
        <v>146.37799999999999</v>
      </c>
      <c r="F9" s="14">
        <v>254</v>
      </c>
      <c r="G9" s="14">
        <v>410</v>
      </c>
      <c r="H9" s="14">
        <v>0</v>
      </c>
      <c r="I9" s="14">
        <v>2</v>
      </c>
      <c r="J9" s="14">
        <v>34</v>
      </c>
      <c r="K9" s="18">
        <v>36.285714285714285</v>
      </c>
      <c r="L9" s="18">
        <v>58.571428571428577</v>
      </c>
      <c r="M9" s="18">
        <v>0</v>
      </c>
      <c r="N9" s="18">
        <v>0.2857142857142857</v>
      </c>
      <c r="O9" s="18">
        <v>4.8571428571428568</v>
      </c>
      <c r="P9" s="14">
        <v>100.00000000000001</v>
      </c>
      <c r="Q9" s="14"/>
      <c r="R9" s="43">
        <f t="shared" si="0"/>
        <v>2.7559055118110236</v>
      </c>
    </row>
    <row r="10" spans="1:18" x14ac:dyDescent="0.25">
      <c r="A10" s="14" t="s">
        <v>35</v>
      </c>
      <c r="B10" s="17">
        <v>434091</v>
      </c>
      <c r="C10" s="17">
        <v>8038180</v>
      </c>
      <c r="D10" s="14">
        <v>-17.742699999999999</v>
      </c>
      <c r="E10" s="14">
        <v>146.37799999999999</v>
      </c>
      <c r="F10" s="14">
        <v>447</v>
      </c>
      <c r="G10" s="14">
        <v>575</v>
      </c>
      <c r="H10" s="14">
        <v>2</v>
      </c>
      <c r="I10" s="14">
        <v>9</v>
      </c>
      <c r="J10" s="14">
        <v>67</v>
      </c>
      <c r="K10" s="18">
        <v>40.63636363636364</v>
      </c>
      <c r="L10" s="18">
        <v>52.272727272727273</v>
      </c>
      <c r="M10" s="18">
        <v>0.18181818181818182</v>
      </c>
      <c r="N10" s="18">
        <v>0.81818181818181823</v>
      </c>
      <c r="O10" s="18">
        <v>6.0909090909090908</v>
      </c>
      <c r="P10" s="14">
        <v>100</v>
      </c>
      <c r="Q10" s="14"/>
      <c r="R10" s="43">
        <f t="shared" si="0"/>
        <v>2.4608501118568231</v>
      </c>
    </row>
    <row r="11" spans="1:18" x14ac:dyDescent="0.25">
      <c r="A11" s="14" t="s">
        <v>36</v>
      </c>
      <c r="B11" s="17">
        <v>434114</v>
      </c>
      <c r="C11" s="17">
        <v>8038160</v>
      </c>
      <c r="D11" s="14">
        <v>-17.742799999999999</v>
      </c>
      <c r="E11" s="14">
        <v>146.37899999999999</v>
      </c>
      <c r="F11" s="14">
        <v>1049</v>
      </c>
      <c r="G11" s="14">
        <v>543</v>
      </c>
      <c r="H11" s="14">
        <v>0</v>
      </c>
      <c r="I11" s="14">
        <v>18</v>
      </c>
      <c r="J11" s="14">
        <v>190</v>
      </c>
      <c r="K11" s="18">
        <v>58.277777777777771</v>
      </c>
      <c r="L11" s="18">
        <v>30.166666666666668</v>
      </c>
      <c r="M11" s="18">
        <v>0</v>
      </c>
      <c r="N11" s="18">
        <v>1</v>
      </c>
      <c r="O11" s="18">
        <v>10.555555555555555</v>
      </c>
      <c r="P11" s="14">
        <v>100</v>
      </c>
      <c r="Q11" s="14"/>
      <c r="R11" s="43">
        <f t="shared" si="0"/>
        <v>1.7159199237368925</v>
      </c>
    </row>
    <row r="12" spans="1:18" x14ac:dyDescent="0.25">
      <c r="A12" s="14" t="s">
        <v>37</v>
      </c>
      <c r="B12" s="17">
        <v>434144</v>
      </c>
      <c r="C12" s="17">
        <v>8038160</v>
      </c>
      <c r="D12" s="14">
        <v>-17.742799999999999</v>
      </c>
      <c r="E12" s="14">
        <v>146.37899999999999</v>
      </c>
      <c r="F12" s="14">
        <v>527</v>
      </c>
      <c r="G12" s="14">
        <v>462</v>
      </c>
      <c r="H12" s="14">
        <v>0</v>
      </c>
      <c r="I12" s="14">
        <v>10</v>
      </c>
      <c r="J12" s="14">
        <v>101</v>
      </c>
      <c r="K12" s="18">
        <v>47.909090909090907</v>
      </c>
      <c r="L12" s="18">
        <v>42</v>
      </c>
      <c r="M12" s="18">
        <v>0</v>
      </c>
      <c r="N12" s="18">
        <v>0.90909090909090906</v>
      </c>
      <c r="O12" s="18">
        <v>9.1818181818181817</v>
      </c>
      <c r="P12" s="14">
        <v>100</v>
      </c>
      <c r="Q12" s="14"/>
      <c r="R12" s="43">
        <f t="shared" si="0"/>
        <v>2.0872865275142316</v>
      </c>
    </row>
    <row r="13" spans="1:18" x14ac:dyDescent="0.25">
      <c r="A13" s="14" t="s">
        <v>38</v>
      </c>
      <c r="B13" s="17">
        <v>434168</v>
      </c>
      <c r="C13" s="17">
        <v>8038170</v>
      </c>
      <c r="D13" s="14">
        <v>-17.742799999999999</v>
      </c>
      <c r="E13" s="14">
        <v>146.37899999999999</v>
      </c>
      <c r="F13" s="14">
        <v>287</v>
      </c>
      <c r="G13" s="14">
        <v>308</v>
      </c>
      <c r="H13" s="14">
        <v>0</v>
      </c>
      <c r="I13" s="14">
        <v>3</v>
      </c>
      <c r="J13" s="14">
        <v>102</v>
      </c>
      <c r="K13" s="18">
        <v>41</v>
      </c>
      <c r="L13" s="18">
        <v>44</v>
      </c>
      <c r="M13" s="18">
        <v>0</v>
      </c>
      <c r="N13" s="18">
        <v>0.4285714285714286</v>
      </c>
      <c r="O13" s="18">
        <v>14.571428571428571</v>
      </c>
      <c r="P13" s="14">
        <v>100</v>
      </c>
      <c r="Q13" s="14"/>
      <c r="R13" s="43">
        <f t="shared" si="0"/>
        <v>2.4390243902439024</v>
      </c>
    </row>
    <row r="14" spans="1:18" x14ac:dyDescent="0.25">
      <c r="A14" s="14" t="s">
        <v>39</v>
      </c>
      <c r="B14" s="17">
        <v>434233</v>
      </c>
      <c r="C14" s="17">
        <v>8038170</v>
      </c>
      <c r="D14" s="14">
        <v>-17.742699999999999</v>
      </c>
      <c r="E14" s="14">
        <v>146.38</v>
      </c>
      <c r="F14" s="14">
        <v>164</v>
      </c>
      <c r="G14" s="14">
        <v>148</v>
      </c>
      <c r="H14" s="14">
        <v>1</v>
      </c>
      <c r="I14" s="14">
        <v>0</v>
      </c>
      <c r="J14" s="14">
        <v>37</v>
      </c>
      <c r="K14" s="18">
        <v>46.857142857142861</v>
      </c>
      <c r="L14" s="18">
        <v>42.285714285714285</v>
      </c>
      <c r="M14" s="18">
        <v>0.2857142857142857</v>
      </c>
      <c r="N14" s="18">
        <v>0</v>
      </c>
      <c r="O14" s="18">
        <v>10.571428571428571</v>
      </c>
      <c r="P14" s="14">
        <v>100</v>
      </c>
      <c r="Q14" s="14"/>
      <c r="R14" s="43">
        <f t="shared" si="0"/>
        <v>2.1341463414634143</v>
      </c>
    </row>
    <row r="15" spans="1:18" x14ac:dyDescent="0.25">
      <c r="A15" s="14" t="s">
        <v>41</v>
      </c>
      <c r="B15" s="17">
        <v>434260</v>
      </c>
      <c r="C15" s="17">
        <v>8038160</v>
      </c>
      <c r="D15" s="14">
        <v>-17.742799999999999</v>
      </c>
      <c r="E15" s="14">
        <v>146.38</v>
      </c>
      <c r="F15" s="14">
        <v>567</v>
      </c>
      <c r="G15" s="14">
        <v>462</v>
      </c>
      <c r="H15" s="14">
        <v>2</v>
      </c>
      <c r="I15" s="14">
        <v>0</v>
      </c>
      <c r="J15" s="14">
        <v>119</v>
      </c>
      <c r="K15" s="18">
        <v>49.304347826086961</v>
      </c>
      <c r="L15" s="18">
        <v>40.173913043478258</v>
      </c>
      <c r="M15" s="18">
        <v>0.17391304347826086</v>
      </c>
      <c r="N15" s="18">
        <v>0</v>
      </c>
      <c r="O15" s="18">
        <v>10.347826086956522</v>
      </c>
      <c r="P15" s="14">
        <v>100</v>
      </c>
      <c r="Q15" s="14"/>
      <c r="R15" s="43">
        <f t="shared" si="0"/>
        <v>2.0282186948853616</v>
      </c>
    </row>
    <row r="16" spans="1:18" x14ac:dyDescent="0.25">
      <c r="A16" s="14" t="s">
        <v>42</v>
      </c>
      <c r="B16" s="17">
        <v>434288</v>
      </c>
      <c r="C16" s="17">
        <v>8038140</v>
      </c>
      <c r="D16" s="14">
        <v>-17.742999999999999</v>
      </c>
      <c r="E16" s="14">
        <v>146.38</v>
      </c>
      <c r="F16" s="14">
        <v>343</v>
      </c>
      <c r="G16" s="14">
        <v>327</v>
      </c>
      <c r="H16" s="14">
        <v>0</v>
      </c>
      <c r="I16" s="14">
        <v>4</v>
      </c>
      <c r="J16" s="14">
        <v>76</v>
      </c>
      <c r="K16" s="18">
        <v>45.733333333333334</v>
      </c>
      <c r="L16" s="18">
        <v>43.6</v>
      </c>
      <c r="M16" s="18">
        <v>0</v>
      </c>
      <c r="N16" s="18">
        <v>0.53333333333333333</v>
      </c>
      <c r="O16" s="18">
        <v>10.133333333333333</v>
      </c>
      <c r="P16" s="14">
        <v>100</v>
      </c>
      <c r="Q16" s="14"/>
      <c r="R16" s="43">
        <f t="shared" si="0"/>
        <v>2.1865889212827989</v>
      </c>
    </row>
    <row r="17" spans="1:18" x14ac:dyDescent="0.25">
      <c r="A17" s="14" t="s">
        <v>43</v>
      </c>
      <c r="B17" s="17">
        <v>435400</v>
      </c>
      <c r="C17" s="17">
        <v>8038250</v>
      </c>
      <c r="D17" s="14">
        <v>-17.742000000000001</v>
      </c>
      <c r="E17" s="14">
        <v>146.39099999999999</v>
      </c>
      <c r="F17" s="14">
        <v>90</v>
      </c>
      <c r="G17" s="14">
        <v>644</v>
      </c>
      <c r="H17" s="14">
        <v>0</v>
      </c>
      <c r="I17" s="14">
        <v>12</v>
      </c>
      <c r="J17" s="14">
        <v>54</v>
      </c>
      <c r="K17" s="18">
        <v>11.25</v>
      </c>
      <c r="L17" s="18">
        <v>80.5</v>
      </c>
      <c r="M17" s="18">
        <v>0</v>
      </c>
      <c r="N17" s="18">
        <v>1.5</v>
      </c>
      <c r="O17" s="18">
        <v>6.75</v>
      </c>
      <c r="P17" s="14">
        <v>100</v>
      </c>
      <c r="Q17" s="14"/>
      <c r="R17" s="43">
        <f t="shared" si="0"/>
        <v>8.8888888888888893</v>
      </c>
    </row>
    <row r="18" spans="1:18" x14ac:dyDescent="0.25">
      <c r="A18" s="14" t="s">
        <v>44</v>
      </c>
      <c r="B18" s="17">
        <v>435430</v>
      </c>
      <c r="C18" s="17">
        <v>8038250</v>
      </c>
      <c r="D18" s="14">
        <v>-17.742000000000001</v>
      </c>
      <c r="E18" s="14">
        <v>146.39099999999999</v>
      </c>
      <c r="F18" s="14">
        <v>72</v>
      </c>
      <c r="G18" s="14">
        <v>439</v>
      </c>
      <c r="H18" s="14">
        <v>0</v>
      </c>
      <c r="I18" s="14">
        <v>14</v>
      </c>
      <c r="J18" s="14">
        <v>25</v>
      </c>
      <c r="K18" s="18">
        <v>13.090909090909092</v>
      </c>
      <c r="L18" s="18">
        <v>79.818181818181827</v>
      </c>
      <c r="M18" s="18">
        <v>0</v>
      </c>
      <c r="N18" s="18">
        <v>2.5454545454545454</v>
      </c>
      <c r="O18" s="18">
        <v>4.5454545454545459</v>
      </c>
      <c r="P18" s="14">
        <v>100.00000000000001</v>
      </c>
      <c r="Q18" s="14"/>
      <c r="R18" s="43">
        <f t="shared" si="0"/>
        <v>7.6388888888888884</v>
      </c>
    </row>
    <row r="19" spans="1:18" x14ac:dyDescent="0.25">
      <c r="A19" s="14" t="s">
        <v>45</v>
      </c>
      <c r="B19" s="17">
        <v>435454</v>
      </c>
      <c r="C19" s="17">
        <v>8038260</v>
      </c>
      <c r="D19" s="14">
        <v>-17.741900000000001</v>
      </c>
      <c r="E19" s="14">
        <v>146.39099999999999</v>
      </c>
      <c r="F19" s="14">
        <v>39</v>
      </c>
      <c r="G19" s="14">
        <v>718</v>
      </c>
      <c r="H19" s="14">
        <v>0</v>
      </c>
      <c r="I19" s="14">
        <v>16</v>
      </c>
      <c r="J19" s="14">
        <v>27</v>
      </c>
      <c r="K19" s="18">
        <v>4.875</v>
      </c>
      <c r="L19" s="18">
        <v>89.75</v>
      </c>
      <c r="M19" s="18">
        <v>0</v>
      </c>
      <c r="N19" s="18">
        <v>2</v>
      </c>
      <c r="O19" s="18">
        <v>3.375</v>
      </c>
      <c r="P19" s="14">
        <v>100</v>
      </c>
      <c r="Q19" s="14"/>
      <c r="R19" s="43">
        <f t="shared" si="0"/>
        <v>20.512820512820515</v>
      </c>
    </row>
    <row r="20" spans="1:18" x14ac:dyDescent="0.25">
      <c r="A20" s="14" t="s">
        <v>46</v>
      </c>
      <c r="B20" s="17">
        <v>435480</v>
      </c>
      <c r="C20" s="17">
        <v>8038270</v>
      </c>
      <c r="D20" s="14">
        <v>-17.741800000000001</v>
      </c>
      <c r="E20" s="14">
        <v>146.39099999999999</v>
      </c>
      <c r="F20" s="14">
        <v>76</v>
      </c>
      <c r="G20" s="14">
        <v>711</v>
      </c>
      <c r="H20" s="14">
        <v>0</v>
      </c>
      <c r="I20" s="14">
        <v>46</v>
      </c>
      <c r="J20" s="14">
        <v>17</v>
      </c>
      <c r="K20" s="18">
        <v>8.9411764705882355</v>
      </c>
      <c r="L20" s="18">
        <v>83.647058823529406</v>
      </c>
      <c r="M20" s="18">
        <v>0</v>
      </c>
      <c r="N20" s="18">
        <v>5.4117647058823524</v>
      </c>
      <c r="O20" s="18">
        <v>2</v>
      </c>
      <c r="P20" s="14">
        <v>99.999999999999986</v>
      </c>
      <c r="Q20" s="14"/>
      <c r="R20" s="43">
        <f t="shared" si="0"/>
        <v>11.184210526315789</v>
      </c>
    </row>
    <row r="21" spans="1:18" x14ac:dyDescent="0.25">
      <c r="A21" s="14" t="s">
        <v>47</v>
      </c>
      <c r="B21" s="17">
        <v>435505</v>
      </c>
      <c r="C21" s="17">
        <v>8038280</v>
      </c>
      <c r="D21" s="14">
        <v>-17.741800000000001</v>
      </c>
      <c r="E21" s="14">
        <v>146.392</v>
      </c>
      <c r="F21" s="14">
        <v>48</v>
      </c>
      <c r="G21" s="14">
        <v>668</v>
      </c>
      <c r="H21" s="14">
        <v>0</v>
      </c>
      <c r="I21" s="14">
        <v>14</v>
      </c>
      <c r="J21" s="14">
        <v>20</v>
      </c>
      <c r="K21" s="18">
        <v>6.4</v>
      </c>
      <c r="L21" s="18">
        <v>89.066666666666677</v>
      </c>
      <c r="M21" s="18">
        <v>0</v>
      </c>
      <c r="N21" s="18">
        <v>1.8666666666666669</v>
      </c>
      <c r="O21" s="18">
        <v>2.666666666666667</v>
      </c>
      <c r="P21" s="14">
        <v>100.00000000000001</v>
      </c>
      <c r="Q21" s="14"/>
      <c r="R21" s="43">
        <f t="shared" si="0"/>
        <v>15.625</v>
      </c>
    </row>
    <row r="22" spans="1:18" x14ac:dyDescent="0.25">
      <c r="A22" s="14" t="s">
        <v>48</v>
      </c>
      <c r="B22" s="17">
        <v>435525</v>
      </c>
      <c r="C22" s="17">
        <v>8038300</v>
      </c>
      <c r="D22" s="14">
        <v>-17.741599999999998</v>
      </c>
      <c r="E22" s="14">
        <v>146.392</v>
      </c>
      <c r="F22" s="14">
        <v>48</v>
      </c>
      <c r="G22" s="14">
        <v>596</v>
      </c>
      <c r="H22" s="14">
        <v>0</v>
      </c>
      <c r="I22" s="14">
        <v>28</v>
      </c>
      <c r="J22" s="14">
        <v>28</v>
      </c>
      <c r="K22" s="18">
        <v>6.8571428571428577</v>
      </c>
      <c r="L22" s="18">
        <v>85.142857142857139</v>
      </c>
      <c r="M22" s="18">
        <v>0</v>
      </c>
      <c r="N22" s="18">
        <v>4</v>
      </c>
      <c r="O22" s="18">
        <v>4</v>
      </c>
      <c r="P22" s="14">
        <v>100</v>
      </c>
      <c r="Q22" s="14"/>
      <c r="R22" s="43">
        <f t="shared" si="0"/>
        <v>14.583333333333332</v>
      </c>
    </row>
    <row r="23" spans="1:18" x14ac:dyDescent="0.25">
      <c r="A23" s="14" t="s">
        <v>49</v>
      </c>
      <c r="B23" s="17">
        <v>435551</v>
      </c>
      <c r="C23" s="17">
        <v>8038310</v>
      </c>
      <c r="D23" s="14">
        <v>-17.741499999999998</v>
      </c>
      <c r="E23" s="14">
        <v>146.392</v>
      </c>
      <c r="F23" s="14">
        <v>81</v>
      </c>
      <c r="G23" s="14">
        <v>520</v>
      </c>
      <c r="H23" s="14">
        <v>0</v>
      </c>
      <c r="I23" s="14">
        <v>13</v>
      </c>
      <c r="J23" s="14">
        <v>36</v>
      </c>
      <c r="K23" s="18">
        <v>12.461538461538462</v>
      </c>
      <c r="L23" s="18">
        <v>80</v>
      </c>
      <c r="M23" s="18">
        <v>0</v>
      </c>
      <c r="N23" s="18">
        <v>2</v>
      </c>
      <c r="O23" s="18">
        <v>5.5384615384615383</v>
      </c>
      <c r="P23" s="14">
        <v>100</v>
      </c>
      <c r="Q23" s="14"/>
      <c r="R23" s="43">
        <f t="shared" si="0"/>
        <v>8.0246913580246915</v>
      </c>
    </row>
    <row r="24" spans="1:18" x14ac:dyDescent="0.25">
      <c r="A24" s="14" t="s">
        <v>50</v>
      </c>
      <c r="B24" s="17">
        <v>435575</v>
      </c>
      <c r="C24" s="17">
        <v>8038330</v>
      </c>
      <c r="D24" s="14">
        <v>-17.741399999999999</v>
      </c>
      <c r="E24" s="14">
        <v>146.392</v>
      </c>
      <c r="F24" s="14">
        <v>95</v>
      </c>
      <c r="G24" s="14">
        <v>603</v>
      </c>
      <c r="H24" s="14">
        <v>0</v>
      </c>
      <c r="I24" s="14">
        <v>11</v>
      </c>
      <c r="J24" s="14">
        <v>41</v>
      </c>
      <c r="K24" s="18">
        <v>12.666666666666668</v>
      </c>
      <c r="L24" s="18">
        <v>80.400000000000006</v>
      </c>
      <c r="M24" s="18">
        <v>0</v>
      </c>
      <c r="N24" s="18">
        <v>1.4666666666666666</v>
      </c>
      <c r="O24" s="18">
        <v>5.4666666666666668</v>
      </c>
      <c r="P24" s="14">
        <v>100.00000000000001</v>
      </c>
      <c r="Q24" s="14"/>
      <c r="R24" s="43">
        <f t="shared" si="0"/>
        <v>7.8947368421052628</v>
      </c>
    </row>
    <row r="25" spans="1:18" x14ac:dyDescent="0.25">
      <c r="A25" s="14" t="s">
        <v>51</v>
      </c>
      <c r="B25" s="17">
        <v>435602</v>
      </c>
      <c r="C25" s="17">
        <v>8038330</v>
      </c>
      <c r="D25" s="14">
        <v>-17.741299999999999</v>
      </c>
      <c r="E25" s="14">
        <v>146.393</v>
      </c>
      <c r="F25" s="14">
        <v>39</v>
      </c>
      <c r="G25" s="14">
        <v>516</v>
      </c>
      <c r="H25" s="14">
        <v>0</v>
      </c>
      <c r="I25" s="14">
        <v>12</v>
      </c>
      <c r="J25" s="14">
        <v>33</v>
      </c>
      <c r="K25" s="18">
        <v>6.5</v>
      </c>
      <c r="L25" s="18">
        <v>86</v>
      </c>
      <c r="M25" s="18">
        <v>0</v>
      </c>
      <c r="N25" s="18">
        <v>2</v>
      </c>
      <c r="O25" s="18">
        <v>5.5</v>
      </c>
      <c r="P25" s="14">
        <v>100</v>
      </c>
      <c r="Q25" s="14"/>
      <c r="R25" s="43">
        <f t="shared" si="0"/>
        <v>15.384615384615385</v>
      </c>
    </row>
    <row r="26" spans="1:18" x14ac:dyDescent="0.25">
      <c r="A26" s="14" t="s">
        <v>52</v>
      </c>
      <c r="B26" s="17">
        <v>435630</v>
      </c>
      <c r="C26" s="17">
        <v>8038340</v>
      </c>
      <c r="D26" s="14">
        <v>-17.741199999999999</v>
      </c>
      <c r="E26" s="14">
        <v>146.393</v>
      </c>
      <c r="F26" s="14">
        <v>74</v>
      </c>
      <c r="G26" s="14">
        <v>576</v>
      </c>
      <c r="H26" s="14">
        <v>0</v>
      </c>
      <c r="I26" s="14">
        <v>16</v>
      </c>
      <c r="J26" s="14">
        <v>34</v>
      </c>
      <c r="K26" s="18">
        <v>10.571428571428571</v>
      </c>
      <c r="L26" s="18">
        <v>82.285714285714278</v>
      </c>
      <c r="M26" s="18">
        <v>0</v>
      </c>
      <c r="N26" s="18">
        <v>2.2857142857142856</v>
      </c>
      <c r="O26" s="18">
        <v>4.8571428571428568</v>
      </c>
      <c r="P26" s="14">
        <v>100</v>
      </c>
      <c r="Q26" s="14"/>
      <c r="R26" s="43">
        <f t="shared" si="0"/>
        <v>9.4594594594594597</v>
      </c>
    </row>
    <row r="27" spans="1:18" x14ac:dyDescent="0.25">
      <c r="A27" s="14" t="s">
        <v>53</v>
      </c>
      <c r="B27" s="17">
        <v>435660</v>
      </c>
      <c r="C27" s="17">
        <v>8038340</v>
      </c>
      <c r="D27" s="14">
        <v>-17.741199999999999</v>
      </c>
      <c r="E27" s="14">
        <v>146.393</v>
      </c>
      <c r="F27" s="14">
        <v>55</v>
      </c>
      <c r="G27" s="14">
        <v>565</v>
      </c>
      <c r="H27" s="14">
        <v>0</v>
      </c>
      <c r="I27" s="14">
        <v>9</v>
      </c>
      <c r="J27" s="14">
        <v>21</v>
      </c>
      <c r="K27" s="18">
        <v>8.4615384615384617</v>
      </c>
      <c r="L27" s="18">
        <v>86.92307692307692</v>
      </c>
      <c r="M27" s="18">
        <v>0</v>
      </c>
      <c r="N27" s="18">
        <v>1.3846153846153846</v>
      </c>
      <c r="O27" s="18">
        <v>3.2307692307692308</v>
      </c>
      <c r="P27" s="14">
        <v>100</v>
      </c>
      <c r="Q27" s="14"/>
      <c r="R27" s="43">
        <f t="shared" si="0"/>
        <v>11.818181818181818</v>
      </c>
    </row>
    <row r="28" spans="1:18" x14ac:dyDescent="0.25">
      <c r="A28" s="14" t="s">
        <v>54</v>
      </c>
      <c r="B28" s="17">
        <v>435690</v>
      </c>
      <c r="C28" s="17">
        <v>8038340</v>
      </c>
      <c r="D28" s="14">
        <v>-17.741199999999999</v>
      </c>
      <c r="E28" s="14">
        <v>146.393</v>
      </c>
      <c r="F28" s="14">
        <v>107</v>
      </c>
      <c r="G28" s="14">
        <v>529</v>
      </c>
      <c r="H28" s="14">
        <v>0</v>
      </c>
      <c r="I28" s="14">
        <v>17</v>
      </c>
      <c r="J28" s="14">
        <v>47</v>
      </c>
      <c r="K28" s="18">
        <v>15.285714285714286</v>
      </c>
      <c r="L28" s="18">
        <v>75.571428571428569</v>
      </c>
      <c r="M28" s="18">
        <v>0</v>
      </c>
      <c r="N28" s="18">
        <v>2.4285714285714284</v>
      </c>
      <c r="O28" s="18">
        <v>6.7142857142857144</v>
      </c>
      <c r="P28" s="14">
        <v>100</v>
      </c>
      <c r="Q28" s="14"/>
      <c r="R28" s="43">
        <f t="shared" si="0"/>
        <v>6.5420560747663545</v>
      </c>
    </row>
    <row r="29" spans="1:18" x14ac:dyDescent="0.25">
      <c r="A29" s="14" t="s">
        <v>55</v>
      </c>
      <c r="B29" s="17">
        <v>435720</v>
      </c>
      <c r="C29" s="17">
        <v>8038340</v>
      </c>
      <c r="D29" s="14">
        <v>-17.741199999999999</v>
      </c>
      <c r="E29" s="14">
        <v>146.39400000000001</v>
      </c>
      <c r="F29" s="14">
        <v>145</v>
      </c>
      <c r="G29" s="14">
        <v>714</v>
      </c>
      <c r="H29" s="14">
        <v>0</v>
      </c>
      <c r="I29" s="14">
        <v>22</v>
      </c>
      <c r="J29" s="14">
        <v>69</v>
      </c>
      <c r="K29" s="18">
        <v>15.263157894736842</v>
      </c>
      <c r="L29" s="18">
        <v>75.157894736842096</v>
      </c>
      <c r="M29" s="18">
        <v>0</v>
      </c>
      <c r="N29" s="18">
        <v>2.3157894736842106</v>
      </c>
      <c r="O29" s="18">
        <v>7.2631578947368425</v>
      </c>
      <c r="P29" s="14">
        <v>99.999999999999972</v>
      </c>
      <c r="Q29" s="14"/>
      <c r="R29" s="43">
        <f t="shared" si="0"/>
        <v>6.5517241379310347</v>
      </c>
    </row>
    <row r="30" spans="1:18" x14ac:dyDescent="0.25">
      <c r="A30" s="14" t="s">
        <v>56</v>
      </c>
      <c r="B30" s="17">
        <v>435747</v>
      </c>
      <c r="C30" s="17">
        <v>8038340</v>
      </c>
      <c r="D30" s="14">
        <v>-17.741199999999999</v>
      </c>
      <c r="E30" s="14">
        <v>146.39400000000001</v>
      </c>
      <c r="F30" s="14">
        <v>303</v>
      </c>
      <c r="G30" s="14">
        <v>1283</v>
      </c>
      <c r="H30" s="14">
        <v>0</v>
      </c>
      <c r="I30" s="14">
        <v>21</v>
      </c>
      <c r="J30" s="14">
        <v>93</v>
      </c>
      <c r="K30" s="18">
        <v>17.823529411764703</v>
      </c>
      <c r="L30" s="18">
        <v>75.470588235294116</v>
      </c>
      <c r="M30" s="18">
        <v>0</v>
      </c>
      <c r="N30" s="18">
        <v>1.2352941176470587</v>
      </c>
      <c r="O30" s="18">
        <v>5.4705882352941178</v>
      </c>
      <c r="P30" s="14">
        <v>99.999999999999986</v>
      </c>
      <c r="Q30" s="14"/>
      <c r="R30" s="43">
        <f t="shared" si="0"/>
        <v>5.6105610561056114</v>
      </c>
    </row>
    <row r="31" spans="1:18" x14ac:dyDescent="0.25">
      <c r="A31" s="14" t="s">
        <v>57</v>
      </c>
      <c r="B31" s="17">
        <v>437173</v>
      </c>
      <c r="C31" s="17">
        <v>8039390</v>
      </c>
      <c r="D31" s="14">
        <v>-17.7318</v>
      </c>
      <c r="E31" s="14">
        <v>146.40700000000001</v>
      </c>
      <c r="F31" s="14">
        <v>243</v>
      </c>
      <c r="G31" s="14">
        <v>124</v>
      </c>
      <c r="H31" s="14">
        <v>0</v>
      </c>
      <c r="I31" s="14">
        <v>0</v>
      </c>
      <c r="J31" s="14">
        <v>33</v>
      </c>
      <c r="K31" s="18">
        <v>60.750000000000007</v>
      </c>
      <c r="L31" s="18">
        <v>31</v>
      </c>
      <c r="M31" s="18">
        <v>0</v>
      </c>
      <c r="N31" s="18">
        <v>0</v>
      </c>
      <c r="O31" s="18">
        <v>8.25</v>
      </c>
      <c r="P31" s="14">
        <v>100</v>
      </c>
      <c r="Q31" s="14"/>
      <c r="R31" s="43">
        <f t="shared" si="0"/>
        <v>1.6460905349794237</v>
      </c>
    </row>
    <row r="32" spans="1:18" x14ac:dyDescent="0.25">
      <c r="A32" s="14" t="s">
        <v>58</v>
      </c>
      <c r="B32" s="17">
        <v>437190</v>
      </c>
      <c r="C32" s="17">
        <v>8039420</v>
      </c>
      <c r="D32" s="14">
        <v>-17.7315</v>
      </c>
      <c r="E32" s="14">
        <v>146.40799999999999</v>
      </c>
      <c r="F32" s="14">
        <v>222</v>
      </c>
      <c r="G32" s="14">
        <v>304</v>
      </c>
      <c r="H32" s="14">
        <v>3</v>
      </c>
      <c r="I32" s="14">
        <v>16</v>
      </c>
      <c r="J32" s="14">
        <v>55</v>
      </c>
      <c r="K32" s="18">
        <v>37</v>
      </c>
      <c r="L32" s="18">
        <v>50.666666666666671</v>
      </c>
      <c r="M32" s="18">
        <v>0.5</v>
      </c>
      <c r="N32" s="18">
        <v>2.666666666666667</v>
      </c>
      <c r="O32" s="18">
        <v>9.1666666666666661</v>
      </c>
      <c r="P32" s="14">
        <v>100.00000000000001</v>
      </c>
      <c r="Q32" s="14"/>
      <c r="R32" s="43">
        <f t="shared" si="0"/>
        <v>2.7027027027027026</v>
      </c>
    </row>
    <row r="33" spans="1:18" x14ac:dyDescent="0.25">
      <c r="A33" s="14" t="s">
        <v>59</v>
      </c>
      <c r="B33" s="17">
        <v>437208</v>
      </c>
      <c r="C33" s="17">
        <v>8039440</v>
      </c>
      <c r="D33" s="14">
        <v>-17.731300000000001</v>
      </c>
      <c r="E33" s="14">
        <v>146.40799999999999</v>
      </c>
      <c r="F33" s="14">
        <v>91</v>
      </c>
      <c r="G33" s="14">
        <v>221</v>
      </c>
      <c r="H33" s="14">
        <v>1</v>
      </c>
      <c r="I33" s="14">
        <v>8</v>
      </c>
      <c r="J33" s="14">
        <v>29</v>
      </c>
      <c r="K33" s="18">
        <v>26</v>
      </c>
      <c r="L33" s="18">
        <v>63.142857142857146</v>
      </c>
      <c r="M33" s="18">
        <v>0.2857142857142857</v>
      </c>
      <c r="N33" s="18">
        <v>2.2857142857142856</v>
      </c>
      <c r="O33" s="18">
        <v>8.2857142857142847</v>
      </c>
      <c r="P33" s="14">
        <v>100</v>
      </c>
      <c r="Q33" s="14"/>
      <c r="R33" s="43">
        <f t="shared" si="0"/>
        <v>3.8461538461538463</v>
      </c>
    </row>
    <row r="34" spans="1:18" x14ac:dyDescent="0.25">
      <c r="A34" s="14" t="s">
        <v>60</v>
      </c>
      <c r="B34" s="17">
        <v>437234</v>
      </c>
      <c r="C34" s="17">
        <v>8039450</v>
      </c>
      <c r="D34" s="14">
        <v>-17.731200000000001</v>
      </c>
      <c r="E34" s="14">
        <v>146.40799999999999</v>
      </c>
      <c r="F34" s="14">
        <v>160</v>
      </c>
      <c r="G34" s="14">
        <v>330</v>
      </c>
      <c r="H34" s="14">
        <v>2</v>
      </c>
      <c r="I34" s="14">
        <v>46</v>
      </c>
      <c r="J34" s="14">
        <v>62</v>
      </c>
      <c r="K34" s="18">
        <v>26.666666666666668</v>
      </c>
      <c r="L34" s="18">
        <v>55.000000000000007</v>
      </c>
      <c r="M34" s="18">
        <v>0.33333333333333337</v>
      </c>
      <c r="N34" s="18">
        <v>7.6666666666666661</v>
      </c>
      <c r="O34" s="18">
        <v>10.333333333333334</v>
      </c>
      <c r="P34" s="14">
        <v>100</v>
      </c>
      <c r="Q34" s="14"/>
      <c r="R34" s="43">
        <f t="shared" si="0"/>
        <v>3.75</v>
      </c>
    </row>
    <row r="35" spans="1:18" x14ac:dyDescent="0.25">
      <c r="A35" s="14" t="s">
        <v>61</v>
      </c>
      <c r="B35" s="17">
        <v>437259</v>
      </c>
      <c r="C35" s="17">
        <v>8039470</v>
      </c>
      <c r="D35" s="14">
        <v>-17.731100000000001</v>
      </c>
      <c r="E35" s="14">
        <v>146.40799999999999</v>
      </c>
      <c r="F35" s="14">
        <v>344</v>
      </c>
      <c r="G35" s="14">
        <v>511</v>
      </c>
      <c r="H35" s="14">
        <v>2</v>
      </c>
      <c r="I35" s="14">
        <v>15</v>
      </c>
      <c r="J35" s="14">
        <v>78</v>
      </c>
      <c r="K35" s="18">
        <v>36.21052631578948</v>
      </c>
      <c r="L35" s="18">
        <v>53.789473684210535</v>
      </c>
      <c r="M35" s="18">
        <v>0.21052631578947367</v>
      </c>
      <c r="N35" s="18">
        <v>1.5789473684210527</v>
      </c>
      <c r="O35" s="18">
        <v>8.2105263157894743</v>
      </c>
      <c r="P35" s="14">
        <v>100.00000000000003</v>
      </c>
      <c r="Q35" s="14"/>
      <c r="R35" s="43">
        <f t="shared" si="0"/>
        <v>2.7616279069767438</v>
      </c>
    </row>
    <row r="36" spans="1:18" x14ac:dyDescent="0.25">
      <c r="A36" s="14" t="s">
        <v>62</v>
      </c>
      <c r="B36" s="17">
        <v>437283</v>
      </c>
      <c r="C36" s="17">
        <v>8039490</v>
      </c>
      <c r="D36" s="14">
        <v>-17.730899999999998</v>
      </c>
      <c r="E36" s="14">
        <v>146.40799999999999</v>
      </c>
      <c r="F36" s="14">
        <v>325</v>
      </c>
      <c r="G36" s="14">
        <v>479</v>
      </c>
      <c r="H36" s="14">
        <v>3</v>
      </c>
      <c r="I36" s="14">
        <v>8</v>
      </c>
      <c r="J36" s="14">
        <v>85</v>
      </c>
      <c r="K36" s="18">
        <v>36.111111111111107</v>
      </c>
      <c r="L36" s="18">
        <v>53.222222222222229</v>
      </c>
      <c r="M36" s="18">
        <v>0.33333333333333337</v>
      </c>
      <c r="N36" s="18">
        <v>0.88888888888888884</v>
      </c>
      <c r="O36" s="18">
        <v>9.4444444444444446</v>
      </c>
      <c r="P36" s="14">
        <v>100</v>
      </c>
      <c r="Q36" s="14"/>
      <c r="R36" s="43">
        <f t="shared" si="0"/>
        <v>2.7692307692307696</v>
      </c>
    </row>
    <row r="37" spans="1:18" x14ac:dyDescent="0.25">
      <c r="A37" s="14" t="s">
        <v>63</v>
      </c>
      <c r="B37" s="17">
        <v>437304</v>
      </c>
      <c r="C37" s="17">
        <v>8039510</v>
      </c>
      <c r="D37" s="14">
        <v>-17.730699999999999</v>
      </c>
      <c r="E37" s="14">
        <v>146.40899999999999</v>
      </c>
      <c r="F37" s="14">
        <v>144</v>
      </c>
      <c r="G37" s="14">
        <v>207</v>
      </c>
      <c r="H37" s="14">
        <v>1</v>
      </c>
      <c r="I37" s="14">
        <v>6</v>
      </c>
      <c r="J37" s="14">
        <v>42</v>
      </c>
      <c r="K37" s="18">
        <v>36</v>
      </c>
      <c r="L37" s="18">
        <v>51.749999999999993</v>
      </c>
      <c r="M37" s="18">
        <v>0.25</v>
      </c>
      <c r="N37" s="18">
        <v>1.5</v>
      </c>
      <c r="O37" s="18">
        <v>10.5</v>
      </c>
      <c r="P37" s="14">
        <v>100</v>
      </c>
      <c r="Q37" s="14"/>
      <c r="R37" s="43">
        <f t="shared" si="0"/>
        <v>2.7777777777777777</v>
      </c>
    </row>
    <row r="38" spans="1:18" x14ac:dyDescent="0.25">
      <c r="A38" s="14" t="s">
        <v>64</v>
      </c>
      <c r="B38" s="17">
        <v>437325</v>
      </c>
      <c r="C38" s="17">
        <v>8039530</v>
      </c>
      <c r="D38" s="14">
        <v>-17.730499999999999</v>
      </c>
      <c r="E38" s="14">
        <v>146.40899999999999</v>
      </c>
      <c r="F38" s="14">
        <v>293</v>
      </c>
      <c r="G38" s="14">
        <v>254</v>
      </c>
      <c r="H38" s="14">
        <v>0</v>
      </c>
      <c r="I38" s="14">
        <v>5</v>
      </c>
      <c r="J38" s="14">
        <v>48</v>
      </c>
      <c r="K38" s="18">
        <v>48.833333333333336</v>
      </c>
      <c r="L38" s="18">
        <v>42.333333333333336</v>
      </c>
      <c r="M38" s="18">
        <v>0</v>
      </c>
      <c r="N38" s="18">
        <v>0.83333333333333337</v>
      </c>
      <c r="O38" s="18">
        <v>8</v>
      </c>
      <c r="P38" s="14">
        <v>100</v>
      </c>
      <c r="Q38" s="14"/>
      <c r="R38" s="43">
        <f t="shared" si="0"/>
        <v>2.0477815699658701</v>
      </c>
    </row>
    <row r="39" spans="1:18" x14ac:dyDescent="0.25">
      <c r="A39" s="14" t="s">
        <v>65</v>
      </c>
      <c r="B39" s="17">
        <v>437345</v>
      </c>
      <c r="C39" s="17">
        <v>8039550</v>
      </c>
      <c r="D39" s="14">
        <v>-17.7303</v>
      </c>
      <c r="E39" s="14">
        <v>146.40899999999999</v>
      </c>
      <c r="F39" s="14">
        <v>132</v>
      </c>
      <c r="G39" s="14">
        <v>214</v>
      </c>
      <c r="H39" s="14">
        <v>4</v>
      </c>
      <c r="I39" s="14">
        <v>1</v>
      </c>
      <c r="J39" s="14">
        <v>49</v>
      </c>
      <c r="K39" s="18">
        <v>33</v>
      </c>
      <c r="L39" s="18">
        <v>53.5</v>
      </c>
      <c r="M39" s="18">
        <v>1</v>
      </c>
      <c r="N39" s="18">
        <v>0.25</v>
      </c>
      <c r="O39" s="18">
        <v>12.25</v>
      </c>
      <c r="P39" s="14">
        <v>100</v>
      </c>
      <c r="Q39" s="14"/>
      <c r="R39" s="43">
        <f t="shared" si="0"/>
        <v>3.0303030303030303</v>
      </c>
    </row>
    <row r="40" spans="1:18" x14ac:dyDescent="0.25">
      <c r="A40" s="14" t="s">
        <v>66</v>
      </c>
      <c r="B40" s="17">
        <v>437370</v>
      </c>
      <c r="C40" s="17">
        <v>8039560</v>
      </c>
      <c r="D40" s="14">
        <v>-17.7303</v>
      </c>
      <c r="E40" s="14">
        <v>146.40899999999999</v>
      </c>
      <c r="F40" s="14">
        <v>249</v>
      </c>
      <c r="G40" s="14">
        <v>527</v>
      </c>
      <c r="H40" s="14">
        <v>2</v>
      </c>
      <c r="I40" s="14">
        <v>16</v>
      </c>
      <c r="J40" s="14">
        <v>106</v>
      </c>
      <c r="K40" s="18">
        <v>27.666666666666668</v>
      </c>
      <c r="L40" s="18">
        <v>58.555555555555557</v>
      </c>
      <c r="M40" s="18">
        <v>0.22222222222222221</v>
      </c>
      <c r="N40" s="18">
        <v>1.7777777777777777</v>
      </c>
      <c r="O40" s="18">
        <v>11.777777777777777</v>
      </c>
      <c r="P40" s="14">
        <v>100</v>
      </c>
      <c r="Q40" s="14"/>
      <c r="R40" s="43">
        <f t="shared" si="0"/>
        <v>3.6144578313253009</v>
      </c>
    </row>
    <row r="41" spans="1:18" x14ac:dyDescent="0.25">
      <c r="A41" s="14" t="s">
        <v>67</v>
      </c>
      <c r="B41" s="17">
        <v>437390</v>
      </c>
      <c r="C41" s="17">
        <v>8039580</v>
      </c>
      <c r="D41" s="14">
        <v>-17.7301</v>
      </c>
      <c r="E41" s="14">
        <v>146.40899999999999</v>
      </c>
      <c r="F41" s="14">
        <v>164</v>
      </c>
      <c r="G41" s="14">
        <v>373</v>
      </c>
      <c r="H41" s="14">
        <v>1</v>
      </c>
      <c r="I41" s="14">
        <v>8</v>
      </c>
      <c r="J41" s="14">
        <v>54</v>
      </c>
      <c r="K41" s="18">
        <v>27.333333333333332</v>
      </c>
      <c r="L41" s="18">
        <v>62.166666666666671</v>
      </c>
      <c r="M41" s="18">
        <v>0.16666666666666669</v>
      </c>
      <c r="N41" s="18">
        <v>1.3333333333333335</v>
      </c>
      <c r="O41" s="18">
        <v>9</v>
      </c>
      <c r="P41" s="14">
        <v>100</v>
      </c>
      <c r="Q41" s="14"/>
      <c r="R41" s="43">
        <f t="shared" si="0"/>
        <v>3.6585365853658538</v>
      </c>
    </row>
    <row r="42" spans="1:18" x14ac:dyDescent="0.25">
      <c r="A42" s="14" t="s">
        <v>68</v>
      </c>
      <c r="B42" s="17">
        <v>437417</v>
      </c>
      <c r="C42" s="17">
        <v>8039600</v>
      </c>
      <c r="D42" s="14">
        <v>-17.729900000000001</v>
      </c>
      <c r="E42" s="14">
        <v>146.41</v>
      </c>
      <c r="F42" s="14">
        <v>352</v>
      </c>
      <c r="G42" s="14">
        <v>663</v>
      </c>
      <c r="H42" s="14">
        <v>2</v>
      </c>
      <c r="I42" s="14">
        <v>46</v>
      </c>
      <c r="J42" s="14">
        <v>87</v>
      </c>
      <c r="K42" s="18">
        <v>30.60869565217391</v>
      </c>
      <c r="L42" s="18">
        <v>57.652173913043484</v>
      </c>
      <c r="M42" s="18">
        <v>0.17391304347826086</v>
      </c>
      <c r="N42" s="18">
        <v>4</v>
      </c>
      <c r="O42" s="18">
        <v>7.5652173913043477</v>
      </c>
      <c r="P42" s="14">
        <v>100</v>
      </c>
      <c r="Q42" s="14"/>
      <c r="R42" s="43">
        <f t="shared" si="0"/>
        <v>3.267045454545455</v>
      </c>
    </row>
    <row r="43" spans="1:18" x14ac:dyDescent="0.25">
      <c r="A43" s="14" t="s">
        <v>69</v>
      </c>
      <c r="B43" s="17">
        <v>437439</v>
      </c>
      <c r="C43" s="17">
        <v>8039620</v>
      </c>
      <c r="D43" s="14">
        <v>-17.729700000000001</v>
      </c>
      <c r="E43" s="14">
        <v>146.41</v>
      </c>
      <c r="F43" s="14">
        <v>52</v>
      </c>
      <c r="G43" s="14">
        <v>537</v>
      </c>
      <c r="H43" s="14">
        <v>2</v>
      </c>
      <c r="I43" s="14">
        <v>36</v>
      </c>
      <c r="J43" s="14">
        <v>23</v>
      </c>
      <c r="K43" s="18">
        <v>8</v>
      </c>
      <c r="L43" s="18">
        <v>82.615384615384613</v>
      </c>
      <c r="M43" s="18">
        <v>0.30769230769230771</v>
      </c>
      <c r="N43" s="18">
        <v>5.5384615384615383</v>
      </c>
      <c r="O43" s="18">
        <v>3.5384615384615383</v>
      </c>
      <c r="P43" s="14">
        <v>99.999999999999986</v>
      </c>
      <c r="Q43" s="14"/>
      <c r="R43" s="43">
        <f t="shared" si="0"/>
        <v>12.5</v>
      </c>
    </row>
    <row r="44" spans="1:18" x14ac:dyDescent="0.25">
      <c r="A44" s="14" t="s">
        <v>70</v>
      </c>
      <c r="B44" s="17">
        <v>437465</v>
      </c>
      <c r="C44" s="17">
        <v>8039630</v>
      </c>
      <c r="D44" s="14">
        <v>-17.729700000000001</v>
      </c>
      <c r="E44" s="14">
        <v>146.41</v>
      </c>
      <c r="F44" s="14">
        <v>11</v>
      </c>
      <c r="G44" s="14">
        <v>208</v>
      </c>
      <c r="H44" s="14">
        <v>0</v>
      </c>
      <c r="I44" s="14">
        <v>26</v>
      </c>
      <c r="J44" s="14">
        <v>5</v>
      </c>
      <c r="K44" s="18">
        <v>4.3999999999999995</v>
      </c>
      <c r="L44" s="18">
        <v>83.2</v>
      </c>
      <c r="M44" s="18">
        <v>0</v>
      </c>
      <c r="N44" s="18">
        <v>10.4</v>
      </c>
      <c r="O44" s="18">
        <v>2</v>
      </c>
      <c r="P44" s="14">
        <v>100.00000000000001</v>
      </c>
      <c r="Q44" s="14"/>
      <c r="R44" s="43">
        <f t="shared" si="0"/>
        <v>22.72727272727273</v>
      </c>
    </row>
    <row r="45" spans="1:18" x14ac:dyDescent="0.25">
      <c r="A45" s="14" t="s">
        <v>71</v>
      </c>
      <c r="B45" s="17">
        <v>438542</v>
      </c>
      <c r="C45" s="17">
        <v>8040790</v>
      </c>
      <c r="D45" s="14">
        <v>-17.719100000000001</v>
      </c>
      <c r="E45" s="14">
        <v>146.41999999999999</v>
      </c>
      <c r="F45" s="14">
        <v>58</v>
      </c>
      <c r="G45" s="14">
        <v>345</v>
      </c>
      <c r="H45" s="14">
        <v>4</v>
      </c>
      <c r="I45" s="14">
        <v>54</v>
      </c>
      <c r="J45" s="14">
        <v>39</v>
      </c>
      <c r="K45" s="18">
        <v>11.600000000000001</v>
      </c>
      <c r="L45" s="18">
        <v>69</v>
      </c>
      <c r="M45" s="18">
        <v>0.8</v>
      </c>
      <c r="N45" s="18">
        <v>10.8</v>
      </c>
      <c r="O45" s="18">
        <v>7.8</v>
      </c>
      <c r="P45" s="14">
        <v>99.999999999999986</v>
      </c>
      <c r="Q45" s="14"/>
      <c r="R45" s="43">
        <f t="shared" si="0"/>
        <v>8.6206896551724128</v>
      </c>
    </row>
    <row r="46" spans="1:18" x14ac:dyDescent="0.25">
      <c r="A46" s="14" t="s">
        <v>72</v>
      </c>
      <c r="B46" s="17">
        <v>438564</v>
      </c>
      <c r="C46" s="17">
        <v>8040820</v>
      </c>
      <c r="D46" s="14">
        <v>-17.718900000000001</v>
      </c>
      <c r="E46" s="14">
        <v>146.42099999999999</v>
      </c>
      <c r="F46" s="14">
        <v>478</v>
      </c>
      <c r="G46" s="14">
        <v>1019</v>
      </c>
      <c r="H46" s="14">
        <v>3</v>
      </c>
      <c r="I46" s="14">
        <v>39</v>
      </c>
      <c r="J46" s="14">
        <v>111</v>
      </c>
      <c r="K46" s="18">
        <v>28.969696969696969</v>
      </c>
      <c r="L46" s="18">
        <v>61.757575757575758</v>
      </c>
      <c r="M46" s="18">
        <v>0.18181818181818182</v>
      </c>
      <c r="N46" s="18">
        <v>2.3636363636363638</v>
      </c>
      <c r="O46" s="18">
        <v>6.7272727272727275</v>
      </c>
      <c r="P46" s="14">
        <v>100</v>
      </c>
      <c r="Q46" s="14"/>
      <c r="R46" s="43">
        <f t="shared" si="0"/>
        <v>3.4518828451882846</v>
      </c>
    </row>
    <row r="47" spans="1:18" x14ac:dyDescent="0.25">
      <c r="A47" s="14" t="s">
        <v>73</v>
      </c>
      <c r="B47" s="17">
        <v>438577</v>
      </c>
      <c r="C47" s="17">
        <v>8040840</v>
      </c>
      <c r="D47" s="14">
        <v>-17.718699999999998</v>
      </c>
      <c r="E47" s="14">
        <v>146.42099999999999</v>
      </c>
      <c r="F47" s="14">
        <v>142</v>
      </c>
      <c r="G47" s="14">
        <v>331</v>
      </c>
      <c r="H47" s="14">
        <v>5</v>
      </c>
      <c r="I47" s="14">
        <v>3</v>
      </c>
      <c r="J47" s="14">
        <v>69</v>
      </c>
      <c r="K47" s="18">
        <v>25.818181818181817</v>
      </c>
      <c r="L47" s="18">
        <v>60.18181818181818</v>
      </c>
      <c r="M47" s="18">
        <v>0.90909090909090906</v>
      </c>
      <c r="N47" s="18">
        <v>0.54545454545454553</v>
      </c>
      <c r="O47" s="18">
        <v>12.545454545454545</v>
      </c>
      <c r="P47" s="14">
        <v>100</v>
      </c>
      <c r="Q47" s="14"/>
      <c r="R47" s="43">
        <f t="shared" si="0"/>
        <v>3.8732394366197185</v>
      </c>
    </row>
    <row r="48" spans="1:18" x14ac:dyDescent="0.25">
      <c r="A48" s="14" t="s">
        <v>74</v>
      </c>
      <c r="B48" s="17">
        <v>438592</v>
      </c>
      <c r="C48" s="17">
        <v>8040860</v>
      </c>
      <c r="D48" s="14">
        <v>-17.718499999999999</v>
      </c>
      <c r="E48" s="14">
        <v>146.42099999999999</v>
      </c>
      <c r="F48" s="14">
        <v>455</v>
      </c>
      <c r="G48" s="14">
        <v>565</v>
      </c>
      <c r="H48" s="14">
        <v>4</v>
      </c>
      <c r="I48" s="14">
        <v>18</v>
      </c>
      <c r="J48" s="14">
        <v>108</v>
      </c>
      <c r="K48" s="18">
        <v>39.565217391304344</v>
      </c>
      <c r="L48" s="18">
        <v>49.130434782608695</v>
      </c>
      <c r="M48" s="18">
        <v>0.34782608695652173</v>
      </c>
      <c r="N48" s="18">
        <v>1.5652173913043479</v>
      </c>
      <c r="O48" s="18">
        <v>9.391304347826086</v>
      </c>
      <c r="P48" s="14">
        <v>99.999999999999972</v>
      </c>
      <c r="Q48" s="14"/>
      <c r="R48" s="43">
        <f t="shared" si="0"/>
        <v>2.5274725274725278</v>
      </c>
    </row>
    <row r="49" spans="1:18" x14ac:dyDescent="0.25">
      <c r="A49" s="14" t="s">
        <v>75</v>
      </c>
      <c r="B49" s="17">
        <v>438603</v>
      </c>
      <c r="C49" s="17">
        <v>8040890</v>
      </c>
      <c r="D49" s="14">
        <v>-17.718299999999999</v>
      </c>
      <c r="E49" s="14">
        <v>146.42099999999999</v>
      </c>
      <c r="F49" s="14">
        <v>217</v>
      </c>
      <c r="G49" s="14">
        <v>607</v>
      </c>
      <c r="H49" s="14">
        <v>1</v>
      </c>
      <c r="I49" s="14">
        <v>14</v>
      </c>
      <c r="J49" s="14">
        <v>61</v>
      </c>
      <c r="K49" s="18">
        <v>24.111111111111111</v>
      </c>
      <c r="L49" s="18">
        <v>67.444444444444443</v>
      </c>
      <c r="M49" s="18">
        <v>0.1111111111111111</v>
      </c>
      <c r="N49" s="18">
        <v>1.5555555555555556</v>
      </c>
      <c r="O49" s="18">
        <v>6.7777777777777786</v>
      </c>
      <c r="P49" s="14">
        <v>100</v>
      </c>
      <c r="Q49" s="14"/>
      <c r="R49" s="43">
        <f t="shared" si="0"/>
        <v>4.1474654377880187</v>
      </c>
    </row>
    <row r="50" spans="1:18" x14ac:dyDescent="0.25">
      <c r="A50" s="14" t="s">
        <v>76</v>
      </c>
      <c r="B50" s="17">
        <v>438620</v>
      </c>
      <c r="C50" s="17">
        <v>8040920</v>
      </c>
      <c r="D50" s="14">
        <v>-17.718</v>
      </c>
      <c r="E50" s="14">
        <v>146.42099999999999</v>
      </c>
      <c r="F50" s="14">
        <v>46</v>
      </c>
      <c r="G50" s="14">
        <v>523</v>
      </c>
      <c r="H50" s="14">
        <v>1</v>
      </c>
      <c r="I50" s="14">
        <v>6</v>
      </c>
      <c r="J50" s="14">
        <v>24</v>
      </c>
      <c r="K50" s="18">
        <v>7.6666666666666661</v>
      </c>
      <c r="L50" s="18">
        <v>87.166666666666671</v>
      </c>
      <c r="M50" s="18">
        <v>0.16666666666666669</v>
      </c>
      <c r="N50" s="18">
        <v>1</v>
      </c>
      <c r="O50" s="18">
        <v>4</v>
      </c>
      <c r="P50" s="14">
        <v>100.00000000000001</v>
      </c>
      <c r="Q50" s="14"/>
      <c r="R50" s="43">
        <f t="shared" si="0"/>
        <v>13.043478260869566</v>
      </c>
    </row>
    <row r="51" spans="1:18" x14ac:dyDescent="0.25">
      <c r="A51" s="14" t="s">
        <v>77</v>
      </c>
      <c r="B51" s="17">
        <v>438640</v>
      </c>
      <c r="C51" s="17">
        <v>8040940</v>
      </c>
      <c r="D51" s="14">
        <v>-17.7178</v>
      </c>
      <c r="E51" s="14">
        <v>146.42099999999999</v>
      </c>
      <c r="F51" s="14">
        <v>20</v>
      </c>
      <c r="G51" s="14">
        <v>749</v>
      </c>
      <c r="H51" s="14">
        <v>1</v>
      </c>
      <c r="I51" s="14">
        <v>8</v>
      </c>
      <c r="J51" s="14">
        <v>22</v>
      </c>
      <c r="K51" s="18">
        <v>2.5</v>
      </c>
      <c r="L51" s="18">
        <v>93.625</v>
      </c>
      <c r="M51" s="18">
        <v>0.125</v>
      </c>
      <c r="N51" s="18">
        <v>1</v>
      </c>
      <c r="O51" s="18">
        <v>2.75</v>
      </c>
      <c r="P51" s="14">
        <v>100</v>
      </c>
      <c r="Q51" s="14"/>
      <c r="R51" s="43">
        <f t="shared" si="0"/>
        <v>40</v>
      </c>
    </row>
    <row r="52" spans="1:18" x14ac:dyDescent="0.25">
      <c r="A52" s="14" t="s">
        <v>78</v>
      </c>
      <c r="B52" s="17">
        <v>438654</v>
      </c>
      <c r="C52" s="17">
        <v>8040960</v>
      </c>
      <c r="D52" s="14">
        <v>-17.717600000000001</v>
      </c>
      <c r="E52" s="14">
        <v>146.42099999999999</v>
      </c>
      <c r="F52" s="14">
        <v>27</v>
      </c>
      <c r="G52" s="14">
        <v>296</v>
      </c>
      <c r="H52" s="14">
        <v>1</v>
      </c>
      <c r="I52" s="14">
        <v>13</v>
      </c>
      <c r="J52" s="14">
        <v>13</v>
      </c>
      <c r="K52" s="18">
        <v>7.7142857142857135</v>
      </c>
      <c r="L52" s="18">
        <v>84.571428571428569</v>
      </c>
      <c r="M52" s="18">
        <v>0.2857142857142857</v>
      </c>
      <c r="N52" s="18">
        <v>3.7142857142857144</v>
      </c>
      <c r="O52" s="18">
        <v>3.7142857142857144</v>
      </c>
      <c r="P52" s="14">
        <v>99.999999999999986</v>
      </c>
      <c r="Q52" s="14"/>
      <c r="R52" s="43">
        <f t="shared" si="0"/>
        <v>12.962962962962964</v>
      </c>
    </row>
    <row r="53" spans="1:18" x14ac:dyDescent="0.25">
      <c r="A53" s="14" t="s">
        <v>79</v>
      </c>
      <c r="B53" s="17">
        <v>438675</v>
      </c>
      <c r="C53" s="17">
        <v>8040980</v>
      </c>
      <c r="D53" s="14">
        <v>-17.717400000000001</v>
      </c>
      <c r="E53" s="14">
        <v>146.422</v>
      </c>
      <c r="F53" s="14">
        <v>10</v>
      </c>
      <c r="G53" s="14">
        <v>132</v>
      </c>
      <c r="H53" s="14">
        <v>1</v>
      </c>
      <c r="I53" s="14">
        <v>1</v>
      </c>
      <c r="J53" s="14">
        <v>6</v>
      </c>
      <c r="K53" s="18">
        <v>6.666666666666667</v>
      </c>
      <c r="L53" s="18">
        <v>88</v>
      </c>
      <c r="M53" s="18">
        <v>0.66666666666666674</v>
      </c>
      <c r="N53" s="18">
        <v>0.66666666666666674</v>
      </c>
      <c r="O53" s="18">
        <v>4</v>
      </c>
      <c r="P53" s="14">
        <v>100.00000000000001</v>
      </c>
      <c r="Q53" s="14"/>
      <c r="R53" s="43">
        <f t="shared" si="0"/>
        <v>15</v>
      </c>
    </row>
    <row r="54" spans="1:18" x14ac:dyDescent="0.25">
      <c r="A54" s="14" t="s">
        <v>80</v>
      </c>
      <c r="B54" s="17">
        <v>438684</v>
      </c>
      <c r="C54" s="17">
        <v>8041010</v>
      </c>
      <c r="D54" s="14">
        <v>-17.717199999999998</v>
      </c>
      <c r="E54" s="14">
        <v>146.422</v>
      </c>
      <c r="F54" s="14">
        <v>392</v>
      </c>
      <c r="G54" s="14">
        <v>549</v>
      </c>
      <c r="H54" s="14">
        <v>4</v>
      </c>
      <c r="I54" s="14">
        <v>8</v>
      </c>
      <c r="J54" s="14">
        <v>147</v>
      </c>
      <c r="K54" s="18">
        <v>35.63636363636364</v>
      </c>
      <c r="L54" s="18">
        <v>49.909090909090907</v>
      </c>
      <c r="M54" s="18">
        <v>0.36363636363636365</v>
      </c>
      <c r="N54" s="18">
        <v>0.72727272727272729</v>
      </c>
      <c r="O54" s="18">
        <v>13.363636363636363</v>
      </c>
      <c r="P54" s="14">
        <v>100</v>
      </c>
      <c r="Q54" s="14"/>
      <c r="R54" s="43">
        <f t="shared" si="0"/>
        <v>2.8061224489795915</v>
      </c>
    </row>
    <row r="55" spans="1:18" x14ac:dyDescent="0.25">
      <c r="A55" s="14" t="s">
        <v>81</v>
      </c>
      <c r="B55" s="17">
        <v>438696</v>
      </c>
      <c r="C55" s="17">
        <v>8041040</v>
      </c>
      <c r="D55" s="14">
        <v>-17.716899999999999</v>
      </c>
      <c r="E55" s="14">
        <v>146.422</v>
      </c>
      <c r="F55" s="14">
        <v>445</v>
      </c>
      <c r="G55" s="14">
        <v>612</v>
      </c>
      <c r="H55" s="14">
        <v>4</v>
      </c>
      <c r="I55" s="14">
        <v>12</v>
      </c>
      <c r="J55" s="14">
        <v>127</v>
      </c>
      <c r="K55" s="18">
        <v>37.083333333333336</v>
      </c>
      <c r="L55" s="18">
        <v>51</v>
      </c>
      <c r="M55" s="18">
        <v>0.33333333333333337</v>
      </c>
      <c r="N55" s="18">
        <v>1</v>
      </c>
      <c r="O55" s="18">
        <v>10.583333333333334</v>
      </c>
      <c r="P55" s="14">
        <v>100</v>
      </c>
      <c r="Q55" s="14"/>
      <c r="R55" s="43">
        <f t="shared" si="0"/>
        <v>2.696629213483146</v>
      </c>
    </row>
    <row r="56" spans="1:18" x14ac:dyDescent="0.25">
      <c r="A56" s="14" t="s">
        <v>82</v>
      </c>
      <c r="B56" s="17">
        <v>438696</v>
      </c>
      <c r="C56" s="17">
        <v>8041070</v>
      </c>
      <c r="D56" s="14">
        <v>-17.716699999999999</v>
      </c>
      <c r="E56" s="14">
        <v>146.422</v>
      </c>
      <c r="F56" s="14">
        <v>200</v>
      </c>
      <c r="G56" s="14">
        <v>457</v>
      </c>
      <c r="H56" s="14">
        <v>2</v>
      </c>
      <c r="I56" s="14">
        <v>14</v>
      </c>
      <c r="J56" s="14">
        <v>77</v>
      </c>
      <c r="K56" s="18">
        <v>26.666666666666668</v>
      </c>
      <c r="L56" s="18">
        <v>60.93333333333333</v>
      </c>
      <c r="M56" s="18">
        <v>0.26666666666666666</v>
      </c>
      <c r="N56" s="18">
        <v>1.8666666666666669</v>
      </c>
      <c r="O56" s="18">
        <v>10.266666666666667</v>
      </c>
      <c r="P56" s="14">
        <v>99.999999999999986</v>
      </c>
      <c r="Q56" s="14"/>
      <c r="R56" s="43">
        <f t="shared" si="0"/>
        <v>3.75</v>
      </c>
    </row>
    <row r="57" spans="1:18" x14ac:dyDescent="0.25">
      <c r="A57" s="14" t="s">
        <v>83</v>
      </c>
      <c r="B57" s="17">
        <v>438696</v>
      </c>
      <c r="C57" s="17">
        <v>8041100</v>
      </c>
      <c r="D57" s="14">
        <v>-17.7164</v>
      </c>
      <c r="E57" s="14">
        <v>146.422</v>
      </c>
      <c r="F57" s="14">
        <v>83</v>
      </c>
      <c r="G57" s="14">
        <v>144</v>
      </c>
      <c r="H57" s="14">
        <v>0</v>
      </c>
      <c r="I57" s="14">
        <v>0</v>
      </c>
      <c r="J57" s="14">
        <v>23</v>
      </c>
      <c r="K57" s="18">
        <v>33.200000000000003</v>
      </c>
      <c r="L57" s="18">
        <v>57.599999999999994</v>
      </c>
      <c r="M57" s="18">
        <v>0</v>
      </c>
      <c r="N57" s="18">
        <v>0</v>
      </c>
      <c r="O57" s="18">
        <v>9.1999999999999993</v>
      </c>
      <c r="P57" s="14">
        <v>100</v>
      </c>
      <c r="Q57" s="14"/>
      <c r="R57" s="43">
        <f t="shared" si="0"/>
        <v>3.012048192771084</v>
      </c>
    </row>
    <row r="58" spans="1:18" x14ac:dyDescent="0.25">
      <c r="A58" s="14" t="s">
        <v>84</v>
      </c>
      <c r="B58" s="17">
        <v>438418</v>
      </c>
      <c r="C58" s="17">
        <v>8042000</v>
      </c>
      <c r="D58" s="14">
        <v>-17.708300000000001</v>
      </c>
      <c r="E58" s="14">
        <v>146.41900000000001</v>
      </c>
      <c r="F58" s="14">
        <v>0</v>
      </c>
      <c r="G58" s="14">
        <v>180</v>
      </c>
      <c r="H58" s="14">
        <v>0</v>
      </c>
      <c r="I58" s="14">
        <v>112</v>
      </c>
      <c r="J58" s="14">
        <v>8</v>
      </c>
      <c r="K58" s="18">
        <v>0</v>
      </c>
      <c r="L58" s="18">
        <v>60</v>
      </c>
      <c r="M58" s="18">
        <v>0</v>
      </c>
      <c r="N58" s="18">
        <v>37.333333333333336</v>
      </c>
      <c r="O58" s="18">
        <v>2.666666666666667</v>
      </c>
      <c r="P58" s="14">
        <v>100.00000000000001</v>
      </c>
      <c r="Q58" s="14"/>
      <c r="R58" s="43" t="e">
        <f t="shared" si="0"/>
        <v>#DIV/0!</v>
      </c>
    </row>
    <row r="59" spans="1:18" x14ac:dyDescent="0.25">
      <c r="A59" s="14" t="s">
        <v>86</v>
      </c>
      <c r="B59" s="17">
        <v>438391</v>
      </c>
      <c r="C59" s="17">
        <v>8042010</v>
      </c>
      <c r="D59" s="14">
        <v>-17.708200000000001</v>
      </c>
      <c r="E59" s="14">
        <v>146.41900000000001</v>
      </c>
      <c r="F59" s="14">
        <v>8</v>
      </c>
      <c r="G59" s="14">
        <v>208</v>
      </c>
      <c r="H59" s="14">
        <v>0</v>
      </c>
      <c r="I59" s="14">
        <v>273</v>
      </c>
      <c r="J59" s="14">
        <v>11</v>
      </c>
      <c r="K59" s="18">
        <v>1.6</v>
      </c>
      <c r="L59" s="18">
        <v>41.6</v>
      </c>
      <c r="M59" s="18">
        <v>0</v>
      </c>
      <c r="N59" s="18">
        <v>54.6</v>
      </c>
      <c r="O59" s="18">
        <v>2.1999999999999997</v>
      </c>
      <c r="P59" s="14">
        <v>100.00000000000001</v>
      </c>
      <c r="Q59" s="14"/>
      <c r="R59" s="43">
        <f t="shared" si="0"/>
        <v>62.5</v>
      </c>
    </row>
    <row r="60" spans="1:18" x14ac:dyDescent="0.25">
      <c r="A60" s="14" t="s">
        <v>87</v>
      </c>
      <c r="B60" s="17">
        <v>438364</v>
      </c>
      <c r="C60" s="17">
        <v>8042010</v>
      </c>
      <c r="D60" s="14">
        <v>-17.708100000000002</v>
      </c>
      <c r="E60" s="14">
        <v>146.41900000000001</v>
      </c>
      <c r="F60" s="14">
        <v>0</v>
      </c>
      <c r="G60" s="14">
        <v>66</v>
      </c>
      <c r="H60" s="14">
        <v>0</v>
      </c>
      <c r="I60" s="14">
        <v>281</v>
      </c>
      <c r="J60" s="14">
        <v>3</v>
      </c>
      <c r="K60" s="18">
        <v>0</v>
      </c>
      <c r="L60" s="18">
        <v>18.857142857142858</v>
      </c>
      <c r="M60" s="18">
        <v>0</v>
      </c>
      <c r="N60" s="18">
        <v>80.285714285714278</v>
      </c>
      <c r="O60" s="18">
        <v>0.85714285714285721</v>
      </c>
      <c r="P60" s="14">
        <v>100</v>
      </c>
      <c r="Q60" s="14"/>
      <c r="R60" s="43" t="e">
        <f t="shared" si="0"/>
        <v>#DIV/0!</v>
      </c>
    </row>
    <row r="61" spans="1:18" x14ac:dyDescent="0.25">
      <c r="A61" s="14" t="s">
        <v>88</v>
      </c>
      <c r="B61" s="17">
        <v>438335</v>
      </c>
      <c r="C61" s="17">
        <v>8042020</v>
      </c>
      <c r="D61" s="14">
        <v>-17.708100000000002</v>
      </c>
      <c r="E61" s="14">
        <v>146.41800000000001</v>
      </c>
      <c r="F61" s="14">
        <v>11</v>
      </c>
      <c r="G61" s="14">
        <v>651</v>
      </c>
      <c r="H61" s="14">
        <v>0</v>
      </c>
      <c r="I61" s="14">
        <v>1058</v>
      </c>
      <c r="J61" s="14">
        <v>30</v>
      </c>
      <c r="K61" s="18">
        <v>0.62857142857142856</v>
      </c>
      <c r="L61" s="18">
        <v>37.200000000000003</v>
      </c>
      <c r="M61" s="18">
        <v>0</v>
      </c>
      <c r="N61" s="18">
        <v>60.457142857142856</v>
      </c>
      <c r="O61" s="18">
        <v>1.7142857142857144</v>
      </c>
      <c r="P61" s="14">
        <v>99.999999999999986</v>
      </c>
      <c r="Q61" s="14"/>
      <c r="R61" s="43">
        <f t="shared" si="0"/>
        <v>159.09090909090909</v>
      </c>
    </row>
    <row r="62" spans="1:18" x14ac:dyDescent="0.25">
      <c r="A62" s="14" t="s">
        <v>89</v>
      </c>
      <c r="B62" s="17">
        <v>438314</v>
      </c>
      <c r="C62" s="17">
        <v>8042040</v>
      </c>
      <c r="D62" s="14">
        <v>-17.707899999999999</v>
      </c>
      <c r="E62" s="14">
        <v>146.41800000000001</v>
      </c>
      <c r="F62" s="14">
        <v>35</v>
      </c>
      <c r="G62" s="14">
        <v>484</v>
      </c>
      <c r="H62" s="14">
        <v>0</v>
      </c>
      <c r="I62" s="14">
        <v>176</v>
      </c>
      <c r="J62" s="14">
        <v>55</v>
      </c>
      <c r="K62" s="18">
        <v>4.666666666666667</v>
      </c>
      <c r="L62" s="18">
        <v>64.533333333333331</v>
      </c>
      <c r="M62" s="18">
        <v>0</v>
      </c>
      <c r="N62" s="18">
        <v>23.466666666666665</v>
      </c>
      <c r="O62" s="18">
        <v>7.333333333333333</v>
      </c>
      <c r="P62" s="14">
        <v>100</v>
      </c>
      <c r="Q62" s="14"/>
      <c r="R62" s="43">
        <f t="shared" si="0"/>
        <v>21.428571428571427</v>
      </c>
    </row>
    <row r="63" spans="1:18" x14ac:dyDescent="0.25">
      <c r="A63" s="14" t="s">
        <v>90</v>
      </c>
      <c r="B63" s="17">
        <v>438288</v>
      </c>
      <c r="C63" s="17">
        <v>8042050</v>
      </c>
      <c r="D63" s="14">
        <v>-17.707799999999999</v>
      </c>
      <c r="E63" s="14">
        <v>146.41800000000001</v>
      </c>
      <c r="F63" s="14">
        <v>11</v>
      </c>
      <c r="G63" s="14">
        <v>76</v>
      </c>
      <c r="H63" s="14">
        <v>0</v>
      </c>
      <c r="I63" s="14">
        <v>24</v>
      </c>
      <c r="J63" s="14">
        <v>39</v>
      </c>
      <c r="K63" s="18">
        <v>7.333333333333333</v>
      </c>
      <c r="L63" s="18">
        <v>50.666666666666671</v>
      </c>
      <c r="M63" s="18">
        <v>0</v>
      </c>
      <c r="N63" s="18">
        <v>16</v>
      </c>
      <c r="O63" s="18">
        <v>26</v>
      </c>
      <c r="P63" s="14">
        <v>100</v>
      </c>
      <c r="Q63" s="14"/>
      <c r="R63" s="43">
        <f t="shared" si="0"/>
        <v>13.636363636363637</v>
      </c>
    </row>
    <row r="64" spans="1:18" x14ac:dyDescent="0.25">
      <c r="A64" s="14" t="s">
        <v>91</v>
      </c>
      <c r="B64" s="17">
        <v>438266</v>
      </c>
      <c r="C64" s="17">
        <v>8042070</v>
      </c>
      <c r="D64" s="14">
        <v>-17.707599999999999</v>
      </c>
      <c r="E64" s="14">
        <v>146.41800000000001</v>
      </c>
      <c r="F64" s="14">
        <v>82</v>
      </c>
      <c r="G64" s="14">
        <v>566</v>
      </c>
      <c r="H64" s="14">
        <v>1</v>
      </c>
      <c r="I64" s="14">
        <v>30</v>
      </c>
      <c r="J64" s="14">
        <v>121</v>
      </c>
      <c r="K64" s="18">
        <v>10.25</v>
      </c>
      <c r="L64" s="18">
        <v>70.75</v>
      </c>
      <c r="M64" s="18">
        <v>0.125</v>
      </c>
      <c r="N64" s="18">
        <v>3.75</v>
      </c>
      <c r="O64" s="18">
        <v>15.125</v>
      </c>
      <c r="P64" s="14">
        <v>100</v>
      </c>
      <c r="Q64" s="14"/>
      <c r="R64" s="43">
        <f t="shared" si="0"/>
        <v>9.7560975609756095</v>
      </c>
    </row>
    <row r="65" spans="1:18" x14ac:dyDescent="0.25">
      <c r="A65" s="14" t="s">
        <v>92</v>
      </c>
      <c r="B65" s="17">
        <v>438240</v>
      </c>
      <c r="C65" s="17">
        <v>8042090</v>
      </c>
      <c r="D65" s="14">
        <v>-17.7074</v>
      </c>
      <c r="E65" s="14">
        <v>146.41800000000001</v>
      </c>
      <c r="F65" s="14">
        <v>172</v>
      </c>
      <c r="G65" s="14">
        <v>1009</v>
      </c>
      <c r="H65" s="14">
        <v>5</v>
      </c>
      <c r="I65" s="14">
        <v>29</v>
      </c>
      <c r="J65" s="14">
        <v>135</v>
      </c>
      <c r="K65" s="18">
        <v>12.74074074074074</v>
      </c>
      <c r="L65" s="18">
        <v>74.740740740740748</v>
      </c>
      <c r="M65" s="18">
        <v>0.37037037037037041</v>
      </c>
      <c r="N65" s="18">
        <v>2.1481481481481479</v>
      </c>
      <c r="O65" s="18">
        <v>10</v>
      </c>
      <c r="P65" s="14">
        <v>100.00000000000001</v>
      </c>
      <c r="Q65" s="14"/>
      <c r="R65" s="43">
        <f t="shared" si="0"/>
        <v>7.8488372093023253</v>
      </c>
    </row>
    <row r="66" spans="1:18" x14ac:dyDescent="0.25">
      <c r="A66" s="14" t="s">
        <v>93</v>
      </c>
      <c r="B66" s="17">
        <v>437331</v>
      </c>
      <c r="C66" s="17">
        <v>8042060</v>
      </c>
      <c r="D66" s="14">
        <v>-17.707699999999999</v>
      </c>
      <c r="E66" s="14">
        <v>146.40899999999999</v>
      </c>
      <c r="F66" s="14">
        <v>3</v>
      </c>
      <c r="G66" s="14">
        <v>331</v>
      </c>
      <c r="H66" s="14">
        <v>0</v>
      </c>
      <c r="I66" s="14">
        <v>281</v>
      </c>
      <c r="J66" s="14">
        <v>35</v>
      </c>
      <c r="K66" s="18">
        <v>0.46153846153846156</v>
      </c>
      <c r="L66" s="18">
        <v>50.923076923076927</v>
      </c>
      <c r="M66" s="18">
        <v>0</v>
      </c>
      <c r="N66" s="18">
        <v>43.230769230769226</v>
      </c>
      <c r="O66" s="18">
        <v>5.384615384615385</v>
      </c>
      <c r="P66" s="14">
        <v>100</v>
      </c>
      <c r="Q66" s="14"/>
      <c r="R66" s="43">
        <f t="shared" si="0"/>
        <v>216.66666666666666</v>
      </c>
    </row>
    <row r="67" spans="1:18" x14ac:dyDescent="0.25">
      <c r="A67" s="14" t="s">
        <v>94</v>
      </c>
      <c r="B67" s="17">
        <v>437305</v>
      </c>
      <c r="C67" s="17">
        <v>8042040</v>
      </c>
      <c r="D67" s="14">
        <v>-17.707799999999999</v>
      </c>
      <c r="E67" s="14">
        <v>146.40899999999999</v>
      </c>
      <c r="F67" s="14">
        <v>34</v>
      </c>
      <c r="G67" s="14">
        <v>500</v>
      </c>
      <c r="H67" s="14">
        <v>0</v>
      </c>
      <c r="I67" s="14">
        <v>401</v>
      </c>
      <c r="J67" s="14">
        <v>115</v>
      </c>
      <c r="K67" s="18">
        <v>3.2380952380952377</v>
      </c>
      <c r="L67" s="18">
        <v>47.619047619047613</v>
      </c>
      <c r="M67" s="18">
        <v>0</v>
      </c>
      <c r="N67" s="18">
        <v>38.19047619047619</v>
      </c>
      <c r="O67" s="18">
        <v>10.952380952380953</v>
      </c>
      <c r="P67" s="14">
        <v>99.999999999999986</v>
      </c>
      <c r="Q67" s="14"/>
      <c r="R67" s="43">
        <f t="shared" ref="R67:R130" si="1">100/K67</f>
        <v>30.882352941176475</v>
      </c>
    </row>
    <row r="68" spans="1:18" x14ac:dyDescent="0.25">
      <c r="A68" s="14" t="s">
        <v>95</v>
      </c>
      <c r="B68" s="17">
        <v>437282</v>
      </c>
      <c r="C68" s="17">
        <v>8042030</v>
      </c>
      <c r="D68" s="14">
        <v>-17.707899999999999</v>
      </c>
      <c r="E68" s="14">
        <v>146.40899999999999</v>
      </c>
      <c r="F68" s="14">
        <v>13</v>
      </c>
      <c r="G68" s="14">
        <v>460</v>
      </c>
      <c r="H68" s="14">
        <v>0</v>
      </c>
      <c r="I68" s="14">
        <v>379</v>
      </c>
      <c r="J68" s="14">
        <v>98</v>
      </c>
      <c r="K68" s="18">
        <v>1.368421052631579</v>
      </c>
      <c r="L68" s="18">
        <v>48.421052631578945</v>
      </c>
      <c r="M68" s="18">
        <v>0</v>
      </c>
      <c r="N68" s="18">
        <v>39.89473684210526</v>
      </c>
      <c r="O68" s="18">
        <v>10.315789473684211</v>
      </c>
      <c r="P68" s="14">
        <v>99.999999999999986</v>
      </c>
      <c r="Q68" s="14"/>
      <c r="R68" s="43">
        <f t="shared" si="1"/>
        <v>73.07692307692308</v>
      </c>
    </row>
    <row r="69" spans="1:18" x14ac:dyDescent="0.25">
      <c r="A69" s="14" t="s">
        <v>96</v>
      </c>
      <c r="B69" s="17">
        <v>437252</v>
      </c>
      <c r="C69" s="17">
        <v>8042030</v>
      </c>
      <c r="D69" s="14">
        <v>-17.707899999999999</v>
      </c>
      <c r="E69" s="14">
        <v>146.40799999999999</v>
      </c>
      <c r="F69" s="14">
        <v>64</v>
      </c>
      <c r="G69" s="14">
        <v>491</v>
      </c>
      <c r="H69" s="14">
        <v>0</v>
      </c>
      <c r="I69" s="14">
        <v>153</v>
      </c>
      <c r="J69" s="14">
        <v>242</v>
      </c>
      <c r="K69" s="18">
        <v>6.7368421052631575</v>
      </c>
      <c r="L69" s="18">
        <v>51.684210526315788</v>
      </c>
      <c r="M69" s="18">
        <v>0</v>
      </c>
      <c r="N69" s="18">
        <v>16.105263157894736</v>
      </c>
      <c r="O69" s="18">
        <v>25.473684210526315</v>
      </c>
      <c r="P69" s="14">
        <v>100</v>
      </c>
      <c r="Q69" s="14"/>
      <c r="R69" s="43">
        <f t="shared" si="1"/>
        <v>14.84375</v>
      </c>
    </row>
    <row r="70" spans="1:18" x14ac:dyDescent="0.25">
      <c r="A70" s="14" t="s">
        <v>97</v>
      </c>
      <c r="B70" s="17">
        <v>437222</v>
      </c>
      <c r="C70" s="17">
        <v>8042030</v>
      </c>
      <c r="D70" s="14">
        <v>-17.707899999999999</v>
      </c>
      <c r="E70" s="14">
        <v>146.40799999999999</v>
      </c>
      <c r="F70" s="14">
        <v>57</v>
      </c>
      <c r="G70" s="14">
        <v>340</v>
      </c>
      <c r="H70" s="14">
        <v>0</v>
      </c>
      <c r="I70" s="14">
        <v>170</v>
      </c>
      <c r="J70" s="14">
        <v>233</v>
      </c>
      <c r="K70" s="18">
        <v>7.1249999999999991</v>
      </c>
      <c r="L70" s="18">
        <v>42.5</v>
      </c>
      <c r="M70" s="18">
        <v>0</v>
      </c>
      <c r="N70" s="18">
        <v>21.25</v>
      </c>
      <c r="O70" s="18">
        <v>29.125</v>
      </c>
      <c r="P70" s="14">
        <v>100</v>
      </c>
      <c r="Q70" s="14"/>
      <c r="R70" s="43">
        <f t="shared" si="1"/>
        <v>14.035087719298247</v>
      </c>
    </row>
    <row r="71" spans="1:18" x14ac:dyDescent="0.25">
      <c r="A71" s="14" t="s">
        <v>98</v>
      </c>
      <c r="B71" s="17">
        <v>437192</v>
      </c>
      <c r="C71" s="17">
        <v>8042030</v>
      </c>
      <c r="D71" s="14">
        <v>-17.707899999999999</v>
      </c>
      <c r="E71" s="14">
        <v>146.40799999999999</v>
      </c>
      <c r="F71" s="14">
        <v>91</v>
      </c>
      <c r="G71" s="14">
        <v>908</v>
      </c>
      <c r="H71" s="14">
        <v>0</v>
      </c>
      <c r="I71" s="14">
        <v>126</v>
      </c>
      <c r="J71" s="14">
        <v>475</v>
      </c>
      <c r="K71" s="18">
        <v>5.6875</v>
      </c>
      <c r="L71" s="18">
        <v>56.75</v>
      </c>
      <c r="M71" s="18">
        <v>0</v>
      </c>
      <c r="N71" s="18">
        <v>7.875</v>
      </c>
      <c r="O71" s="18">
        <v>29.6875</v>
      </c>
      <c r="P71" s="14">
        <v>100</v>
      </c>
      <c r="Q71" s="14"/>
      <c r="R71" s="43">
        <f t="shared" si="1"/>
        <v>17.582417582417584</v>
      </c>
    </row>
    <row r="72" spans="1:18" x14ac:dyDescent="0.25">
      <c r="A72" s="14" t="s">
        <v>99</v>
      </c>
      <c r="B72" s="17">
        <v>437167</v>
      </c>
      <c r="C72" s="17">
        <v>8042020</v>
      </c>
      <c r="D72" s="14">
        <v>-17.708100000000002</v>
      </c>
      <c r="E72" s="14">
        <v>146.40700000000001</v>
      </c>
      <c r="F72" s="14">
        <v>65</v>
      </c>
      <c r="G72" s="14">
        <v>781</v>
      </c>
      <c r="H72" s="14">
        <v>0</v>
      </c>
      <c r="I72" s="14">
        <v>60</v>
      </c>
      <c r="J72" s="14">
        <v>644</v>
      </c>
      <c r="K72" s="18">
        <v>4.1935483870967749</v>
      </c>
      <c r="L72" s="18">
        <v>50.387096774193552</v>
      </c>
      <c r="M72" s="18">
        <v>0</v>
      </c>
      <c r="N72" s="18">
        <v>3.870967741935484</v>
      </c>
      <c r="O72" s="18">
        <v>41.548387096774192</v>
      </c>
      <c r="P72" s="14">
        <v>100</v>
      </c>
      <c r="Q72" s="14"/>
      <c r="R72" s="43">
        <f t="shared" si="1"/>
        <v>23.846153846153843</v>
      </c>
    </row>
    <row r="73" spans="1:18" x14ac:dyDescent="0.25">
      <c r="A73" s="14" t="s">
        <v>100</v>
      </c>
      <c r="B73" s="17">
        <v>436913</v>
      </c>
      <c r="C73" s="17">
        <v>8041520</v>
      </c>
      <c r="D73" s="14">
        <v>-17.712499999999999</v>
      </c>
      <c r="E73" s="14">
        <v>146.405</v>
      </c>
      <c r="F73" s="14">
        <v>5</v>
      </c>
      <c r="G73" s="14">
        <v>22</v>
      </c>
      <c r="H73" s="14">
        <v>0</v>
      </c>
      <c r="I73" s="14">
        <v>11</v>
      </c>
      <c r="J73" s="14">
        <v>12</v>
      </c>
      <c r="K73" s="18">
        <v>10</v>
      </c>
      <c r="L73" s="18">
        <v>44</v>
      </c>
      <c r="M73" s="18">
        <v>0</v>
      </c>
      <c r="N73" s="18">
        <v>22</v>
      </c>
      <c r="O73" s="18">
        <v>24</v>
      </c>
      <c r="P73" s="14">
        <v>100</v>
      </c>
      <c r="Q73" s="14"/>
      <c r="R73" s="43">
        <f t="shared" si="1"/>
        <v>10</v>
      </c>
    </row>
    <row r="74" spans="1:18" x14ac:dyDescent="0.25">
      <c r="A74" s="14" t="s">
        <v>101</v>
      </c>
      <c r="B74" s="17">
        <v>436920</v>
      </c>
      <c r="C74" s="17">
        <v>8041500</v>
      </c>
      <c r="D74" s="14">
        <v>-17.712700000000002</v>
      </c>
      <c r="E74" s="14">
        <v>146.405</v>
      </c>
      <c r="F74" s="14">
        <v>54</v>
      </c>
      <c r="G74" s="14">
        <v>429</v>
      </c>
      <c r="H74" s="14">
        <v>1</v>
      </c>
      <c r="I74" s="14">
        <v>298</v>
      </c>
      <c r="J74" s="14">
        <v>68</v>
      </c>
      <c r="K74" s="18">
        <v>6.3529411764705879</v>
      </c>
      <c r="L74" s="18">
        <v>50.470588235294123</v>
      </c>
      <c r="M74" s="18">
        <v>0.1176470588235294</v>
      </c>
      <c r="N74" s="18">
        <v>35.058823529411768</v>
      </c>
      <c r="O74" s="18">
        <v>8</v>
      </c>
      <c r="P74" s="14">
        <v>100</v>
      </c>
      <c r="Q74" s="14"/>
      <c r="R74" s="43">
        <f t="shared" si="1"/>
        <v>15.740740740740742</v>
      </c>
    </row>
    <row r="75" spans="1:18" x14ac:dyDescent="0.25">
      <c r="A75" s="14" t="s">
        <v>102</v>
      </c>
      <c r="B75" s="17">
        <v>434455</v>
      </c>
      <c r="C75" s="17">
        <v>8040510</v>
      </c>
      <c r="D75" s="14">
        <v>-17.721499999999999</v>
      </c>
      <c r="E75" s="14">
        <v>146.38200000000001</v>
      </c>
      <c r="F75" s="14">
        <v>15</v>
      </c>
      <c r="G75" s="14">
        <v>208</v>
      </c>
      <c r="H75" s="14">
        <v>0</v>
      </c>
      <c r="I75" s="14">
        <v>2</v>
      </c>
      <c r="J75" s="14">
        <v>25</v>
      </c>
      <c r="K75" s="18">
        <v>6</v>
      </c>
      <c r="L75" s="18">
        <v>83.2</v>
      </c>
      <c r="M75" s="18">
        <v>0</v>
      </c>
      <c r="N75" s="18">
        <v>0.8</v>
      </c>
      <c r="O75" s="18">
        <v>10</v>
      </c>
      <c r="P75" s="14">
        <v>100</v>
      </c>
      <c r="Q75" s="14"/>
      <c r="R75" s="43">
        <f t="shared" si="1"/>
        <v>16.666666666666668</v>
      </c>
    </row>
    <row r="76" spans="1:18" x14ac:dyDescent="0.25">
      <c r="A76" s="14" t="s">
        <v>103</v>
      </c>
      <c r="B76" s="17">
        <v>434443</v>
      </c>
      <c r="C76" s="17">
        <v>8040490</v>
      </c>
      <c r="D76" s="14">
        <v>-17.721800000000002</v>
      </c>
      <c r="E76" s="14">
        <v>146.38200000000001</v>
      </c>
      <c r="F76" s="14">
        <v>25</v>
      </c>
      <c r="G76" s="14">
        <v>480</v>
      </c>
      <c r="H76" s="14">
        <v>1</v>
      </c>
      <c r="I76" s="14">
        <v>4</v>
      </c>
      <c r="J76" s="14">
        <v>40</v>
      </c>
      <c r="K76" s="18">
        <v>4.5454545454545459</v>
      </c>
      <c r="L76" s="18">
        <v>87.272727272727266</v>
      </c>
      <c r="M76" s="18">
        <v>0.18181818181818182</v>
      </c>
      <c r="N76" s="18">
        <v>0.72727272727272729</v>
      </c>
      <c r="O76" s="18">
        <v>7.2727272727272725</v>
      </c>
      <c r="P76" s="14">
        <v>100</v>
      </c>
      <c r="Q76" s="14"/>
      <c r="R76" s="43">
        <f t="shared" si="1"/>
        <v>21.999999999999996</v>
      </c>
    </row>
    <row r="77" spans="1:18" x14ac:dyDescent="0.25">
      <c r="A77" s="14" t="s">
        <v>104</v>
      </c>
      <c r="B77" s="17">
        <v>434422</v>
      </c>
      <c r="C77" s="17">
        <v>8040470</v>
      </c>
      <c r="D77" s="14">
        <v>-17.722000000000001</v>
      </c>
      <c r="E77" s="14">
        <v>146.38200000000001</v>
      </c>
      <c r="F77" s="14">
        <v>74</v>
      </c>
      <c r="G77" s="14">
        <v>679</v>
      </c>
      <c r="H77" s="14">
        <v>2</v>
      </c>
      <c r="I77" s="14">
        <v>17</v>
      </c>
      <c r="J77" s="14">
        <v>78</v>
      </c>
      <c r="K77" s="18">
        <v>8.7058823529411757</v>
      </c>
      <c r="L77" s="18">
        <v>79.882352941176464</v>
      </c>
      <c r="M77" s="18">
        <v>0.23529411764705879</v>
      </c>
      <c r="N77" s="18">
        <v>2</v>
      </c>
      <c r="O77" s="18">
        <v>9.1764705882352935</v>
      </c>
      <c r="P77" s="14">
        <v>99.999999999999986</v>
      </c>
      <c r="Q77" s="14"/>
      <c r="R77" s="43">
        <f t="shared" si="1"/>
        <v>11.486486486486488</v>
      </c>
    </row>
    <row r="78" spans="1:18" x14ac:dyDescent="0.25">
      <c r="A78" s="14" t="s">
        <v>105</v>
      </c>
      <c r="B78" s="17">
        <v>434398</v>
      </c>
      <c r="C78" s="17">
        <v>8040450</v>
      </c>
      <c r="D78" s="14">
        <v>-17.722100000000001</v>
      </c>
      <c r="E78" s="14">
        <v>146.381</v>
      </c>
      <c r="F78" s="14">
        <v>65</v>
      </c>
      <c r="G78" s="14">
        <v>736</v>
      </c>
      <c r="H78" s="14">
        <v>0</v>
      </c>
      <c r="I78" s="14">
        <v>44</v>
      </c>
      <c r="J78" s="14">
        <v>55</v>
      </c>
      <c r="K78" s="18">
        <v>7.2222222222222214</v>
      </c>
      <c r="L78" s="18">
        <v>81.777777777777786</v>
      </c>
      <c r="M78" s="18">
        <v>0</v>
      </c>
      <c r="N78" s="18">
        <v>4.8888888888888893</v>
      </c>
      <c r="O78" s="18">
        <v>6.1111111111111107</v>
      </c>
      <c r="P78" s="14">
        <v>100</v>
      </c>
      <c r="Q78" s="14"/>
      <c r="R78" s="43">
        <f t="shared" si="1"/>
        <v>13.846153846153848</v>
      </c>
    </row>
    <row r="79" spans="1:18" x14ac:dyDescent="0.25">
      <c r="A79" s="14" t="s">
        <v>106</v>
      </c>
      <c r="B79" s="17">
        <v>434384</v>
      </c>
      <c r="C79" s="17">
        <v>8040440</v>
      </c>
      <c r="D79" s="14">
        <v>-17.722200000000001</v>
      </c>
      <c r="E79" s="14">
        <v>146.381</v>
      </c>
      <c r="F79" s="14">
        <v>72</v>
      </c>
      <c r="G79" s="14">
        <v>488</v>
      </c>
      <c r="H79" s="14">
        <v>1</v>
      </c>
      <c r="I79" s="14">
        <v>32</v>
      </c>
      <c r="J79" s="14">
        <v>57</v>
      </c>
      <c r="K79" s="18">
        <v>11.076923076923077</v>
      </c>
      <c r="L79" s="18">
        <v>75.07692307692308</v>
      </c>
      <c r="M79" s="18">
        <v>0.15384615384615385</v>
      </c>
      <c r="N79" s="18">
        <v>4.9230769230769234</v>
      </c>
      <c r="O79" s="18">
        <v>8.7692307692307701</v>
      </c>
      <c r="P79" s="14">
        <v>100.00000000000001</v>
      </c>
      <c r="Q79" s="14"/>
      <c r="R79" s="43">
        <f t="shared" si="1"/>
        <v>9.0277777777777786</v>
      </c>
    </row>
    <row r="80" spans="1:18" x14ac:dyDescent="0.25">
      <c r="A80" s="14" t="s">
        <v>107</v>
      </c>
      <c r="B80" s="17">
        <v>434362</v>
      </c>
      <c r="C80" s="17">
        <v>8040420</v>
      </c>
      <c r="D80" s="14">
        <v>-17.7224</v>
      </c>
      <c r="E80" s="14">
        <v>146.381</v>
      </c>
      <c r="F80" s="14">
        <v>19</v>
      </c>
      <c r="G80" s="14">
        <v>354</v>
      </c>
      <c r="H80" s="14">
        <v>0</v>
      </c>
      <c r="I80" s="14">
        <v>15</v>
      </c>
      <c r="J80" s="14">
        <v>12</v>
      </c>
      <c r="K80" s="18">
        <v>4.75</v>
      </c>
      <c r="L80" s="18">
        <v>88.5</v>
      </c>
      <c r="M80" s="18">
        <v>0</v>
      </c>
      <c r="N80" s="18">
        <v>3.75</v>
      </c>
      <c r="O80" s="18">
        <v>3</v>
      </c>
      <c r="P80" s="14">
        <v>100</v>
      </c>
      <c r="Q80" s="14"/>
      <c r="R80" s="43">
        <f t="shared" si="1"/>
        <v>21.05263157894737</v>
      </c>
    </row>
    <row r="81" spans="1:18" x14ac:dyDescent="0.25">
      <c r="A81" s="14" t="s">
        <v>108</v>
      </c>
      <c r="B81" s="17">
        <v>434351</v>
      </c>
      <c r="C81" s="17">
        <v>8040400</v>
      </c>
      <c r="D81" s="14">
        <v>-17.7226</v>
      </c>
      <c r="E81" s="14">
        <v>146.381</v>
      </c>
      <c r="F81" s="14">
        <v>38</v>
      </c>
      <c r="G81" s="14">
        <v>667</v>
      </c>
      <c r="H81" s="14">
        <v>0</v>
      </c>
      <c r="I81" s="14">
        <v>46</v>
      </c>
      <c r="J81" s="14">
        <v>49</v>
      </c>
      <c r="K81" s="18">
        <v>4.75</v>
      </c>
      <c r="L81" s="18">
        <v>83.375</v>
      </c>
      <c r="M81" s="18">
        <v>0</v>
      </c>
      <c r="N81" s="18">
        <v>5.75</v>
      </c>
      <c r="O81" s="18">
        <v>6.125</v>
      </c>
      <c r="P81" s="14">
        <v>100</v>
      </c>
      <c r="Q81" s="14"/>
      <c r="R81" s="43">
        <f t="shared" si="1"/>
        <v>21.05263157894737</v>
      </c>
    </row>
    <row r="82" spans="1:18" x14ac:dyDescent="0.25">
      <c r="A82" s="14" t="s">
        <v>109</v>
      </c>
      <c r="B82" s="17">
        <v>434340</v>
      </c>
      <c r="C82" s="17">
        <v>8040370</v>
      </c>
      <c r="D82" s="14">
        <v>-17.722799999999999</v>
      </c>
      <c r="E82" s="14">
        <v>146.381</v>
      </c>
      <c r="F82" s="14">
        <v>78</v>
      </c>
      <c r="G82" s="14">
        <v>412</v>
      </c>
      <c r="H82" s="14">
        <v>0</v>
      </c>
      <c r="I82" s="14">
        <v>23</v>
      </c>
      <c r="J82" s="14">
        <v>37</v>
      </c>
      <c r="K82" s="18">
        <v>14.181818181818182</v>
      </c>
      <c r="L82" s="18">
        <v>74.909090909090921</v>
      </c>
      <c r="M82" s="18">
        <v>0</v>
      </c>
      <c r="N82" s="18">
        <v>4.1818181818181817</v>
      </c>
      <c r="O82" s="18">
        <v>6.7272727272727275</v>
      </c>
      <c r="P82" s="14">
        <v>100.00000000000003</v>
      </c>
      <c r="Q82" s="14"/>
      <c r="R82" s="43">
        <f t="shared" si="1"/>
        <v>7.0512820512820511</v>
      </c>
    </row>
    <row r="83" spans="1:18" x14ac:dyDescent="0.25">
      <c r="A83" s="14" t="s">
        <v>110</v>
      </c>
      <c r="B83" s="17">
        <v>434315</v>
      </c>
      <c r="C83" s="17">
        <v>8040360</v>
      </c>
      <c r="D83" s="14">
        <v>-17.722899999999999</v>
      </c>
      <c r="E83" s="14">
        <v>146.38</v>
      </c>
      <c r="F83" s="14">
        <v>106</v>
      </c>
      <c r="G83" s="14">
        <v>638</v>
      </c>
      <c r="H83" s="14">
        <v>0</v>
      </c>
      <c r="I83" s="14">
        <v>22</v>
      </c>
      <c r="J83" s="14">
        <v>34</v>
      </c>
      <c r="K83" s="18">
        <v>13.25</v>
      </c>
      <c r="L83" s="18">
        <v>79.75</v>
      </c>
      <c r="M83" s="18">
        <v>0</v>
      </c>
      <c r="N83" s="18">
        <v>2.75</v>
      </c>
      <c r="O83" s="18">
        <v>4.25</v>
      </c>
      <c r="P83" s="14">
        <v>100</v>
      </c>
      <c r="Q83" s="14"/>
      <c r="R83" s="43">
        <f t="shared" si="1"/>
        <v>7.5471698113207548</v>
      </c>
    </row>
    <row r="84" spans="1:18" x14ac:dyDescent="0.25">
      <c r="A84" s="14" t="s">
        <v>111</v>
      </c>
      <c r="B84" s="17">
        <v>434290</v>
      </c>
      <c r="C84" s="17">
        <v>8040350</v>
      </c>
      <c r="D84" s="14">
        <v>-17.722999999999999</v>
      </c>
      <c r="E84" s="14">
        <v>146.38</v>
      </c>
      <c r="F84" s="14">
        <v>37</v>
      </c>
      <c r="G84" s="14">
        <v>378</v>
      </c>
      <c r="H84" s="14">
        <v>0</v>
      </c>
      <c r="I84" s="14">
        <v>8</v>
      </c>
      <c r="J84" s="14">
        <v>27</v>
      </c>
      <c r="K84" s="18">
        <v>8.2222222222222232</v>
      </c>
      <c r="L84" s="18">
        <v>84</v>
      </c>
      <c r="M84" s="18">
        <v>0</v>
      </c>
      <c r="N84" s="18">
        <v>1.7777777777777777</v>
      </c>
      <c r="O84" s="18">
        <v>6</v>
      </c>
      <c r="P84" s="14">
        <v>100</v>
      </c>
      <c r="Q84" s="14"/>
      <c r="R84" s="43">
        <f t="shared" si="1"/>
        <v>12.162162162162161</v>
      </c>
    </row>
    <row r="85" spans="1:18" x14ac:dyDescent="0.25">
      <c r="A85" s="14" t="s">
        <v>112</v>
      </c>
      <c r="B85" s="17">
        <v>434268</v>
      </c>
      <c r="C85" s="17">
        <v>8040330</v>
      </c>
      <c r="D85" s="14">
        <v>-17.723199999999999</v>
      </c>
      <c r="E85" s="14">
        <v>146.38</v>
      </c>
      <c r="F85" s="14">
        <v>45</v>
      </c>
      <c r="G85" s="14">
        <v>185</v>
      </c>
      <c r="H85" s="14">
        <v>0</v>
      </c>
      <c r="I85" s="14">
        <v>4</v>
      </c>
      <c r="J85" s="14">
        <v>66</v>
      </c>
      <c r="K85" s="18">
        <v>15</v>
      </c>
      <c r="L85" s="18">
        <v>61.666666666666671</v>
      </c>
      <c r="M85" s="18">
        <v>0</v>
      </c>
      <c r="N85" s="18">
        <v>1.3333333333333335</v>
      </c>
      <c r="O85" s="18">
        <v>22</v>
      </c>
      <c r="P85" s="14">
        <v>100</v>
      </c>
      <c r="Q85" s="14"/>
      <c r="R85" s="43">
        <f t="shared" si="1"/>
        <v>6.666666666666667</v>
      </c>
    </row>
    <row r="86" spans="1:18" x14ac:dyDescent="0.25">
      <c r="A86" s="14" t="s">
        <v>113</v>
      </c>
      <c r="B86" s="17">
        <v>434256</v>
      </c>
      <c r="C86" s="17">
        <v>8040300</v>
      </c>
      <c r="D86" s="14">
        <v>-17.723400000000002</v>
      </c>
      <c r="E86" s="14">
        <v>146.38</v>
      </c>
      <c r="F86" s="14">
        <v>134</v>
      </c>
      <c r="G86" s="14">
        <v>792</v>
      </c>
      <c r="H86" s="14">
        <v>0</v>
      </c>
      <c r="I86" s="14">
        <v>25</v>
      </c>
      <c r="J86" s="14">
        <v>99</v>
      </c>
      <c r="K86" s="18">
        <v>12.761904761904763</v>
      </c>
      <c r="L86" s="18">
        <v>75.428571428571431</v>
      </c>
      <c r="M86" s="18">
        <v>0</v>
      </c>
      <c r="N86" s="18">
        <v>2.3809523809523809</v>
      </c>
      <c r="O86" s="18">
        <v>9.4285714285714288</v>
      </c>
      <c r="P86" s="14">
        <v>100</v>
      </c>
      <c r="Q86" s="14"/>
      <c r="R86" s="43">
        <f t="shared" si="1"/>
        <v>7.8358208955223878</v>
      </c>
    </row>
    <row r="87" spans="1:18" x14ac:dyDescent="0.25">
      <c r="A87" s="14" t="s">
        <v>114</v>
      </c>
      <c r="B87" s="17">
        <v>434233</v>
      </c>
      <c r="C87" s="17">
        <v>8040290</v>
      </c>
      <c r="D87" s="14">
        <v>-17.723600000000001</v>
      </c>
      <c r="E87" s="14">
        <v>146.38</v>
      </c>
      <c r="F87" s="14">
        <v>74</v>
      </c>
      <c r="G87" s="14">
        <v>427</v>
      </c>
      <c r="H87" s="14">
        <v>0</v>
      </c>
      <c r="I87" s="14">
        <v>8</v>
      </c>
      <c r="J87" s="14">
        <v>41</v>
      </c>
      <c r="K87" s="18">
        <v>13.454545454545455</v>
      </c>
      <c r="L87" s="18">
        <v>77.63636363636364</v>
      </c>
      <c r="M87" s="18">
        <v>0</v>
      </c>
      <c r="N87" s="18">
        <v>1.4545454545454546</v>
      </c>
      <c r="O87" s="18">
        <v>7.4545454545454541</v>
      </c>
      <c r="P87" s="14">
        <v>100</v>
      </c>
      <c r="Q87" s="14"/>
      <c r="R87" s="43">
        <f t="shared" si="1"/>
        <v>7.4324324324324325</v>
      </c>
    </row>
    <row r="88" spans="1:18" x14ac:dyDescent="0.25">
      <c r="A88" s="14" t="s">
        <v>115</v>
      </c>
      <c r="B88" s="17">
        <v>434228</v>
      </c>
      <c r="C88" s="17">
        <v>8040260</v>
      </c>
      <c r="D88" s="14">
        <v>-17.723800000000001</v>
      </c>
      <c r="E88" s="14">
        <v>146.38</v>
      </c>
      <c r="F88" s="14">
        <v>49</v>
      </c>
      <c r="G88" s="14">
        <v>402</v>
      </c>
      <c r="H88" s="14">
        <v>0</v>
      </c>
      <c r="I88" s="14">
        <v>9</v>
      </c>
      <c r="J88" s="14">
        <v>40</v>
      </c>
      <c r="K88" s="18">
        <v>9.8000000000000007</v>
      </c>
      <c r="L88" s="18">
        <v>80.400000000000006</v>
      </c>
      <c r="M88" s="18">
        <v>0</v>
      </c>
      <c r="N88" s="18">
        <v>1.7999999999999998</v>
      </c>
      <c r="O88" s="18">
        <v>8</v>
      </c>
      <c r="P88" s="14">
        <v>100</v>
      </c>
      <c r="Q88" s="14"/>
      <c r="R88" s="43">
        <f t="shared" si="1"/>
        <v>10.204081632653061</v>
      </c>
    </row>
    <row r="89" spans="1:18" x14ac:dyDescent="0.25">
      <c r="A89" s="14" t="s">
        <v>116</v>
      </c>
      <c r="B89" s="17">
        <v>434212</v>
      </c>
      <c r="C89" s="17">
        <v>8040240</v>
      </c>
      <c r="D89" s="14">
        <v>-17.724</v>
      </c>
      <c r="E89" s="14">
        <v>146.38</v>
      </c>
      <c r="F89" s="14">
        <v>121</v>
      </c>
      <c r="G89" s="14">
        <v>654</v>
      </c>
      <c r="H89" s="14">
        <v>0</v>
      </c>
      <c r="I89" s="14">
        <v>27</v>
      </c>
      <c r="J89" s="14">
        <v>48</v>
      </c>
      <c r="K89" s="18">
        <v>14.23529411764706</v>
      </c>
      <c r="L89" s="18">
        <v>76.941176470588232</v>
      </c>
      <c r="M89" s="18">
        <v>0</v>
      </c>
      <c r="N89" s="18">
        <v>3.1764705882352939</v>
      </c>
      <c r="O89" s="18">
        <v>5.6470588235294121</v>
      </c>
      <c r="P89" s="14">
        <v>99.999999999999986</v>
      </c>
      <c r="Q89" s="14"/>
      <c r="R89" s="43">
        <f t="shared" si="1"/>
        <v>7.0247933884297513</v>
      </c>
    </row>
    <row r="90" spans="1:18" x14ac:dyDescent="0.25">
      <c r="A90" s="14" t="s">
        <v>117</v>
      </c>
      <c r="B90" s="17">
        <v>434198</v>
      </c>
      <c r="C90" s="17">
        <v>8040220</v>
      </c>
      <c r="D90" s="14">
        <v>-17.7242</v>
      </c>
      <c r="E90" s="14">
        <v>146.37899999999999</v>
      </c>
      <c r="F90" s="14">
        <v>29</v>
      </c>
      <c r="G90" s="14">
        <v>240</v>
      </c>
      <c r="H90" s="14">
        <v>0</v>
      </c>
      <c r="I90" s="14">
        <v>9</v>
      </c>
      <c r="J90" s="14">
        <v>22</v>
      </c>
      <c r="K90" s="18">
        <v>9.6666666666666661</v>
      </c>
      <c r="L90" s="18">
        <v>80</v>
      </c>
      <c r="M90" s="18">
        <v>0</v>
      </c>
      <c r="N90" s="18">
        <v>3</v>
      </c>
      <c r="O90" s="18">
        <v>7.333333333333333</v>
      </c>
      <c r="P90" s="14">
        <v>100</v>
      </c>
      <c r="Q90" s="14"/>
      <c r="R90" s="43">
        <f t="shared" si="1"/>
        <v>10.344827586206897</v>
      </c>
    </row>
    <row r="91" spans="1:18" x14ac:dyDescent="0.25">
      <c r="A91" s="14" t="s">
        <v>118</v>
      </c>
      <c r="B91" s="17">
        <v>448058</v>
      </c>
      <c r="C91" s="17">
        <v>8030910</v>
      </c>
      <c r="D91" s="14">
        <v>-17.808700000000002</v>
      </c>
      <c r="E91" s="14">
        <v>146.51</v>
      </c>
      <c r="F91" s="14">
        <v>93</v>
      </c>
      <c r="G91" s="14">
        <v>595</v>
      </c>
      <c r="H91" s="14">
        <v>3</v>
      </c>
      <c r="I91" s="14">
        <v>7</v>
      </c>
      <c r="J91" s="14">
        <v>102</v>
      </c>
      <c r="K91" s="18">
        <v>11.625</v>
      </c>
      <c r="L91" s="18">
        <v>74.375</v>
      </c>
      <c r="M91" s="18">
        <v>0.375</v>
      </c>
      <c r="N91" s="18">
        <v>0.87500000000000011</v>
      </c>
      <c r="O91" s="18">
        <v>12.75</v>
      </c>
      <c r="P91" s="14">
        <v>100</v>
      </c>
      <c r="Q91" s="14"/>
      <c r="R91" s="43">
        <f t="shared" si="1"/>
        <v>8.6021505376344081</v>
      </c>
    </row>
    <row r="92" spans="1:18" x14ac:dyDescent="0.25">
      <c r="A92" s="14" t="s">
        <v>119</v>
      </c>
      <c r="B92" s="17">
        <v>448088</v>
      </c>
      <c r="C92" s="17">
        <v>8030910</v>
      </c>
      <c r="D92" s="14">
        <v>-17.808700000000002</v>
      </c>
      <c r="E92" s="14">
        <v>146.51</v>
      </c>
      <c r="F92" s="14">
        <v>52</v>
      </c>
      <c r="G92" s="14">
        <v>540</v>
      </c>
      <c r="H92" s="14">
        <v>7</v>
      </c>
      <c r="I92" s="14">
        <v>11</v>
      </c>
      <c r="J92" s="14">
        <v>90</v>
      </c>
      <c r="K92" s="18">
        <v>7.4285714285714288</v>
      </c>
      <c r="L92" s="18">
        <v>77.142857142857153</v>
      </c>
      <c r="M92" s="18">
        <v>1</v>
      </c>
      <c r="N92" s="18">
        <v>1.5714285714285716</v>
      </c>
      <c r="O92" s="18">
        <v>12.857142857142856</v>
      </c>
      <c r="P92" s="14">
        <v>100.00000000000001</v>
      </c>
      <c r="Q92" s="14"/>
      <c r="R92" s="43">
        <f t="shared" si="1"/>
        <v>13.461538461538462</v>
      </c>
    </row>
    <row r="93" spans="1:18" x14ac:dyDescent="0.25">
      <c r="A93" s="14" t="s">
        <v>120</v>
      </c>
      <c r="B93" s="17">
        <v>448113</v>
      </c>
      <c r="C93" s="17">
        <v>8030920</v>
      </c>
      <c r="D93" s="14">
        <v>-17.808599999999998</v>
      </c>
      <c r="E93" s="14">
        <v>146.51</v>
      </c>
      <c r="F93" s="14">
        <v>60</v>
      </c>
      <c r="G93" s="14">
        <v>291</v>
      </c>
      <c r="H93" s="14">
        <v>7</v>
      </c>
      <c r="I93" s="14">
        <v>1</v>
      </c>
      <c r="J93" s="14">
        <v>41</v>
      </c>
      <c r="K93" s="18">
        <v>15</v>
      </c>
      <c r="L93" s="18">
        <v>72.75</v>
      </c>
      <c r="M93" s="18">
        <v>1.7500000000000002</v>
      </c>
      <c r="N93" s="18">
        <v>0.25</v>
      </c>
      <c r="O93" s="18">
        <v>10.25</v>
      </c>
      <c r="P93" s="14">
        <v>100</v>
      </c>
      <c r="Q93" s="14"/>
      <c r="R93" s="43">
        <f t="shared" si="1"/>
        <v>6.666666666666667</v>
      </c>
    </row>
    <row r="94" spans="1:18" x14ac:dyDescent="0.25">
      <c r="A94" s="14" t="s">
        <v>121</v>
      </c>
      <c r="B94" s="17">
        <v>448134</v>
      </c>
      <c r="C94" s="17">
        <v>8030950</v>
      </c>
      <c r="D94" s="14">
        <v>-17.808399999999999</v>
      </c>
      <c r="E94" s="14">
        <v>146.511</v>
      </c>
      <c r="F94" s="14">
        <v>88</v>
      </c>
      <c r="G94" s="14">
        <v>497</v>
      </c>
      <c r="H94" s="14">
        <v>4</v>
      </c>
      <c r="I94" s="14">
        <v>3</v>
      </c>
      <c r="J94" s="14">
        <v>58</v>
      </c>
      <c r="K94" s="18">
        <v>13.538461538461538</v>
      </c>
      <c r="L94" s="18">
        <v>76.461538461538453</v>
      </c>
      <c r="M94" s="18">
        <v>0.61538461538461542</v>
      </c>
      <c r="N94" s="18">
        <v>0.46153846153846156</v>
      </c>
      <c r="O94" s="18">
        <v>8.9230769230769234</v>
      </c>
      <c r="P94" s="14">
        <v>99.999999999999986</v>
      </c>
      <c r="Q94" s="14"/>
      <c r="R94" s="43">
        <f t="shared" si="1"/>
        <v>7.3863636363636367</v>
      </c>
    </row>
    <row r="95" spans="1:18" x14ac:dyDescent="0.25">
      <c r="A95" s="14" t="s">
        <v>122</v>
      </c>
      <c r="B95" s="17">
        <v>448153</v>
      </c>
      <c r="C95" s="17">
        <v>8030970</v>
      </c>
      <c r="D95" s="14">
        <v>-17.808199999999999</v>
      </c>
      <c r="E95" s="14">
        <v>146.511</v>
      </c>
      <c r="F95" s="14">
        <v>32</v>
      </c>
      <c r="G95" s="14">
        <v>128</v>
      </c>
      <c r="H95" s="14">
        <v>0</v>
      </c>
      <c r="I95" s="14">
        <v>7</v>
      </c>
      <c r="J95" s="14">
        <v>33</v>
      </c>
      <c r="K95" s="18">
        <v>16</v>
      </c>
      <c r="L95" s="18">
        <v>64</v>
      </c>
      <c r="M95" s="18">
        <v>0</v>
      </c>
      <c r="N95" s="18">
        <v>3.5000000000000004</v>
      </c>
      <c r="O95" s="18">
        <v>16.5</v>
      </c>
      <c r="P95" s="14">
        <v>100</v>
      </c>
      <c r="Q95" s="14"/>
      <c r="R95" s="43">
        <f t="shared" si="1"/>
        <v>6.25</v>
      </c>
    </row>
    <row r="96" spans="1:18" x14ac:dyDescent="0.25">
      <c r="A96" s="14" t="s">
        <v>123</v>
      </c>
      <c r="B96" s="17">
        <v>448168</v>
      </c>
      <c r="C96" s="17">
        <v>8030990</v>
      </c>
      <c r="D96" s="14">
        <v>-17.808</v>
      </c>
      <c r="E96" s="14">
        <v>146.511</v>
      </c>
      <c r="F96" s="14">
        <v>14</v>
      </c>
      <c r="G96" s="14">
        <v>78</v>
      </c>
      <c r="H96" s="14">
        <v>2</v>
      </c>
      <c r="I96" s="14">
        <v>0</v>
      </c>
      <c r="J96" s="14">
        <v>6</v>
      </c>
      <c r="K96" s="18">
        <v>14.000000000000002</v>
      </c>
      <c r="L96" s="18">
        <v>78</v>
      </c>
      <c r="M96" s="18">
        <v>2</v>
      </c>
      <c r="N96" s="18">
        <v>0</v>
      </c>
      <c r="O96" s="18">
        <v>6</v>
      </c>
      <c r="P96" s="14">
        <v>100</v>
      </c>
      <c r="Q96" s="14"/>
      <c r="R96" s="43">
        <f t="shared" si="1"/>
        <v>7.1428571428571423</v>
      </c>
    </row>
    <row r="97" spans="1:18" x14ac:dyDescent="0.25">
      <c r="A97" s="14" t="s">
        <v>124</v>
      </c>
      <c r="B97" s="17">
        <v>448189</v>
      </c>
      <c r="C97" s="17">
        <v>8031010</v>
      </c>
      <c r="D97" s="14">
        <v>-17.8078</v>
      </c>
      <c r="E97" s="14">
        <v>146.511</v>
      </c>
      <c r="F97" s="14">
        <v>84</v>
      </c>
      <c r="G97" s="14">
        <v>274</v>
      </c>
      <c r="H97" s="14">
        <v>0</v>
      </c>
      <c r="I97" s="14">
        <v>1</v>
      </c>
      <c r="J97" s="14">
        <v>41</v>
      </c>
      <c r="K97" s="18">
        <v>21</v>
      </c>
      <c r="L97" s="18">
        <v>68.5</v>
      </c>
      <c r="M97" s="18">
        <v>0</v>
      </c>
      <c r="N97" s="18">
        <v>0.25</v>
      </c>
      <c r="O97" s="18">
        <v>10.25</v>
      </c>
      <c r="P97" s="14">
        <v>100</v>
      </c>
      <c r="Q97" s="14"/>
      <c r="R97" s="43">
        <f t="shared" si="1"/>
        <v>4.7619047619047619</v>
      </c>
    </row>
    <row r="98" spans="1:18" x14ac:dyDescent="0.25">
      <c r="A98" s="14" t="s">
        <v>125</v>
      </c>
      <c r="B98" s="17">
        <v>448202</v>
      </c>
      <c r="C98" s="17">
        <v>8031040</v>
      </c>
      <c r="D98" s="14">
        <v>-17.807600000000001</v>
      </c>
      <c r="E98" s="14">
        <v>146.511</v>
      </c>
      <c r="F98" s="14">
        <v>21</v>
      </c>
      <c r="G98" s="14">
        <v>23</v>
      </c>
      <c r="H98" s="14">
        <v>0</v>
      </c>
      <c r="I98" s="14">
        <v>0</v>
      </c>
      <c r="J98" s="14">
        <v>6</v>
      </c>
      <c r="K98" s="18">
        <v>42</v>
      </c>
      <c r="L98" s="18">
        <v>46</v>
      </c>
      <c r="M98" s="18">
        <v>0</v>
      </c>
      <c r="N98" s="18">
        <v>0</v>
      </c>
      <c r="O98" s="18">
        <v>12</v>
      </c>
      <c r="P98" s="14">
        <v>100</v>
      </c>
      <c r="Q98" s="14"/>
      <c r="R98" s="43">
        <f t="shared" si="1"/>
        <v>2.3809523809523809</v>
      </c>
    </row>
    <row r="99" spans="1:18" x14ac:dyDescent="0.25">
      <c r="A99" s="14" t="s">
        <v>126</v>
      </c>
      <c r="B99" s="17">
        <v>448231</v>
      </c>
      <c r="C99" s="17">
        <v>8031050</v>
      </c>
      <c r="D99" s="14">
        <v>-17.807500000000001</v>
      </c>
      <c r="E99" s="14">
        <v>146.512</v>
      </c>
      <c r="F99" s="14">
        <v>46</v>
      </c>
      <c r="G99" s="14">
        <v>583</v>
      </c>
      <c r="H99" s="14">
        <v>0</v>
      </c>
      <c r="I99" s="14">
        <v>20</v>
      </c>
      <c r="J99" s="14">
        <v>51</v>
      </c>
      <c r="K99" s="18">
        <v>6.5714285714285712</v>
      </c>
      <c r="L99" s="18">
        <v>83.285714285714292</v>
      </c>
      <c r="M99" s="18">
        <v>0</v>
      </c>
      <c r="N99" s="18">
        <v>2.8571428571428572</v>
      </c>
      <c r="O99" s="18">
        <v>7.2857142857142856</v>
      </c>
      <c r="P99" s="14">
        <v>100.00000000000001</v>
      </c>
      <c r="Q99" s="14"/>
      <c r="R99" s="43">
        <f t="shared" si="1"/>
        <v>15.217391304347826</v>
      </c>
    </row>
    <row r="100" spans="1:18" x14ac:dyDescent="0.25">
      <c r="A100" s="14" t="s">
        <v>127</v>
      </c>
      <c r="B100" s="17">
        <v>448253</v>
      </c>
      <c r="C100" s="17">
        <v>8031060</v>
      </c>
      <c r="D100" s="14">
        <v>-17.807400000000001</v>
      </c>
      <c r="E100" s="14">
        <v>146.512</v>
      </c>
      <c r="F100" s="14">
        <v>314</v>
      </c>
      <c r="G100" s="14">
        <v>1381</v>
      </c>
      <c r="H100" s="14">
        <v>68</v>
      </c>
      <c r="I100" s="14">
        <v>9</v>
      </c>
      <c r="J100" s="14">
        <v>378</v>
      </c>
      <c r="K100" s="18">
        <v>14.604651162790697</v>
      </c>
      <c r="L100" s="18">
        <v>64.232558139534873</v>
      </c>
      <c r="M100" s="18">
        <v>3.1627906976744184</v>
      </c>
      <c r="N100" s="18">
        <v>0.41860465116279072</v>
      </c>
      <c r="O100" s="18">
        <v>17.581395348837209</v>
      </c>
      <c r="P100" s="14">
        <v>100</v>
      </c>
      <c r="Q100" s="14"/>
      <c r="R100" s="43">
        <f t="shared" si="1"/>
        <v>6.8471337579617835</v>
      </c>
    </row>
    <row r="101" spans="1:18" x14ac:dyDescent="0.25">
      <c r="A101" s="14" t="s">
        <v>128</v>
      </c>
      <c r="B101" s="17">
        <v>448270</v>
      </c>
      <c r="C101" s="17">
        <v>8031080</v>
      </c>
      <c r="D101" s="14">
        <v>-17.807200000000002</v>
      </c>
      <c r="E101" s="14">
        <v>146.512</v>
      </c>
      <c r="F101" s="14">
        <v>158</v>
      </c>
      <c r="G101" s="14">
        <v>440</v>
      </c>
      <c r="H101" s="14">
        <v>1</v>
      </c>
      <c r="I101" s="14">
        <v>5</v>
      </c>
      <c r="J101" s="14">
        <v>96</v>
      </c>
      <c r="K101" s="18">
        <v>22.571428571428569</v>
      </c>
      <c r="L101" s="18">
        <v>62.857142857142854</v>
      </c>
      <c r="M101" s="18">
        <v>0.14285714285714285</v>
      </c>
      <c r="N101" s="18">
        <v>0.7142857142857143</v>
      </c>
      <c r="O101" s="18">
        <v>13.714285714285715</v>
      </c>
      <c r="P101" s="14">
        <v>99.999999999999972</v>
      </c>
      <c r="Q101" s="14"/>
      <c r="R101" s="43">
        <f t="shared" si="1"/>
        <v>4.4303797468354436</v>
      </c>
    </row>
    <row r="102" spans="1:18" x14ac:dyDescent="0.25">
      <c r="A102" s="14" t="s">
        <v>129</v>
      </c>
      <c r="B102" s="17">
        <v>448296</v>
      </c>
      <c r="C102" s="17">
        <v>8031090</v>
      </c>
      <c r="D102" s="14">
        <v>-17.807099999999998</v>
      </c>
      <c r="E102" s="14">
        <v>146.512</v>
      </c>
      <c r="F102" s="14">
        <v>221</v>
      </c>
      <c r="G102" s="14">
        <v>885</v>
      </c>
      <c r="H102" s="14">
        <v>8</v>
      </c>
      <c r="I102" s="14">
        <v>1</v>
      </c>
      <c r="J102" s="14">
        <v>135</v>
      </c>
      <c r="K102" s="18">
        <v>17.68</v>
      </c>
      <c r="L102" s="18">
        <v>70.8</v>
      </c>
      <c r="M102" s="18">
        <v>0.64</v>
      </c>
      <c r="N102" s="18">
        <v>0.08</v>
      </c>
      <c r="O102" s="18">
        <v>10.8</v>
      </c>
      <c r="P102" s="14">
        <v>99.999999999999986</v>
      </c>
      <c r="Q102" s="14"/>
      <c r="R102" s="43">
        <f t="shared" si="1"/>
        <v>5.6561085972850682</v>
      </c>
    </row>
    <row r="103" spans="1:18" x14ac:dyDescent="0.25">
      <c r="A103" s="14" t="s">
        <v>130</v>
      </c>
      <c r="B103" s="17">
        <v>449103</v>
      </c>
      <c r="C103" s="17">
        <v>8031630</v>
      </c>
      <c r="D103" s="14">
        <v>-17.802199999999999</v>
      </c>
      <c r="E103" s="14">
        <v>146.52000000000001</v>
      </c>
      <c r="F103" s="14">
        <v>122</v>
      </c>
      <c r="G103" s="14">
        <v>428</v>
      </c>
      <c r="H103" s="14">
        <v>58</v>
      </c>
      <c r="I103" s="14">
        <v>24</v>
      </c>
      <c r="J103" s="14">
        <v>118</v>
      </c>
      <c r="K103" s="18">
        <v>16.266666666666666</v>
      </c>
      <c r="L103" s="18">
        <v>57.066666666666663</v>
      </c>
      <c r="M103" s="18">
        <v>7.7333333333333334</v>
      </c>
      <c r="N103" s="18">
        <v>3.2</v>
      </c>
      <c r="O103" s="18">
        <v>15.733333333333333</v>
      </c>
      <c r="P103" s="14">
        <v>100</v>
      </c>
      <c r="Q103" s="14"/>
      <c r="R103" s="43">
        <f t="shared" si="1"/>
        <v>6.1475409836065573</v>
      </c>
    </row>
    <row r="104" spans="1:18" x14ac:dyDescent="0.25">
      <c r="A104" s="14" t="s">
        <v>131</v>
      </c>
      <c r="B104" s="17">
        <v>449155</v>
      </c>
      <c r="C104" s="17">
        <v>8031650</v>
      </c>
      <c r="D104" s="14">
        <v>-17.802</v>
      </c>
      <c r="E104" s="14">
        <v>146.52000000000001</v>
      </c>
      <c r="F104" s="14">
        <v>584</v>
      </c>
      <c r="G104" s="14">
        <v>2513</v>
      </c>
      <c r="H104" s="14">
        <v>81</v>
      </c>
      <c r="I104" s="14">
        <v>40</v>
      </c>
      <c r="J104" s="14">
        <v>482</v>
      </c>
      <c r="K104" s="18">
        <v>15.783783783783784</v>
      </c>
      <c r="L104" s="18">
        <v>67.918918918918919</v>
      </c>
      <c r="M104" s="18">
        <v>2.189189189189189</v>
      </c>
      <c r="N104" s="18">
        <v>1.0810810810810811</v>
      </c>
      <c r="O104" s="18">
        <v>13.027027027027028</v>
      </c>
      <c r="P104" s="14">
        <v>100.00000000000001</v>
      </c>
      <c r="Q104" s="14"/>
      <c r="R104" s="43">
        <f t="shared" si="1"/>
        <v>6.3356164383561646</v>
      </c>
    </row>
    <row r="105" spans="1:18" x14ac:dyDescent="0.25">
      <c r="A105" s="14" t="s">
        <v>132</v>
      </c>
      <c r="B105" s="17">
        <v>449168</v>
      </c>
      <c r="C105" s="17">
        <v>8031670</v>
      </c>
      <c r="D105" s="14">
        <v>-17.8018</v>
      </c>
      <c r="E105" s="14">
        <v>146.52000000000001</v>
      </c>
      <c r="F105" s="14">
        <v>84</v>
      </c>
      <c r="G105" s="14">
        <v>599</v>
      </c>
      <c r="H105" s="14">
        <v>39</v>
      </c>
      <c r="I105" s="14">
        <v>14</v>
      </c>
      <c r="J105" s="14">
        <v>114</v>
      </c>
      <c r="K105" s="18">
        <v>9.8823529411764692</v>
      </c>
      <c r="L105" s="18">
        <v>70.470588235294116</v>
      </c>
      <c r="M105" s="18">
        <v>4.5882352941176467</v>
      </c>
      <c r="N105" s="18">
        <v>1.6470588235294119</v>
      </c>
      <c r="O105" s="18">
        <v>13.411764705882353</v>
      </c>
      <c r="P105" s="14">
        <v>99.999999999999986</v>
      </c>
      <c r="Q105" s="14"/>
      <c r="R105" s="43">
        <f t="shared" si="1"/>
        <v>10.11904761904762</v>
      </c>
    </row>
    <row r="106" spans="1:18" x14ac:dyDescent="0.25">
      <c r="A106" s="14" t="s">
        <v>133</v>
      </c>
      <c r="B106" s="17">
        <v>449175</v>
      </c>
      <c r="C106" s="17">
        <v>8031680</v>
      </c>
      <c r="D106" s="14">
        <v>-17.8017</v>
      </c>
      <c r="E106" s="14">
        <v>146.52000000000001</v>
      </c>
      <c r="F106" s="14">
        <v>69</v>
      </c>
      <c r="G106" s="14">
        <v>517</v>
      </c>
      <c r="H106" s="14">
        <v>20</v>
      </c>
      <c r="I106" s="14">
        <v>43</v>
      </c>
      <c r="J106" s="14">
        <v>51</v>
      </c>
      <c r="K106" s="18">
        <v>9.8571428571428577</v>
      </c>
      <c r="L106" s="18">
        <v>73.857142857142861</v>
      </c>
      <c r="M106" s="18">
        <v>2.8571428571428572</v>
      </c>
      <c r="N106" s="18">
        <v>6.1428571428571432</v>
      </c>
      <c r="O106" s="18">
        <v>7.2857142857142856</v>
      </c>
      <c r="P106" s="14">
        <v>100.00000000000001</v>
      </c>
      <c r="Q106" s="14"/>
      <c r="R106" s="43">
        <f t="shared" si="1"/>
        <v>10.144927536231883</v>
      </c>
    </row>
    <row r="107" spans="1:18" x14ac:dyDescent="0.25">
      <c r="A107" s="14" t="s">
        <v>134</v>
      </c>
      <c r="B107" s="17">
        <v>449185</v>
      </c>
      <c r="C107" s="17">
        <v>8031700</v>
      </c>
      <c r="D107" s="14">
        <v>-17.801600000000001</v>
      </c>
      <c r="E107" s="14">
        <v>146.52099999999999</v>
      </c>
      <c r="F107" s="14">
        <v>25</v>
      </c>
      <c r="G107" s="14">
        <v>363</v>
      </c>
      <c r="H107" s="14">
        <v>11</v>
      </c>
      <c r="I107" s="14">
        <v>9</v>
      </c>
      <c r="J107" s="14">
        <v>42</v>
      </c>
      <c r="K107" s="18">
        <v>5.5555555555555554</v>
      </c>
      <c r="L107" s="18">
        <v>80.666666666666657</v>
      </c>
      <c r="M107" s="18">
        <v>2.4444444444444446</v>
      </c>
      <c r="N107" s="18">
        <v>2</v>
      </c>
      <c r="O107" s="18">
        <v>9.3333333333333339</v>
      </c>
      <c r="P107" s="14">
        <v>99.999999999999986</v>
      </c>
      <c r="Q107" s="14"/>
      <c r="R107" s="43">
        <f t="shared" si="1"/>
        <v>18</v>
      </c>
    </row>
    <row r="108" spans="1:18" x14ac:dyDescent="0.25">
      <c r="A108" s="14" t="s">
        <v>135</v>
      </c>
      <c r="B108" s="17">
        <v>449206</v>
      </c>
      <c r="C108" s="17">
        <v>8031720</v>
      </c>
      <c r="D108" s="14">
        <v>-17.801400000000001</v>
      </c>
      <c r="E108" s="14">
        <v>146.52099999999999</v>
      </c>
      <c r="F108" s="14">
        <v>47</v>
      </c>
      <c r="G108" s="14">
        <v>363</v>
      </c>
      <c r="H108" s="14">
        <v>3</v>
      </c>
      <c r="I108" s="14">
        <v>55</v>
      </c>
      <c r="J108" s="14">
        <v>32</v>
      </c>
      <c r="K108" s="18">
        <v>9.4</v>
      </c>
      <c r="L108" s="18">
        <v>72.599999999999994</v>
      </c>
      <c r="M108" s="18">
        <v>0.6</v>
      </c>
      <c r="N108" s="18">
        <v>11</v>
      </c>
      <c r="O108" s="18">
        <v>6.4</v>
      </c>
      <c r="P108" s="14">
        <v>100</v>
      </c>
      <c r="Q108" s="14"/>
      <c r="R108" s="43">
        <f t="shared" si="1"/>
        <v>10.638297872340425</v>
      </c>
    </row>
    <row r="109" spans="1:18" x14ac:dyDescent="0.25">
      <c r="A109" s="14" t="s">
        <v>136</v>
      </c>
      <c r="B109" s="17">
        <v>449219</v>
      </c>
      <c r="C109" s="17">
        <v>8031740</v>
      </c>
      <c r="D109" s="14">
        <v>-17.801300000000001</v>
      </c>
      <c r="E109" s="14">
        <v>146.52099999999999</v>
      </c>
      <c r="F109" s="14">
        <v>4</v>
      </c>
      <c r="G109" s="14">
        <v>219</v>
      </c>
      <c r="H109" s="14">
        <v>12</v>
      </c>
      <c r="I109" s="14">
        <v>56</v>
      </c>
      <c r="J109" s="14">
        <v>9</v>
      </c>
      <c r="K109" s="18">
        <v>1.3333333333333335</v>
      </c>
      <c r="L109" s="18">
        <v>73</v>
      </c>
      <c r="M109" s="18">
        <v>4</v>
      </c>
      <c r="N109" s="18">
        <v>18.666666666666668</v>
      </c>
      <c r="O109" s="18">
        <v>3</v>
      </c>
      <c r="P109" s="14">
        <v>100</v>
      </c>
      <c r="Q109" s="14"/>
      <c r="R109" s="43">
        <f t="shared" si="1"/>
        <v>74.999999999999986</v>
      </c>
    </row>
    <row r="110" spans="1:18" x14ac:dyDescent="0.25">
      <c r="A110" s="14" t="s">
        <v>137</v>
      </c>
      <c r="B110" s="17">
        <v>450390</v>
      </c>
      <c r="C110" s="17">
        <v>8032840</v>
      </c>
      <c r="D110" s="14">
        <v>-17.7913</v>
      </c>
      <c r="E110" s="14">
        <v>146.53200000000001</v>
      </c>
      <c r="F110" s="14">
        <v>188</v>
      </c>
      <c r="G110" s="14">
        <v>259</v>
      </c>
      <c r="H110" s="14">
        <v>5</v>
      </c>
      <c r="I110" s="14">
        <v>12</v>
      </c>
      <c r="J110" s="14">
        <v>86</v>
      </c>
      <c r="K110" s="18">
        <v>34.18181818181818</v>
      </c>
      <c r="L110" s="18">
        <v>47.090909090909086</v>
      </c>
      <c r="M110" s="18">
        <v>0.90909090909090906</v>
      </c>
      <c r="N110" s="18">
        <v>2.1818181818181821</v>
      </c>
      <c r="O110" s="18">
        <v>15.636363636363637</v>
      </c>
      <c r="P110" s="14">
        <v>100</v>
      </c>
      <c r="Q110" s="14"/>
      <c r="R110" s="43">
        <f t="shared" si="1"/>
        <v>2.9255319148936172</v>
      </c>
    </row>
    <row r="111" spans="1:18" x14ac:dyDescent="0.25">
      <c r="A111" s="14" t="s">
        <v>138</v>
      </c>
      <c r="B111" s="17">
        <v>450407</v>
      </c>
      <c r="C111" s="17">
        <v>8032870</v>
      </c>
      <c r="D111" s="14">
        <v>-17.7911</v>
      </c>
      <c r="E111" s="14">
        <v>146.53200000000001</v>
      </c>
      <c r="F111" s="14">
        <v>242</v>
      </c>
      <c r="G111" s="14">
        <v>237</v>
      </c>
      <c r="H111" s="14">
        <v>4</v>
      </c>
      <c r="I111" s="14">
        <v>1</v>
      </c>
      <c r="J111" s="14">
        <v>66</v>
      </c>
      <c r="K111" s="18">
        <v>44</v>
      </c>
      <c r="L111" s="18">
        <v>43.090909090909093</v>
      </c>
      <c r="M111" s="18">
        <v>0.72727272727272729</v>
      </c>
      <c r="N111" s="18">
        <v>0.18181818181818182</v>
      </c>
      <c r="O111" s="18">
        <v>12</v>
      </c>
      <c r="P111" s="14">
        <v>100.00000000000001</v>
      </c>
      <c r="Q111" s="14"/>
      <c r="R111" s="43">
        <f t="shared" si="1"/>
        <v>2.2727272727272729</v>
      </c>
    </row>
    <row r="112" spans="1:18" x14ac:dyDescent="0.25">
      <c r="A112" s="14" t="s">
        <v>139</v>
      </c>
      <c r="B112" s="17">
        <v>450421</v>
      </c>
      <c r="C112" s="17">
        <v>8032900</v>
      </c>
      <c r="D112" s="14">
        <v>-17.790800000000001</v>
      </c>
      <c r="E112" s="14">
        <v>146.53200000000001</v>
      </c>
      <c r="F112" s="14">
        <v>110</v>
      </c>
      <c r="G112" s="14">
        <v>184</v>
      </c>
      <c r="H112" s="14">
        <v>7</v>
      </c>
      <c r="I112" s="14">
        <v>0</v>
      </c>
      <c r="J112" s="14">
        <v>49</v>
      </c>
      <c r="K112" s="18">
        <v>31.428571428571427</v>
      </c>
      <c r="L112" s="18">
        <v>52.571428571428569</v>
      </c>
      <c r="M112" s="18">
        <v>2</v>
      </c>
      <c r="N112" s="18">
        <v>0</v>
      </c>
      <c r="O112" s="18">
        <v>14.000000000000002</v>
      </c>
      <c r="P112" s="14">
        <v>100</v>
      </c>
      <c r="Q112" s="14"/>
      <c r="R112" s="43">
        <f t="shared" si="1"/>
        <v>3.1818181818181821</v>
      </c>
    </row>
    <row r="113" spans="1:18" x14ac:dyDescent="0.25">
      <c r="A113" s="14" t="s">
        <v>140</v>
      </c>
      <c r="B113" s="17">
        <v>450439</v>
      </c>
      <c r="C113" s="17">
        <v>8032920</v>
      </c>
      <c r="D113" s="14">
        <v>-17.790600000000001</v>
      </c>
      <c r="E113" s="14">
        <v>146.53200000000001</v>
      </c>
      <c r="F113" s="14">
        <v>179</v>
      </c>
      <c r="G113" s="14">
        <v>437</v>
      </c>
      <c r="H113" s="14">
        <v>86</v>
      </c>
      <c r="I113" s="14">
        <v>3</v>
      </c>
      <c r="J113" s="14">
        <v>145</v>
      </c>
      <c r="K113" s="18">
        <v>21.058823529411764</v>
      </c>
      <c r="L113" s="18">
        <v>51.411764705882355</v>
      </c>
      <c r="M113" s="18">
        <v>10.117647058823529</v>
      </c>
      <c r="N113" s="18">
        <v>0.35294117647058826</v>
      </c>
      <c r="O113" s="18">
        <v>17.058823529411764</v>
      </c>
      <c r="P113" s="14">
        <v>100.00000000000001</v>
      </c>
      <c r="Q113" s="14"/>
      <c r="R113" s="43">
        <f t="shared" si="1"/>
        <v>4.7486033519553077</v>
      </c>
    </row>
    <row r="114" spans="1:18" x14ac:dyDescent="0.25">
      <c r="A114" s="14" t="s">
        <v>141</v>
      </c>
      <c r="B114" s="17">
        <v>450503</v>
      </c>
      <c r="C114" s="17">
        <v>8032980</v>
      </c>
      <c r="D114" s="14">
        <v>-17.790099999999999</v>
      </c>
      <c r="E114" s="14">
        <v>146.53299999999999</v>
      </c>
      <c r="F114" s="14">
        <v>47</v>
      </c>
      <c r="G114" s="14">
        <v>139</v>
      </c>
      <c r="H114" s="14">
        <v>70</v>
      </c>
      <c r="I114" s="14">
        <v>0</v>
      </c>
      <c r="J114" s="14">
        <v>44</v>
      </c>
      <c r="K114" s="18">
        <v>15.666666666666668</v>
      </c>
      <c r="L114" s="18">
        <v>46.333333333333329</v>
      </c>
      <c r="M114" s="18">
        <v>23.333333333333332</v>
      </c>
      <c r="N114" s="18">
        <v>0</v>
      </c>
      <c r="O114" s="18">
        <v>14.666666666666666</v>
      </c>
      <c r="P114" s="14">
        <v>100</v>
      </c>
      <c r="Q114" s="14"/>
      <c r="R114" s="43">
        <f t="shared" si="1"/>
        <v>6.3829787234042552</v>
      </c>
    </row>
    <row r="115" spans="1:18" x14ac:dyDescent="0.25">
      <c r="A115" s="14" t="s">
        <v>142</v>
      </c>
      <c r="B115" s="17">
        <v>450525</v>
      </c>
      <c r="C115" s="17">
        <v>8032970</v>
      </c>
      <c r="D115" s="14">
        <v>-17.790099999999999</v>
      </c>
      <c r="E115" s="14">
        <v>146.53299999999999</v>
      </c>
      <c r="F115" s="14">
        <v>156</v>
      </c>
      <c r="G115" s="14">
        <v>420</v>
      </c>
      <c r="H115" s="14">
        <v>138</v>
      </c>
      <c r="I115" s="14">
        <v>4</v>
      </c>
      <c r="J115" s="14">
        <v>132</v>
      </c>
      <c r="K115" s="18">
        <v>18.352941176470587</v>
      </c>
      <c r="L115" s="18">
        <v>49.411764705882355</v>
      </c>
      <c r="M115" s="18">
        <v>16.235294117647058</v>
      </c>
      <c r="N115" s="18">
        <v>0.47058823529411759</v>
      </c>
      <c r="O115" s="18">
        <v>15.529411764705884</v>
      </c>
      <c r="P115" s="14">
        <v>100</v>
      </c>
      <c r="Q115" s="14"/>
      <c r="R115" s="43">
        <f t="shared" si="1"/>
        <v>5.4487179487179489</v>
      </c>
    </row>
    <row r="116" spans="1:18" x14ac:dyDescent="0.25">
      <c r="A116" s="14" t="s">
        <v>143</v>
      </c>
      <c r="B116" s="17">
        <v>450548</v>
      </c>
      <c r="C116" s="17">
        <v>8032980</v>
      </c>
      <c r="D116" s="14">
        <v>-17.790099999999999</v>
      </c>
      <c r="E116" s="14">
        <v>146.53299999999999</v>
      </c>
      <c r="F116" s="14">
        <v>117</v>
      </c>
      <c r="G116" s="14">
        <v>181</v>
      </c>
      <c r="H116" s="14">
        <v>2</v>
      </c>
      <c r="I116" s="14">
        <v>1</v>
      </c>
      <c r="J116" s="14">
        <v>49</v>
      </c>
      <c r="K116" s="18">
        <v>33.428571428571431</v>
      </c>
      <c r="L116" s="18">
        <v>51.714285714285715</v>
      </c>
      <c r="M116" s="18">
        <v>0.5714285714285714</v>
      </c>
      <c r="N116" s="18">
        <v>0.2857142857142857</v>
      </c>
      <c r="O116" s="18">
        <v>14.000000000000002</v>
      </c>
      <c r="P116" s="14">
        <v>100</v>
      </c>
      <c r="Q116" s="14"/>
      <c r="R116" s="43">
        <f t="shared" si="1"/>
        <v>2.9914529914529915</v>
      </c>
    </row>
    <row r="117" spans="1:18" x14ac:dyDescent="0.25">
      <c r="A117" s="14" t="s">
        <v>144</v>
      </c>
      <c r="B117" s="17">
        <v>450562</v>
      </c>
      <c r="C117" s="17">
        <v>8033000</v>
      </c>
      <c r="D117" s="14">
        <v>-17.789899999999999</v>
      </c>
      <c r="E117" s="14">
        <v>146.53399999999999</v>
      </c>
      <c r="F117" s="14">
        <v>150</v>
      </c>
      <c r="G117" s="14">
        <v>193</v>
      </c>
      <c r="H117" s="14">
        <v>4</v>
      </c>
      <c r="I117" s="14">
        <v>1</v>
      </c>
      <c r="J117" s="14">
        <v>52</v>
      </c>
      <c r="K117" s="18">
        <v>37.5</v>
      </c>
      <c r="L117" s="18">
        <v>48.25</v>
      </c>
      <c r="M117" s="18">
        <v>1</v>
      </c>
      <c r="N117" s="18">
        <v>0.25</v>
      </c>
      <c r="O117" s="18">
        <v>13</v>
      </c>
      <c r="P117" s="14">
        <v>100</v>
      </c>
      <c r="Q117" s="14"/>
      <c r="R117" s="43">
        <f t="shared" si="1"/>
        <v>2.6666666666666665</v>
      </c>
    </row>
    <row r="118" spans="1:18" x14ac:dyDescent="0.25">
      <c r="A118" s="14" t="s">
        <v>145</v>
      </c>
      <c r="B118" s="17">
        <v>450593</v>
      </c>
      <c r="C118" s="17">
        <v>8033030</v>
      </c>
      <c r="D118" s="14">
        <v>-17.7896</v>
      </c>
      <c r="E118" s="14">
        <v>146.53399999999999</v>
      </c>
      <c r="F118" s="14">
        <v>155</v>
      </c>
      <c r="G118" s="14">
        <v>255</v>
      </c>
      <c r="H118" s="14">
        <v>66</v>
      </c>
      <c r="I118" s="14">
        <v>4</v>
      </c>
      <c r="J118" s="14">
        <v>70</v>
      </c>
      <c r="K118" s="18">
        <v>28.18181818181818</v>
      </c>
      <c r="L118" s="18">
        <v>46.36363636363636</v>
      </c>
      <c r="M118" s="18">
        <v>12</v>
      </c>
      <c r="N118" s="18">
        <v>0.72727272727272729</v>
      </c>
      <c r="O118" s="18">
        <v>12.727272727272727</v>
      </c>
      <c r="P118" s="14">
        <v>100</v>
      </c>
      <c r="Q118" s="14"/>
      <c r="R118" s="43">
        <f t="shared" si="1"/>
        <v>3.5483870967741939</v>
      </c>
    </row>
    <row r="119" spans="1:18" x14ac:dyDescent="0.25">
      <c r="A119" s="14" t="s">
        <v>146</v>
      </c>
      <c r="B119" s="17">
        <v>451246</v>
      </c>
      <c r="C119" s="17">
        <v>8033670</v>
      </c>
      <c r="D119" s="14">
        <v>-17.783899999999999</v>
      </c>
      <c r="E119" s="14">
        <v>146.54</v>
      </c>
      <c r="F119" s="14">
        <v>157</v>
      </c>
      <c r="G119" s="14">
        <v>231</v>
      </c>
      <c r="H119" s="14">
        <v>4</v>
      </c>
      <c r="I119" s="14">
        <v>70</v>
      </c>
      <c r="J119" s="14">
        <v>38</v>
      </c>
      <c r="K119" s="18">
        <v>31.4</v>
      </c>
      <c r="L119" s="18">
        <v>46.2</v>
      </c>
      <c r="M119" s="18">
        <v>0.8</v>
      </c>
      <c r="N119" s="18">
        <v>14.000000000000002</v>
      </c>
      <c r="O119" s="18">
        <v>7.6</v>
      </c>
      <c r="P119" s="14">
        <v>99.999999999999986</v>
      </c>
      <c r="Q119" s="14"/>
      <c r="R119" s="43">
        <f t="shared" si="1"/>
        <v>3.1847133757961785</v>
      </c>
    </row>
    <row r="120" spans="1:18" x14ac:dyDescent="0.25">
      <c r="A120" s="14" t="s">
        <v>147</v>
      </c>
      <c r="B120" s="17">
        <v>451267</v>
      </c>
      <c r="C120" s="17">
        <v>8033690</v>
      </c>
      <c r="D120" s="14">
        <v>-17.7837</v>
      </c>
      <c r="E120" s="14">
        <v>146.54</v>
      </c>
      <c r="F120" s="14">
        <v>386</v>
      </c>
      <c r="G120" s="14">
        <v>510</v>
      </c>
      <c r="H120" s="14">
        <v>10</v>
      </c>
      <c r="I120" s="14">
        <v>19</v>
      </c>
      <c r="J120" s="14">
        <v>125</v>
      </c>
      <c r="K120" s="18">
        <v>36.761904761904759</v>
      </c>
      <c r="L120" s="18">
        <v>48.571428571428569</v>
      </c>
      <c r="M120" s="18">
        <v>0.95238095238095244</v>
      </c>
      <c r="N120" s="18">
        <v>1.8095238095238095</v>
      </c>
      <c r="O120" s="18">
        <v>11.904761904761903</v>
      </c>
      <c r="P120" s="14">
        <v>99.999999999999986</v>
      </c>
      <c r="Q120" s="14"/>
      <c r="R120" s="43">
        <f t="shared" si="1"/>
        <v>2.7202072538860107</v>
      </c>
    </row>
    <row r="121" spans="1:18" x14ac:dyDescent="0.25">
      <c r="A121" s="14" t="s">
        <v>148</v>
      </c>
      <c r="B121" s="17">
        <v>451287</v>
      </c>
      <c r="C121" s="17">
        <v>8033710</v>
      </c>
      <c r="D121" s="14">
        <v>-17.7835</v>
      </c>
      <c r="E121" s="14">
        <v>146.54</v>
      </c>
      <c r="F121" s="14">
        <v>313</v>
      </c>
      <c r="G121" s="14">
        <v>417</v>
      </c>
      <c r="H121" s="14">
        <v>6</v>
      </c>
      <c r="I121" s="14">
        <v>8</v>
      </c>
      <c r="J121" s="14">
        <v>106</v>
      </c>
      <c r="K121" s="18">
        <v>36.823529411764703</v>
      </c>
      <c r="L121" s="18">
        <v>49.058823529411768</v>
      </c>
      <c r="M121" s="18">
        <v>0.70588235294117652</v>
      </c>
      <c r="N121" s="18">
        <v>0.94117647058823517</v>
      </c>
      <c r="O121" s="18">
        <v>12.470588235294118</v>
      </c>
      <c r="P121" s="14">
        <v>99.999999999999986</v>
      </c>
      <c r="Q121" s="14"/>
      <c r="R121" s="43">
        <f t="shared" si="1"/>
        <v>2.7156549520766777</v>
      </c>
    </row>
    <row r="122" spans="1:18" x14ac:dyDescent="0.25">
      <c r="A122" s="14" t="s">
        <v>149</v>
      </c>
      <c r="B122" s="17">
        <v>451307</v>
      </c>
      <c r="C122" s="17">
        <v>8033730</v>
      </c>
      <c r="D122" s="14">
        <v>-17.783300000000001</v>
      </c>
      <c r="E122" s="14">
        <v>146.541</v>
      </c>
      <c r="F122" s="14">
        <v>195</v>
      </c>
      <c r="G122" s="14">
        <v>194</v>
      </c>
      <c r="H122" s="14">
        <v>0</v>
      </c>
      <c r="I122" s="14">
        <v>45</v>
      </c>
      <c r="J122" s="14">
        <v>66</v>
      </c>
      <c r="K122" s="18">
        <v>39</v>
      </c>
      <c r="L122" s="18">
        <v>38.800000000000004</v>
      </c>
      <c r="M122" s="18">
        <v>0</v>
      </c>
      <c r="N122" s="18">
        <v>9</v>
      </c>
      <c r="O122" s="18">
        <v>13.200000000000001</v>
      </c>
      <c r="P122" s="14">
        <v>100.00000000000001</v>
      </c>
      <c r="Q122" s="14"/>
      <c r="R122" s="43">
        <f t="shared" si="1"/>
        <v>2.5641025641025643</v>
      </c>
    </row>
    <row r="123" spans="1:18" x14ac:dyDescent="0.25">
      <c r="A123" s="14" t="s">
        <v>150</v>
      </c>
      <c r="B123" s="17">
        <v>451326</v>
      </c>
      <c r="C123" s="17">
        <v>8033760</v>
      </c>
      <c r="D123" s="14">
        <v>-17.783100000000001</v>
      </c>
      <c r="E123" s="14">
        <v>146.541</v>
      </c>
      <c r="F123" s="14">
        <v>228</v>
      </c>
      <c r="G123" s="14">
        <v>117</v>
      </c>
      <c r="H123" s="14">
        <v>0</v>
      </c>
      <c r="I123" s="14">
        <v>5</v>
      </c>
      <c r="J123" s="14">
        <v>50</v>
      </c>
      <c r="K123" s="18">
        <v>56.999999999999993</v>
      </c>
      <c r="L123" s="18">
        <v>29.25</v>
      </c>
      <c r="M123" s="18">
        <v>0</v>
      </c>
      <c r="N123" s="18">
        <v>1.25</v>
      </c>
      <c r="O123" s="18">
        <v>12.5</v>
      </c>
      <c r="P123" s="14">
        <v>100</v>
      </c>
      <c r="Q123" s="14"/>
      <c r="R123" s="43">
        <f t="shared" si="1"/>
        <v>1.7543859649122808</v>
      </c>
    </row>
    <row r="124" spans="1:18" x14ac:dyDescent="0.25">
      <c r="A124" s="14" t="s">
        <v>151</v>
      </c>
      <c r="B124" s="17">
        <v>451345</v>
      </c>
      <c r="C124" s="17">
        <v>8033780</v>
      </c>
      <c r="D124" s="14">
        <v>-17.782900000000001</v>
      </c>
      <c r="E124" s="14">
        <v>146.541</v>
      </c>
      <c r="F124" s="14">
        <v>211</v>
      </c>
      <c r="G124" s="14">
        <v>190</v>
      </c>
      <c r="H124" s="14">
        <v>5</v>
      </c>
      <c r="I124" s="14">
        <v>12</v>
      </c>
      <c r="J124" s="14">
        <v>82</v>
      </c>
      <c r="K124" s="18">
        <v>42.199999999999996</v>
      </c>
      <c r="L124" s="18">
        <v>38</v>
      </c>
      <c r="M124" s="18">
        <v>1</v>
      </c>
      <c r="N124" s="18">
        <v>2.4</v>
      </c>
      <c r="O124" s="18">
        <v>16.400000000000002</v>
      </c>
      <c r="P124" s="14">
        <v>100</v>
      </c>
      <c r="Q124" s="14"/>
      <c r="R124" s="43">
        <f t="shared" si="1"/>
        <v>2.3696682464454977</v>
      </c>
    </row>
    <row r="125" spans="1:18" x14ac:dyDescent="0.25">
      <c r="A125" s="14" t="s">
        <v>152</v>
      </c>
      <c r="B125" s="17">
        <v>451365</v>
      </c>
      <c r="C125" s="17">
        <v>8033800</v>
      </c>
      <c r="D125" s="14">
        <v>-17.782699999999998</v>
      </c>
      <c r="E125" s="14">
        <v>146.541</v>
      </c>
      <c r="F125" s="14">
        <v>177</v>
      </c>
      <c r="G125" s="14">
        <v>122</v>
      </c>
      <c r="H125" s="14">
        <v>2</v>
      </c>
      <c r="I125" s="14">
        <v>8</v>
      </c>
      <c r="J125" s="14">
        <v>41</v>
      </c>
      <c r="K125" s="18">
        <v>50.571428571428569</v>
      </c>
      <c r="L125" s="18">
        <v>34.857142857142861</v>
      </c>
      <c r="M125" s="18">
        <v>0.5714285714285714</v>
      </c>
      <c r="N125" s="18">
        <v>2.2857142857142856</v>
      </c>
      <c r="O125" s="18">
        <v>11.714285714285715</v>
      </c>
      <c r="P125" s="14">
        <v>100</v>
      </c>
      <c r="Q125" s="14"/>
      <c r="R125" s="43">
        <f t="shared" si="1"/>
        <v>1.9774011299435028</v>
      </c>
    </row>
    <row r="126" spans="1:18" x14ac:dyDescent="0.25">
      <c r="A126" s="14" t="s">
        <v>153</v>
      </c>
      <c r="B126" s="17">
        <v>451384</v>
      </c>
      <c r="C126" s="17">
        <v>8033820</v>
      </c>
      <c r="D126" s="14">
        <v>-17.782399999999999</v>
      </c>
      <c r="E126" s="14">
        <v>146.541</v>
      </c>
      <c r="F126" s="14">
        <v>250</v>
      </c>
      <c r="G126" s="14">
        <v>151</v>
      </c>
      <c r="H126" s="14">
        <v>5</v>
      </c>
      <c r="I126" s="14">
        <v>25</v>
      </c>
      <c r="J126" s="14">
        <v>69</v>
      </c>
      <c r="K126" s="18">
        <v>50</v>
      </c>
      <c r="L126" s="18">
        <v>30.2</v>
      </c>
      <c r="M126" s="18">
        <v>1</v>
      </c>
      <c r="N126" s="18">
        <v>5</v>
      </c>
      <c r="O126" s="18">
        <v>13.8</v>
      </c>
      <c r="P126" s="14">
        <v>100</v>
      </c>
      <c r="Q126" s="14"/>
      <c r="R126" s="43">
        <f t="shared" si="1"/>
        <v>2</v>
      </c>
    </row>
    <row r="127" spans="1:18" x14ac:dyDescent="0.25">
      <c r="A127" s="14" t="s">
        <v>154</v>
      </c>
      <c r="B127" s="17">
        <v>451404</v>
      </c>
      <c r="C127" s="17">
        <v>8033850</v>
      </c>
      <c r="D127" s="14">
        <v>-17.7822</v>
      </c>
      <c r="E127" s="14">
        <v>146.542</v>
      </c>
      <c r="F127" s="14">
        <v>100</v>
      </c>
      <c r="G127" s="14">
        <v>122</v>
      </c>
      <c r="H127" s="14">
        <v>3</v>
      </c>
      <c r="I127" s="14">
        <v>8</v>
      </c>
      <c r="J127" s="14">
        <v>17</v>
      </c>
      <c r="K127" s="18">
        <v>40</v>
      </c>
      <c r="L127" s="18">
        <v>48.8</v>
      </c>
      <c r="M127" s="18">
        <v>1.2</v>
      </c>
      <c r="N127" s="18">
        <v>3.2</v>
      </c>
      <c r="O127" s="18">
        <v>6.8000000000000007</v>
      </c>
      <c r="P127" s="14">
        <v>100</v>
      </c>
      <c r="Q127" s="14"/>
      <c r="R127" s="43">
        <f t="shared" si="1"/>
        <v>2.5</v>
      </c>
    </row>
    <row r="128" spans="1:18" x14ac:dyDescent="0.25">
      <c r="A128" s="14" t="s">
        <v>155</v>
      </c>
      <c r="B128" s="17">
        <v>451423</v>
      </c>
      <c r="C128" s="17">
        <v>8033870</v>
      </c>
      <c r="D128" s="14">
        <v>-17.782</v>
      </c>
      <c r="E128" s="14">
        <v>146.542</v>
      </c>
      <c r="F128" s="14">
        <v>180</v>
      </c>
      <c r="G128" s="14">
        <v>160</v>
      </c>
      <c r="H128" s="14">
        <v>1</v>
      </c>
      <c r="I128" s="14">
        <v>32</v>
      </c>
      <c r="J128" s="14">
        <v>27</v>
      </c>
      <c r="K128" s="18">
        <v>45</v>
      </c>
      <c r="L128" s="18">
        <v>40</v>
      </c>
      <c r="M128" s="18">
        <v>0.25</v>
      </c>
      <c r="N128" s="18">
        <v>8</v>
      </c>
      <c r="O128" s="18">
        <v>6.75</v>
      </c>
      <c r="P128" s="14">
        <v>100</v>
      </c>
      <c r="Q128" s="14"/>
      <c r="R128" s="43">
        <f t="shared" si="1"/>
        <v>2.2222222222222223</v>
      </c>
    </row>
    <row r="129" spans="1:18" x14ac:dyDescent="0.25">
      <c r="A129" s="14" t="s">
        <v>156</v>
      </c>
      <c r="B129" s="17">
        <v>451442</v>
      </c>
      <c r="C129" s="17">
        <v>8033890</v>
      </c>
      <c r="D129" s="14">
        <v>-17.7818</v>
      </c>
      <c r="E129" s="14">
        <v>146.542</v>
      </c>
      <c r="F129" s="14">
        <v>337</v>
      </c>
      <c r="G129" s="14">
        <v>137</v>
      </c>
      <c r="H129" s="14">
        <v>5</v>
      </c>
      <c r="I129" s="14">
        <v>5</v>
      </c>
      <c r="J129" s="14">
        <v>66</v>
      </c>
      <c r="K129" s="18">
        <v>61.272727272727266</v>
      </c>
      <c r="L129" s="18">
        <v>24.90909090909091</v>
      </c>
      <c r="M129" s="18">
        <v>0.90909090909090906</v>
      </c>
      <c r="N129" s="18">
        <v>0.90909090909090906</v>
      </c>
      <c r="O129" s="18">
        <v>12</v>
      </c>
      <c r="P129" s="14">
        <v>99.999999999999986</v>
      </c>
      <c r="Q129" s="14"/>
      <c r="R129" s="43">
        <f t="shared" si="1"/>
        <v>1.6320474777448073</v>
      </c>
    </row>
    <row r="130" spans="1:18" x14ac:dyDescent="0.25">
      <c r="A130" s="14" t="s">
        <v>157</v>
      </c>
      <c r="B130" s="17">
        <v>451460</v>
      </c>
      <c r="C130" s="17">
        <v>8033920</v>
      </c>
      <c r="D130" s="14">
        <v>-17.781600000000001</v>
      </c>
      <c r="E130" s="14">
        <v>146.542</v>
      </c>
      <c r="F130" s="14">
        <v>347</v>
      </c>
      <c r="G130" s="14">
        <v>351</v>
      </c>
      <c r="H130" s="14">
        <v>12</v>
      </c>
      <c r="I130" s="14">
        <v>48</v>
      </c>
      <c r="J130" s="14">
        <v>92</v>
      </c>
      <c r="K130" s="18">
        <v>40.82352941176471</v>
      </c>
      <c r="L130" s="18">
        <v>41.294117647058826</v>
      </c>
      <c r="M130" s="18">
        <v>1.411764705882353</v>
      </c>
      <c r="N130" s="18">
        <v>5.6470588235294121</v>
      </c>
      <c r="O130" s="18">
        <v>10.823529411764705</v>
      </c>
      <c r="P130" s="14">
        <v>100</v>
      </c>
      <c r="Q130" s="14"/>
      <c r="R130" s="43">
        <f t="shared" si="1"/>
        <v>2.4495677233429394</v>
      </c>
    </row>
    <row r="131" spans="1:18" x14ac:dyDescent="0.25">
      <c r="A131" s="14" t="s">
        <v>158</v>
      </c>
      <c r="B131" s="17">
        <v>451478</v>
      </c>
      <c r="C131" s="17">
        <v>8033940</v>
      </c>
      <c r="D131" s="14">
        <v>-17.781400000000001</v>
      </c>
      <c r="E131" s="14">
        <v>146.542</v>
      </c>
      <c r="F131" s="14">
        <v>109</v>
      </c>
      <c r="G131" s="14">
        <v>1060</v>
      </c>
      <c r="H131" s="14">
        <v>6</v>
      </c>
      <c r="I131" s="14">
        <v>54</v>
      </c>
      <c r="J131" s="14">
        <v>71</v>
      </c>
      <c r="K131" s="18">
        <v>8.384615384615385</v>
      </c>
      <c r="L131" s="18">
        <v>81.538461538461533</v>
      </c>
      <c r="M131" s="18">
        <v>0.46153846153846156</v>
      </c>
      <c r="N131" s="18">
        <v>4.1538461538461542</v>
      </c>
      <c r="O131" s="18">
        <v>5.4615384615384617</v>
      </c>
      <c r="P131" s="14">
        <v>100.00000000000001</v>
      </c>
      <c r="Q131" s="14"/>
      <c r="R131" s="43">
        <f t="shared" ref="R131:R194" si="2">100/K131</f>
        <v>11.926605504587155</v>
      </c>
    </row>
    <row r="132" spans="1:18" x14ac:dyDescent="0.25">
      <c r="A132" s="14" t="s">
        <v>159</v>
      </c>
      <c r="B132" s="17">
        <v>451492</v>
      </c>
      <c r="C132" s="17">
        <v>8033970</v>
      </c>
      <c r="D132" s="14">
        <v>-17.781199999999998</v>
      </c>
      <c r="E132" s="14">
        <v>146.542</v>
      </c>
      <c r="F132" s="14">
        <v>45</v>
      </c>
      <c r="G132" s="14">
        <v>185</v>
      </c>
      <c r="H132" s="14">
        <v>0</v>
      </c>
      <c r="I132" s="14">
        <v>4</v>
      </c>
      <c r="J132" s="14">
        <v>16</v>
      </c>
      <c r="K132" s="18">
        <v>18</v>
      </c>
      <c r="L132" s="18">
        <v>74</v>
      </c>
      <c r="M132" s="18">
        <v>0</v>
      </c>
      <c r="N132" s="18">
        <v>1.6</v>
      </c>
      <c r="O132" s="18">
        <v>6.4</v>
      </c>
      <c r="P132" s="14">
        <v>100</v>
      </c>
      <c r="Q132" s="14"/>
      <c r="R132" s="43">
        <f t="shared" si="2"/>
        <v>5.5555555555555554</v>
      </c>
    </row>
    <row r="133" spans="1:18" x14ac:dyDescent="0.25">
      <c r="A133" s="14" t="s">
        <v>160</v>
      </c>
      <c r="B133" s="17">
        <v>450532</v>
      </c>
      <c r="C133" s="17">
        <v>8034150</v>
      </c>
      <c r="D133" s="14">
        <v>-17.779499999999999</v>
      </c>
      <c r="E133" s="14">
        <v>146.53299999999999</v>
      </c>
      <c r="F133" s="14">
        <v>65</v>
      </c>
      <c r="G133" s="14">
        <v>801</v>
      </c>
      <c r="H133" s="14">
        <v>150</v>
      </c>
      <c r="I133" s="14">
        <v>178</v>
      </c>
      <c r="J133" s="14">
        <v>56</v>
      </c>
      <c r="K133" s="18">
        <v>5.2</v>
      </c>
      <c r="L133" s="18">
        <v>64.08</v>
      </c>
      <c r="M133" s="18">
        <v>12</v>
      </c>
      <c r="N133" s="18">
        <v>14.24</v>
      </c>
      <c r="O133" s="18">
        <v>4.4799999999999995</v>
      </c>
      <c r="P133" s="14">
        <v>100</v>
      </c>
      <c r="Q133" s="14"/>
      <c r="R133" s="43">
        <f t="shared" si="2"/>
        <v>19.23076923076923</v>
      </c>
    </row>
    <row r="134" spans="1:18" x14ac:dyDescent="0.25">
      <c r="A134" s="14" t="s">
        <v>161</v>
      </c>
      <c r="B134" s="17">
        <v>450512</v>
      </c>
      <c r="C134" s="17">
        <v>8034170</v>
      </c>
      <c r="D134" s="14">
        <v>-17.779299999999999</v>
      </c>
      <c r="E134" s="14">
        <v>146.53299999999999</v>
      </c>
      <c r="F134" s="14">
        <v>50</v>
      </c>
      <c r="G134" s="14">
        <v>689</v>
      </c>
      <c r="H134" s="14">
        <v>102</v>
      </c>
      <c r="I134" s="14">
        <v>87</v>
      </c>
      <c r="J134" s="14">
        <v>72</v>
      </c>
      <c r="K134" s="18">
        <v>5</v>
      </c>
      <c r="L134" s="18">
        <v>68.899999999999991</v>
      </c>
      <c r="M134" s="18">
        <v>10.199999999999999</v>
      </c>
      <c r="N134" s="18">
        <v>8.6999999999999993</v>
      </c>
      <c r="O134" s="18">
        <v>7.1999999999999993</v>
      </c>
      <c r="P134" s="14">
        <v>100</v>
      </c>
      <c r="Q134" s="14"/>
      <c r="R134" s="43">
        <f t="shared" si="2"/>
        <v>20</v>
      </c>
    </row>
    <row r="135" spans="1:18" x14ac:dyDescent="0.25">
      <c r="A135" s="14" t="s">
        <v>162</v>
      </c>
      <c r="B135" s="17">
        <v>450488</v>
      </c>
      <c r="C135" s="17">
        <v>8034180</v>
      </c>
      <c r="D135" s="14">
        <v>-17.779199999999999</v>
      </c>
      <c r="E135" s="14">
        <v>146.53299999999999</v>
      </c>
      <c r="F135" s="14">
        <v>101</v>
      </c>
      <c r="G135" s="14">
        <v>1599</v>
      </c>
      <c r="H135" s="14">
        <v>554</v>
      </c>
      <c r="I135" s="14">
        <v>263</v>
      </c>
      <c r="J135" s="14">
        <v>133</v>
      </c>
      <c r="K135" s="18">
        <v>3.8113207547169812</v>
      </c>
      <c r="L135" s="18">
        <v>60.339622641509436</v>
      </c>
      <c r="M135" s="18">
        <v>20.90566037735849</v>
      </c>
      <c r="N135" s="18">
        <v>9.9245283018867916</v>
      </c>
      <c r="O135" s="18">
        <v>5.0188679245283012</v>
      </c>
      <c r="P135" s="14">
        <v>100</v>
      </c>
      <c r="Q135" s="14"/>
      <c r="R135" s="43">
        <f t="shared" si="2"/>
        <v>26.237623762376238</v>
      </c>
    </row>
    <row r="136" spans="1:18" x14ac:dyDescent="0.25">
      <c r="A136" s="14" t="s">
        <v>163</v>
      </c>
      <c r="B136" s="17">
        <v>450458</v>
      </c>
      <c r="C136" s="17">
        <v>8034180</v>
      </c>
      <c r="D136" s="14">
        <v>-17.779199999999999</v>
      </c>
      <c r="E136" s="14">
        <v>146.53299999999999</v>
      </c>
      <c r="F136" s="14">
        <v>118</v>
      </c>
      <c r="G136" s="14">
        <v>945</v>
      </c>
      <c r="H136" s="14">
        <v>84</v>
      </c>
      <c r="I136" s="14">
        <v>183</v>
      </c>
      <c r="J136" s="14">
        <v>70</v>
      </c>
      <c r="K136" s="18">
        <v>8.4285714285714288</v>
      </c>
      <c r="L136" s="18">
        <v>67.5</v>
      </c>
      <c r="M136" s="18">
        <v>6</v>
      </c>
      <c r="N136" s="18">
        <v>13.071428571428573</v>
      </c>
      <c r="O136" s="18">
        <v>5</v>
      </c>
      <c r="P136" s="14">
        <v>100</v>
      </c>
      <c r="Q136" s="14"/>
      <c r="R136" s="43">
        <f t="shared" si="2"/>
        <v>11.864406779661017</v>
      </c>
    </row>
    <row r="137" spans="1:18" x14ac:dyDescent="0.25">
      <c r="A137" s="14" t="s">
        <v>164</v>
      </c>
      <c r="B137" s="17">
        <v>450432</v>
      </c>
      <c r="C137" s="17">
        <v>8034170</v>
      </c>
      <c r="D137" s="14">
        <v>-17.779299999999999</v>
      </c>
      <c r="E137" s="14">
        <v>146.53200000000001</v>
      </c>
      <c r="F137" s="14">
        <v>55</v>
      </c>
      <c r="G137" s="14">
        <v>634</v>
      </c>
      <c r="H137" s="14">
        <v>20</v>
      </c>
      <c r="I137" s="14">
        <v>235</v>
      </c>
      <c r="J137" s="14">
        <v>56</v>
      </c>
      <c r="K137" s="18">
        <v>5.5</v>
      </c>
      <c r="L137" s="18">
        <v>63.4</v>
      </c>
      <c r="M137" s="18">
        <v>2</v>
      </c>
      <c r="N137" s="18">
        <v>23.5</v>
      </c>
      <c r="O137" s="18">
        <v>5.6000000000000005</v>
      </c>
      <c r="P137" s="14">
        <v>100</v>
      </c>
      <c r="Q137" s="14"/>
      <c r="R137" s="43">
        <f t="shared" si="2"/>
        <v>18.181818181818183</v>
      </c>
    </row>
    <row r="138" spans="1:18" x14ac:dyDescent="0.25">
      <c r="A138" s="14" t="s">
        <v>165</v>
      </c>
      <c r="B138" s="17">
        <v>450382</v>
      </c>
      <c r="C138" s="17">
        <v>8034210</v>
      </c>
      <c r="D138" s="14">
        <v>-17.779</v>
      </c>
      <c r="E138" s="14">
        <v>146.53200000000001</v>
      </c>
      <c r="F138" s="14">
        <v>10</v>
      </c>
      <c r="G138" s="14">
        <v>171</v>
      </c>
      <c r="H138" s="14">
        <v>4</v>
      </c>
      <c r="I138" s="14">
        <v>1</v>
      </c>
      <c r="J138" s="14">
        <v>14</v>
      </c>
      <c r="K138" s="18">
        <v>5</v>
      </c>
      <c r="L138" s="18">
        <v>85.5</v>
      </c>
      <c r="M138" s="18">
        <v>2</v>
      </c>
      <c r="N138" s="18">
        <v>0.5</v>
      </c>
      <c r="O138" s="18">
        <v>7.0000000000000009</v>
      </c>
      <c r="P138" s="14">
        <v>100</v>
      </c>
      <c r="Q138" s="14"/>
      <c r="R138" s="43">
        <f t="shared" si="2"/>
        <v>20</v>
      </c>
    </row>
    <row r="139" spans="1:18" x14ac:dyDescent="0.25">
      <c r="A139" s="14" t="s">
        <v>166</v>
      </c>
      <c r="B139" s="17">
        <v>450382</v>
      </c>
      <c r="C139" s="17">
        <v>8034240</v>
      </c>
      <c r="D139" s="14">
        <v>-17.778700000000001</v>
      </c>
      <c r="E139" s="14">
        <v>146.53200000000001</v>
      </c>
      <c r="F139" s="14">
        <v>94</v>
      </c>
      <c r="G139" s="14">
        <v>330</v>
      </c>
      <c r="H139" s="14">
        <v>11</v>
      </c>
      <c r="I139" s="14">
        <v>26</v>
      </c>
      <c r="J139" s="14">
        <v>89</v>
      </c>
      <c r="K139" s="18">
        <v>17.09090909090909</v>
      </c>
      <c r="L139" s="18">
        <v>60</v>
      </c>
      <c r="M139" s="18">
        <v>2</v>
      </c>
      <c r="N139" s="18">
        <v>4.7272727272727275</v>
      </c>
      <c r="O139" s="18">
        <v>16.18181818181818</v>
      </c>
      <c r="P139" s="14">
        <v>100</v>
      </c>
      <c r="Q139" s="14"/>
      <c r="R139" s="43">
        <f t="shared" si="2"/>
        <v>5.8510638297872344</v>
      </c>
    </row>
    <row r="140" spans="1:18" x14ac:dyDescent="0.25">
      <c r="A140" s="14" t="s">
        <v>167</v>
      </c>
      <c r="B140" s="17">
        <v>450365</v>
      </c>
      <c r="C140" s="17">
        <v>8034260</v>
      </c>
      <c r="D140" s="14">
        <v>-17.778500000000001</v>
      </c>
      <c r="E140" s="14">
        <v>146.53200000000001</v>
      </c>
      <c r="F140" s="14">
        <v>46</v>
      </c>
      <c r="G140" s="14">
        <v>151</v>
      </c>
      <c r="H140" s="14">
        <v>3</v>
      </c>
      <c r="I140" s="14">
        <v>7</v>
      </c>
      <c r="J140" s="14">
        <v>43</v>
      </c>
      <c r="K140" s="18">
        <v>18.399999999999999</v>
      </c>
      <c r="L140" s="18">
        <v>60.4</v>
      </c>
      <c r="M140" s="18">
        <v>1.2</v>
      </c>
      <c r="N140" s="18">
        <v>2.8000000000000003</v>
      </c>
      <c r="O140" s="18">
        <v>17.2</v>
      </c>
      <c r="P140" s="14">
        <v>100</v>
      </c>
      <c r="Q140" s="14"/>
      <c r="R140" s="43">
        <f t="shared" si="2"/>
        <v>5.4347826086956523</v>
      </c>
    </row>
    <row r="141" spans="1:18" x14ac:dyDescent="0.25">
      <c r="A141" s="14" t="s">
        <v>168</v>
      </c>
      <c r="B141" s="17">
        <v>448555</v>
      </c>
      <c r="C141" s="17">
        <v>8033840</v>
      </c>
      <c r="D141" s="14">
        <v>-17.782299999999999</v>
      </c>
      <c r="E141" s="14">
        <v>146.51499999999999</v>
      </c>
      <c r="F141" s="14">
        <v>8</v>
      </c>
      <c r="G141" s="14">
        <v>155</v>
      </c>
      <c r="H141" s="14">
        <v>7</v>
      </c>
      <c r="I141" s="14">
        <v>72</v>
      </c>
      <c r="J141" s="14">
        <v>8</v>
      </c>
      <c r="K141" s="18">
        <v>3.2</v>
      </c>
      <c r="L141" s="18">
        <v>62</v>
      </c>
      <c r="M141" s="18">
        <v>2.8000000000000003</v>
      </c>
      <c r="N141" s="18">
        <v>28.799999999999997</v>
      </c>
      <c r="O141" s="18">
        <v>3.2</v>
      </c>
      <c r="P141" s="14">
        <v>100</v>
      </c>
      <c r="Q141" s="14"/>
      <c r="R141" s="43">
        <f t="shared" si="2"/>
        <v>31.25</v>
      </c>
    </row>
    <row r="142" spans="1:18" x14ac:dyDescent="0.25">
      <c r="A142" s="14" t="s">
        <v>169</v>
      </c>
      <c r="B142" s="17">
        <v>448533</v>
      </c>
      <c r="C142" s="17">
        <v>8033850</v>
      </c>
      <c r="D142" s="14">
        <v>-17.7821</v>
      </c>
      <c r="E142" s="14">
        <v>146.51400000000001</v>
      </c>
      <c r="F142" s="14">
        <v>3</v>
      </c>
      <c r="G142" s="14">
        <v>192</v>
      </c>
      <c r="H142" s="14">
        <v>3</v>
      </c>
      <c r="I142" s="14">
        <v>42</v>
      </c>
      <c r="J142" s="14">
        <v>10</v>
      </c>
      <c r="K142" s="18">
        <v>1.2</v>
      </c>
      <c r="L142" s="18">
        <v>76.8</v>
      </c>
      <c r="M142" s="18">
        <v>1.2</v>
      </c>
      <c r="N142" s="18">
        <v>16.8</v>
      </c>
      <c r="O142" s="18">
        <v>4</v>
      </c>
      <c r="P142" s="14">
        <v>100</v>
      </c>
      <c r="Q142" s="14"/>
      <c r="R142" s="43">
        <f t="shared" si="2"/>
        <v>83.333333333333343</v>
      </c>
    </row>
    <row r="143" spans="1:18" x14ac:dyDescent="0.25">
      <c r="A143" s="14" t="s">
        <v>170</v>
      </c>
      <c r="B143" s="17">
        <v>448503</v>
      </c>
      <c r="C143" s="17">
        <v>8033850</v>
      </c>
      <c r="D143" s="14">
        <v>-17.7821</v>
      </c>
      <c r="E143" s="14">
        <v>146.51400000000001</v>
      </c>
      <c r="F143" s="14">
        <v>38</v>
      </c>
      <c r="G143" s="14">
        <v>1346</v>
      </c>
      <c r="H143" s="14">
        <v>46</v>
      </c>
      <c r="I143" s="14">
        <v>452</v>
      </c>
      <c r="J143" s="14">
        <v>118</v>
      </c>
      <c r="K143" s="18">
        <v>1.9</v>
      </c>
      <c r="L143" s="18">
        <v>67.300000000000011</v>
      </c>
      <c r="M143" s="18">
        <v>2.2999999999999998</v>
      </c>
      <c r="N143" s="18">
        <v>22.6</v>
      </c>
      <c r="O143" s="18">
        <v>5.8999999999999995</v>
      </c>
      <c r="P143" s="14">
        <v>100.00000000000003</v>
      </c>
      <c r="Q143" s="14"/>
      <c r="R143" s="43">
        <f t="shared" si="2"/>
        <v>52.631578947368425</v>
      </c>
    </row>
    <row r="144" spans="1:18" x14ac:dyDescent="0.25">
      <c r="A144" s="14" t="s">
        <v>171</v>
      </c>
      <c r="B144" s="17">
        <v>448478</v>
      </c>
      <c r="C144" s="17">
        <v>8033850</v>
      </c>
      <c r="D144" s="14">
        <v>-17.7822</v>
      </c>
      <c r="E144" s="14">
        <v>146.51400000000001</v>
      </c>
      <c r="F144" s="14">
        <v>1</v>
      </c>
      <c r="G144" s="14">
        <v>177</v>
      </c>
      <c r="H144" s="14">
        <v>2</v>
      </c>
      <c r="I144" s="14">
        <v>59</v>
      </c>
      <c r="J144" s="14">
        <v>11</v>
      </c>
      <c r="K144" s="18">
        <v>0.4</v>
      </c>
      <c r="L144" s="18">
        <v>70.8</v>
      </c>
      <c r="M144" s="18">
        <v>0.8</v>
      </c>
      <c r="N144" s="18">
        <v>23.599999999999998</v>
      </c>
      <c r="O144" s="18">
        <v>4.3999999999999995</v>
      </c>
      <c r="P144" s="14">
        <v>100</v>
      </c>
      <c r="Q144" s="14"/>
      <c r="R144" s="43">
        <f t="shared" si="2"/>
        <v>250</v>
      </c>
    </row>
    <row r="145" spans="1:18" x14ac:dyDescent="0.25">
      <c r="A145" s="14" t="s">
        <v>172</v>
      </c>
      <c r="B145" s="17">
        <v>448459</v>
      </c>
      <c r="C145" s="17">
        <v>8033830</v>
      </c>
      <c r="D145" s="14">
        <v>-17.782299999999999</v>
      </c>
      <c r="E145" s="14">
        <v>146.51400000000001</v>
      </c>
      <c r="F145" s="14">
        <v>1</v>
      </c>
      <c r="G145" s="14">
        <v>249</v>
      </c>
      <c r="H145" s="14">
        <v>0</v>
      </c>
      <c r="I145" s="14">
        <v>39</v>
      </c>
      <c r="J145" s="14">
        <v>11</v>
      </c>
      <c r="K145" s="18">
        <v>0.33333333333333337</v>
      </c>
      <c r="L145" s="18">
        <v>83</v>
      </c>
      <c r="M145" s="18">
        <v>0</v>
      </c>
      <c r="N145" s="18">
        <v>13</v>
      </c>
      <c r="O145" s="18">
        <v>3.6666666666666665</v>
      </c>
      <c r="P145" s="14">
        <v>100</v>
      </c>
      <c r="Q145" s="14"/>
      <c r="R145" s="43">
        <f t="shared" si="2"/>
        <v>299.99999999999994</v>
      </c>
    </row>
    <row r="146" spans="1:18" x14ac:dyDescent="0.25">
      <c r="A146" s="14" t="s">
        <v>173</v>
      </c>
      <c r="B146" s="17">
        <v>448438</v>
      </c>
      <c r="C146" s="17">
        <v>8033810</v>
      </c>
      <c r="D146" s="14">
        <v>-17.782499999999999</v>
      </c>
      <c r="E146" s="14">
        <v>146.51400000000001</v>
      </c>
      <c r="F146" s="14">
        <v>29</v>
      </c>
      <c r="G146" s="14">
        <v>876</v>
      </c>
      <c r="H146" s="14">
        <v>43</v>
      </c>
      <c r="I146" s="14">
        <v>167</v>
      </c>
      <c r="J146" s="14">
        <v>35</v>
      </c>
      <c r="K146" s="18">
        <v>2.5217391304347827</v>
      </c>
      <c r="L146" s="18">
        <v>76.173913043478265</v>
      </c>
      <c r="M146" s="18">
        <v>3.7391304347826089</v>
      </c>
      <c r="N146" s="18">
        <v>14.521739130434783</v>
      </c>
      <c r="O146" s="18">
        <v>3.0434782608695654</v>
      </c>
      <c r="P146" s="14">
        <v>100</v>
      </c>
      <c r="Q146" s="14"/>
      <c r="R146" s="43">
        <f t="shared" si="2"/>
        <v>39.655172413793103</v>
      </c>
    </row>
    <row r="147" spans="1:18" x14ac:dyDescent="0.25">
      <c r="A147" s="14" t="s">
        <v>174</v>
      </c>
      <c r="B147" s="17">
        <v>447075</v>
      </c>
      <c r="C147" s="17">
        <v>8031840</v>
      </c>
      <c r="D147" s="14">
        <v>-17.8003</v>
      </c>
      <c r="E147" s="14">
        <v>146.501</v>
      </c>
      <c r="F147" s="14">
        <v>29</v>
      </c>
      <c r="G147" s="14">
        <v>61</v>
      </c>
      <c r="H147" s="14">
        <v>0</v>
      </c>
      <c r="I147" s="14">
        <v>89</v>
      </c>
      <c r="J147" s="14">
        <v>21</v>
      </c>
      <c r="K147" s="18">
        <v>14.499999999999998</v>
      </c>
      <c r="L147" s="18">
        <v>30.5</v>
      </c>
      <c r="M147" s="18">
        <v>0</v>
      </c>
      <c r="N147" s="18">
        <v>44.5</v>
      </c>
      <c r="O147" s="18">
        <v>10.5</v>
      </c>
      <c r="P147" s="14">
        <v>100</v>
      </c>
      <c r="Q147" s="14"/>
      <c r="R147" s="43">
        <f t="shared" si="2"/>
        <v>6.8965517241379315</v>
      </c>
    </row>
    <row r="148" spans="1:18" x14ac:dyDescent="0.25">
      <c r="A148" s="14" t="s">
        <v>175</v>
      </c>
      <c r="B148" s="17">
        <v>447052</v>
      </c>
      <c r="C148" s="17">
        <v>8031850</v>
      </c>
      <c r="D148" s="14">
        <v>-17.8002</v>
      </c>
      <c r="E148" s="14">
        <v>146.5</v>
      </c>
      <c r="F148" s="14">
        <v>69</v>
      </c>
      <c r="G148" s="14">
        <v>447</v>
      </c>
      <c r="H148" s="14">
        <v>0</v>
      </c>
      <c r="I148" s="14">
        <v>120</v>
      </c>
      <c r="J148" s="14">
        <v>114</v>
      </c>
      <c r="K148" s="18">
        <v>9.1999999999999993</v>
      </c>
      <c r="L148" s="18">
        <v>59.599999999999994</v>
      </c>
      <c r="M148" s="18">
        <v>0</v>
      </c>
      <c r="N148" s="18">
        <v>16</v>
      </c>
      <c r="O148" s="18">
        <v>15.2</v>
      </c>
      <c r="P148" s="14">
        <v>100</v>
      </c>
      <c r="Q148" s="14"/>
      <c r="R148" s="43">
        <f t="shared" si="2"/>
        <v>10.869565217391305</v>
      </c>
    </row>
    <row r="149" spans="1:18" x14ac:dyDescent="0.25">
      <c r="A149" s="14" t="s">
        <v>176</v>
      </c>
      <c r="B149" s="17">
        <v>447031</v>
      </c>
      <c r="C149" s="17">
        <v>8031860</v>
      </c>
      <c r="D149" s="14">
        <v>-17.8001</v>
      </c>
      <c r="E149" s="14">
        <v>146.5</v>
      </c>
      <c r="F149" s="14">
        <v>234</v>
      </c>
      <c r="G149" s="14">
        <v>2257</v>
      </c>
      <c r="H149" s="14">
        <v>1</v>
      </c>
      <c r="I149" s="14">
        <v>143</v>
      </c>
      <c r="J149" s="14">
        <v>515</v>
      </c>
      <c r="K149" s="18">
        <v>7.4285714285714288</v>
      </c>
      <c r="L149" s="18">
        <v>71.650793650793659</v>
      </c>
      <c r="M149" s="18">
        <v>3.1746031746031744E-2</v>
      </c>
      <c r="N149" s="18">
        <v>4.5396825396825395</v>
      </c>
      <c r="O149" s="18">
        <v>16.349206349206348</v>
      </c>
      <c r="P149" s="14">
        <v>100.00000000000003</v>
      </c>
      <c r="Q149" s="14"/>
      <c r="R149" s="43">
        <f t="shared" si="2"/>
        <v>13.461538461538462</v>
      </c>
    </row>
    <row r="150" spans="1:18" x14ac:dyDescent="0.25">
      <c r="A150" s="14" t="s">
        <v>177</v>
      </c>
      <c r="B150" s="17">
        <v>447005</v>
      </c>
      <c r="C150" s="17">
        <v>8031870</v>
      </c>
      <c r="D150" s="14">
        <v>-17.8</v>
      </c>
      <c r="E150" s="14">
        <v>146.5</v>
      </c>
      <c r="F150" s="14">
        <v>40</v>
      </c>
      <c r="G150" s="14">
        <v>293</v>
      </c>
      <c r="H150" s="14">
        <v>0</v>
      </c>
      <c r="I150" s="14">
        <v>39</v>
      </c>
      <c r="J150" s="14">
        <v>28</v>
      </c>
      <c r="K150" s="18">
        <v>10</v>
      </c>
      <c r="L150" s="18">
        <v>73.25</v>
      </c>
      <c r="M150" s="18">
        <v>0</v>
      </c>
      <c r="N150" s="18">
        <v>9.75</v>
      </c>
      <c r="O150" s="18">
        <v>7.0000000000000009</v>
      </c>
      <c r="P150" s="14">
        <v>100</v>
      </c>
      <c r="Q150" s="14"/>
      <c r="R150" s="43">
        <f t="shared" si="2"/>
        <v>10</v>
      </c>
    </row>
    <row r="151" spans="1:18" x14ac:dyDescent="0.25">
      <c r="A151" s="14" t="s">
        <v>178</v>
      </c>
      <c r="B151" s="17">
        <v>446979</v>
      </c>
      <c r="C151" s="17">
        <v>8031860</v>
      </c>
      <c r="D151" s="14">
        <v>-17.8001</v>
      </c>
      <c r="E151" s="14">
        <v>146.5</v>
      </c>
      <c r="F151" s="14">
        <v>23</v>
      </c>
      <c r="G151" s="14">
        <v>85</v>
      </c>
      <c r="H151" s="14">
        <v>0</v>
      </c>
      <c r="I151" s="14">
        <v>14</v>
      </c>
      <c r="J151" s="14">
        <v>28</v>
      </c>
      <c r="K151" s="18">
        <v>15.333333333333332</v>
      </c>
      <c r="L151" s="18">
        <v>56.666666666666664</v>
      </c>
      <c r="M151" s="18">
        <v>0</v>
      </c>
      <c r="N151" s="18">
        <v>9.3333333333333339</v>
      </c>
      <c r="O151" s="18">
        <v>18.666666666666668</v>
      </c>
      <c r="P151" s="14">
        <v>100</v>
      </c>
      <c r="Q151" s="14"/>
      <c r="R151" s="43">
        <f t="shared" si="2"/>
        <v>6.5217391304347831</v>
      </c>
    </row>
    <row r="152" spans="1:18" x14ac:dyDescent="0.25">
      <c r="A152" s="14" t="s">
        <v>179</v>
      </c>
      <c r="B152" s="17">
        <v>446966</v>
      </c>
      <c r="C152" s="17">
        <v>8031840</v>
      </c>
      <c r="D152" s="14">
        <v>-17.8002</v>
      </c>
      <c r="E152" s="14">
        <v>146.5</v>
      </c>
      <c r="F152" s="14">
        <v>97</v>
      </c>
      <c r="G152" s="14">
        <v>561</v>
      </c>
      <c r="H152" s="14">
        <v>1</v>
      </c>
      <c r="I152" s="14">
        <v>89</v>
      </c>
      <c r="J152" s="14">
        <v>152</v>
      </c>
      <c r="K152" s="18">
        <v>10.777777777777779</v>
      </c>
      <c r="L152" s="18">
        <v>62.333333333333329</v>
      </c>
      <c r="M152" s="18">
        <v>0.1111111111111111</v>
      </c>
      <c r="N152" s="18">
        <v>9.8888888888888893</v>
      </c>
      <c r="O152" s="18">
        <v>16.888888888888889</v>
      </c>
      <c r="P152" s="14">
        <v>100</v>
      </c>
      <c r="Q152" s="14"/>
      <c r="R152" s="43">
        <f t="shared" si="2"/>
        <v>9.2783505154639165</v>
      </c>
    </row>
    <row r="153" spans="1:18" x14ac:dyDescent="0.25">
      <c r="A153" s="14" t="s">
        <v>180</v>
      </c>
      <c r="B153" s="17">
        <v>446949</v>
      </c>
      <c r="C153" s="17">
        <v>8031830</v>
      </c>
      <c r="D153" s="14">
        <v>-17.8004</v>
      </c>
      <c r="E153" s="14">
        <v>146.499</v>
      </c>
      <c r="F153" s="14">
        <v>19</v>
      </c>
      <c r="G153" s="14">
        <v>173</v>
      </c>
      <c r="H153" s="14">
        <v>1</v>
      </c>
      <c r="I153" s="14">
        <v>2</v>
      </c>
      <c r="J153" s="14">
        <v>55</v>
      </c>
      <c r="K153" s="18">
        <v>7.6</v>
      </c>
      <c r="L153" s="18">
        <v>69.199999999999989</v>
      </c>
      <c r="M153" s="18">
        <v>0.4</v>
      </c>
      <c r="N153" s="18">
        <v>0.8</v>
      </c>
      <c r="O153" s="18">
        <v>22</v>
      </c>
      <c r="P153" s="14">
        <v>99.999999999999986</v>
      </c>
      <c r="Q153" s="14"/>
      <c r="R153" s="43">
        <f t="shared" si="2"/>
        <v>13.157894736842106</v>
      </c>
    </row>
    <row r="154" spans="1:18" x14ac:dyDescent="0.25">
      <c r="A154" s="14" t="s">
        <v>181</v>
      </c>
      <c r="B154" s="17">
        <v>445786</v>
      </c>
      <c r="C154" s="17">
        <v>8030660</v>
      </c>
      <c r="D154" s="14">
        <v>-17.8109</v>
      </c>
      <c r="E154" s="14">
        <v>146.488</v>
      </c>
      <c r="F154" s="14">
        <v>0</v>
      </c>
      <c r="G154" s="14">
        <v>93</v>
      </c>
      <c r="H154" s="14">
        <v>0</v>
      </c>
      <c r="I154" s="14">
        <v>7</v>
      </c>
      <c r="J154" s="14">
        <v>0</v>
      </c>
      <c r="K154" s="18">
        <v>0</v>
      </c>
      <c r="L154" s="18">
        <v>93</v>
      </c>
      <c r="M154" s="18">
        <v>0</v>
      </c>
      <c r="N154" s="18">
        <v>7.0000000000000009</v>
      </c>
      <c r="O154" s="18">
        <v>0</v>
      </c>
      <c r="P154" s="14">
        <v>100</v>
      </c>
      <c r="Q154" s="14"/>
      <c r="R154" s="43" t="e">
        <f t="shared" si="2"/>
        <v>#DIV/0!</v>
      </c>
    </row>
    <row r="155" spans="1:18" x14ac:dyDescent="0.25">
      <c r="A155" s="14" t="s">
        <v>182</v>
      </c>
      <c r="B155" s="17">
        <v>445814</v>
      </c>
      <c r="C155" s="17">
        <v>8030660</v>
      </c>
      <c r="D155" s="14">
        <v>-17.8109</v>
      </c>
      <c r="E155" s="14">
        <v>146.489</v>
      </c>
      <c r="F155" s="14">
        <v>27</v>
      </c>
      <c r="G155" s="14">
        <v>654</v>
      </c>
      <c r="H155" s="14">
        <v>0</v>
      </c>
      <c r="I155" s="14">
        <v>125</v>
      </c>
      <c r="J155" s="14">
        <v>44</v>
      </c>
      <c r="K155" s="18">
        <v>3.1764705882352939</v>
      </c>
      <c r="L155" s="18">
        <v>76.941176470588232</v>
      </c>
      <c r="M155" s="18">
        <v>0</v>
      </c>
      <c r="N155" s="18">
        <v>14.705882352941178</v>
      </c>
      <c r="O155" s="18">
        <v>5.1764705882352944</v>
      </c>
      <c r="P155" s="14">
        <v>99.999999999999986</v>
      </c>
      <c r="Q155" s="14"/>
      <c r="R155" s="43">
        <f t="shared" si="2"/>
        <v>31.481481481481485</v>
      </c>
    </row>
    <row r="156" spans="1:18" x14ac:dyDescent="0.25">
      <c r="A156" s="14" t="s">
        <v>183</v>
      </c>
      <c r="B156" s="17">
        <v>445844</v>
      </c>
      <c r="C156" s="17">
        <v>8030660</v>
      </c>
      <c r="D156" s="14">
        <v>-17.8109</v>
      </c>
      <c r="E156" s="14">
        <v>146.489</v>
      </c>
      <c r="F156" s="14">
        <v>65</v>
      </c>
      <c r="G156" s="14">
        <v>545</v>
      </c>
      <c r="H156" s="14">
        <v>6</v>
      </c>
      <c r="I156" s="14">
        <v>57</v>
      </c>
      <c r="J156" s="14">
        <v>27</v>
      </c>
      <c r="K156" s="18">
        <v>9.2857142857142865</v>
      </c>
      <c r="L156" s="18">
        <v>77.857142857142861</v>
      </c>
      <c r="M156" s="18">
        <v>0.85714285714285721</v>
      </c>
      <c r="N156" s="18">
        <v>8.1428571428571441</v>
      </c>
      <c r="O156" s="18">
        <v>3.8571428571428568</v>
      </c>
      <c r="P156" s="14">
        <v>100.00000000000001</v>
      </c>
      <c r="Q156" s="14"/>
      <c r="R156" s="43">
        <f t="shared" si="2"/>
        <v>10.769230769230768</v>
      </c>
    </row>
    <row r="157" spans="1:18" x14ac:dyDescent="0.25">
      <c r="A157" s="14" t="s">
        <v>184</v>
      </c>
      <c r="B157" s="17">
        <v>445867</v>
      </c>
      <c r="C157" s="17">
        <v>8030670</v>
      </c>
      <c r="D157" s="14">
        <v>-17.8108</v>
      </c>
      <c r="E157" s="14">
        <v>146.489</v>
      </c>
      <c r="F157" s="14">
        <v>41</v>
      </c>
      <c r="G157" s="14">
        <v>540</v>
      </c>
      <c r="H157" s="14">
        <v>0</v>
      </c>
      <c r="I157" s="14">
        <v>45</v>
      </c>
      <c r="J157" s="14">
        <v>74</v>
      </c>
      <c r="K157" s="18">
        <v>5.8571428571428577</v>
      </c>
      <c r="L157" s="18">
        <v>77.142857142857153</v>
      </c>
      <c r="M157" s="18">
        <v>0</v>
      </c>
      <c r="N157" s="18">
        <v>6.4285714285714279</v>
      </c>
      <c r="O157" s="18">
        <v>10.571428571428571</v>
      </c>
      <c r="P157" s="14">
        <v>100.00000000000001</v>
      </c>
      <c r="Q157" s="14"/>
      <c r="R157" s="43">
        <f t="shared" si="2"/>
        <v>17.073170731707314</v>
      </c>
    </row>
    <row r="158" spans="1:18" x14ac:dyDescent="0.25">
      <c r="A158" s="14" t="s">
        <v>185</v>
      </c>
      <c r="B158" s="17">
        <v>445897</v>
      </c>
      <c r="C158" s="17">
        <v>8030670</v>
      </c>
      <c r="D158" s="14">
        <v>-17.8108</v>
      </c>
      <c r="E158" s="14">
        <v>146.489</v>
      </c>
      <c r="F158" s="14">
        <v>52</v>
      </c>
      <c r="G158" s="14">
        <v>483</v>
      </c>
      <c r="H158" s="14">
        <v>0</v>
      </c>
      <c r="I158" s="14">
        <v>34</v>
      </c>
      <c r="J158" s="14">
        <v>31</v>
      </c>
      <c r="K158" s="18">
        <v>8.6666666666666679</v>
      </c>
      <c r="L158" s="18">
        <v>80.5</v>
      </c>
      <c r="M158" s="18">
        <v>0</v>
      </c>
      <c r="N158" s="18">
        <v>5.6666666666666661</v>
      </c>
      <c r="O158" s="18">
        <v>5.166666666666667</v>
      </c>
      <c r="P158" s="14">
        <v>100.00000000000001</v>
      </c>
      <c r="Q158" s="14"/>
      <c r="R158" s="43">
        <f t="shared" si="2"/>
        <v>11.538461538461537</v>
      </c>
    </row>
    <row r="159" spans="1:18" x14ac:dyDescent="0.25">
      <c r="A159" s="14" t="s">
        <v>186</v>
      </c>
      <c r="B159" s="17">
        <v>445927</v>
      </c>
      <c r="C159" s="17">
        <v>8030670</v>
      </c>
      <c r="D159" s="14">
        <v>-17.8108</v>
      </c>
      <c r="E159" s="14">
        <v>146.49</v>
      </c>
      <c r="F159" s="14">
        <v>15</v>
      </c>
      <c r="G159" s="14">
        <v>500</v>
      </c>
      <c r="H159" s="14">
        <v>0</v>
      </c>
      <c r="I159" s="14">
        <v>21</v>
      </c>
      <c r="J159" s="14">
        <v>14</v>
      </c>
      <c r="K159" s="18">
        <v>2.7272727272727271</v>
      </c>
      <c r="L159" s="18">
        <v>90.909090909090907</v>
      </c>
      <c r="M159" s="18">
        <v>0</v>
      </c>
      <c r="N159" s="18">
        <v>3.8181818181818183</v>
      </c>
      <c r="O159" s="18">
        <v>2.5454545454545454</v>
      </c>
      <c r="P159" s="14">
        <v>100</v>
      </c>
      <c r="Q159" s="14"/>
      <c r="R159" s="43">
        <f t="shared" si="2"/>
        <v>36.666666666666671</v>
      </c>
    </row>
    <row r="160" spans="1:18" x14ac:dyDescent="0.25">
      <c r="A160" s="14" t="s">
        <v>187</v>
      </c>
      <c r="B160" s="17">
        <v>445953</v>
      </c>
      <c r="C160" s="17">
        <v>8030680</v>
      </c>
      <c r="D160" s="14">
        <v>-17.810700000000001</v>
      </c>
      <c r="E160" s="14">
        <v>146.49</v>
      </c>
      <c r="F160" s="14">
        <v>7</v>
      </c>
      <c r="G160" s="14">
        <v>525</v>
      </c>
      <c r="H160" s="14">
        <v>4</v>
      </c>
      <c r="I160" s="14">
        <v>79</v>
      </c>
      <c r="J160" s="14">
        <v>35</v>
      </c>
      <c r="K160" s="18">
        <v>1.0769230769230769</v>
      </c>
      <c r="L160" s="18">
        <v>80.769230769230774</v>
      </c>
      <c r="M160" s="18">
        <v>0.61538461538461542</v>
      </c>
      <c r="N160" s="18">
        <v>12.153846153846153</v>
      </c>
      <c r="O160" s="18">
        <v>5.384615384615385</v>
      </c>
      <c r="P160" s="14">
        <v>100</v>
      </c>
      <c r="Q160" s="14"/>
      <c r="R160" s="43">
        <f t="shared" si="2"/>
        <v>92.857142857142861</v>
      </c>
    </row>
    <row r="161" spans="1:18" x14ac:dyDescent="0.25">
      <c r="A161" s="14" t="s">
        <v>188</v>
      </c>
      <c r="B161" s="17">
        <v>445981</v>
      </c>
      <c r="C161" s="17">
        <v>8030690</v>
      </c>
      <c r="D161" s="14">
        <v>-17.810700000000001</v>
      </c>
      <c r="E161" s="14">
        <v>146.49</v>
      </c>
      <c r="F161" s="14">
        <v>19</v>
      </c>
      <c r="G161" s="14">
        <v>563</v>
      </c>
      <c r="H161" s="14">
        <v>0</v>
      </c>
      <c r="I161" s="14">
        <v>37</v>
      </c>
      <c r="J161" s="14">
        <v>31</v>
      </c>
      <c r="K161" s="18">
        <v>2.9230769230769229</v>
      </c>
      <c r="L161" s="18">
        <v>86.615384615384613</v>
      </c>
      <c r="M161" s="18">
        <v>0</v>
      </c>
      <c r="N161" s="18">
        <v>5.6923076923076925</v>
      </c>
      <c r="O161" s="18">
        <v>4.7692307692307692</v>
      </c>
      <c r="P161" s="14">
        <v>100</v>
      </c>
      <c r="Q161" s="14"/>
      <c r="R161" s="43">
        <f t="shared" si="2"/>
        <v>34.210526315789473</v>
      </c>
    </row>
    <row r="162" spans="1:18" x14ac:dyDescent="0.25">
      <c r="A162" s="14" t="s">
        <v>189</v>
      </c>
      <c r="B162" s="17">
        <v>446011</v>
      </c>
      <c r="C162" s="17">
        <v>8030690</v>
      </c>
      <c r="D162" s="14">
        <v>-17.810700000000001</v>
      </c>
      <c r="E162" s="14">
        <v>146.49100000000001</v>
      </c>
      <c r="F162" s="14">
        <v>63</v>
      </c>
      <c r="G162" s="14">
        <v>724</v>
      </c>
      <c r="H162" s="14">
        <v>0</v>
      </c>
      <c r="I162" s="14">
        <v>19</v>
      </c>
      <c r="J162" s="14">
        <v>44</v>
      </c>
      <c r="K162" s="18">
        <v>7.4117647058823524</v>
      </c>
      <c r="L162" s="18">
        <v>85.176470588235304</v>
      </c>
      <c r="M162" s="18">
        <v>0</v>
      </c>
      <c r="N162" s="18">
        <v>2.2352941176470589</v>
      </c>
      <c r="O162" s="18">
        <v>5.1764705882352944</v>
      </c>
      <c r="P162" s="14">
        <v>100</v>
      </c>
      <c r="Q162" s="14"/>
      <c r="R162" s="43">
        <f t="shared" si="2"/>
        <v>13.492063492063494</v>
      </c>
    </row>
    <row r="163" spans="1:18" x14ac:dyDescent="0.25">
      <c r="A163" s="14" t="s">
        <v>190</v>
      </c>
      <c r="B163" s="17">
        <v>446038</v>
      </c>
      <c r="C163" s="17">
        <v>8030690</v>
      </c>
      <c r="D163" s="14">
        <v>-17.810600000000001</v>
      </c>
      <c r="E163" s="14">
        <v>146.49100000000001</v>
      </c>
      <c r="F163" s="14">
        <v>85</v>
      </c>
      <c r="G163" s="14">
        <v>514</v>
      </c>
      <c r="H163" s="14">
        <v>5</v>
      </c>
      <c r="I163" s="14">
        <v>42</v>
      </c>
      <c r="J163" s="14">
        <v>54</v>
      </c>
      <c r="K163" s="18">
        <v>12.142857142857142</v>
      </c>
      <c r="L163" s="18">
        <v>73.428571428571431</v>
      </c>
      <c r="M163" s="18">
        <v>0.7142857142857143</v>
      </c>
      <c r="N163" s="18">
        <v>6</v>
      </c>
      <c r="O163" s="18">
        <v>7.7142857142857135</v>
      </c>
      <c r="P163" s="14">
        <v>99.999999999999986</v>
      </c>
      <c r="Q163" s="14"/>
      <c r="R163" s="43">
        <f t="shared" si="2"/>
        <v>8.2352941176470598</v>
      </c>
    </row>
    <row r="164" spans="1:18" x14ac:dyDescent="0.25">
      <c r="A164" s="14" t="s">
        <v>191</v>
      </c>
      <c r="B164" s="17">
        <v>446063</v>
      </c>
      <c r="C164" s="17">
        <v>8030700</v>
      </c>
      <c r="D164" s="14">
        <v>-17.810500000000001</v>
      </c>
      <c r="E164" s="14">
        <v>146.49100000000001</v>
      </c>
      <c r="F164" s="14">
        <v>77</v>
      </c>
      <c r="G164" s="14">
        <v>432</v>
      </c>
      <c r="H164" s="14">
        <v>2</v>
      </c>
      <c r="I164" s="14">
        <v>81</v>
      </c>
      <c r="J164" s="14">
        <v>58</v>
      </c>
      <c r="K164" s="18">
        <v>11.846153846153847</v>
      </c>
      <c r="L164" s="18">
        <v>66.461538461538467</v>
      </c>
      <c r="M164" s="18">
        <v>0.30769230769230771</v>
      </c>
      <c r="N164" s="18">
        <v>12.461538461538462</v>
      </c>
      <c r="O164" s="18">
        <v>8.9230769230769234</v>
      </c>
      <c r="P164" s="14">
        <v>100.00000000000001</v>
      </c>
      <c r="Q164" s="14"/>
      <c r="R164" s="43">
        <f t="shared" si="2"/>
        <v>8.4415584415584419</v>
      </c>
    </row>
    <row r="165" spans="1:18" x14ac:dyDescent="0.25">
      <c r="A165" s="14" t="s">
        <v>192</v>
      </c>
      <c r="B165" s="17">
        <v>446087</v>
      </c>
      <c r="C165" s="17">
        <v>8030720</v>
      </c>
      <c r="D165" s="14">
        <v>-17.810400000000001</v>
      </c>
      <c r="E165" s="14">
        <v>146.49100000000001</v>
      </c>
      <c r="F165" s="14">
        <v>114</v>
      </c>
      <c r="G165" s="14">
        <v>708</v>
      </c>
      <c r="H165" s="14">
        <v>2</v>
      </c>
      <c r="I165" s="14">
        <v>22</v>
      </c>
      <c r="J165" s="14">
        <v>154</v>
      </c>
      <c r="K165" s="18">
        <v>11.4</v>
      </c>
      <c r="L165" s="18">
        <v>70.8</v>
      </c>
      <c r="M165" s="18">
        <v>0.2</v>
      </c>
      <c r="N165" s="18">
        <v>2.1999999999999997</v>
      </c>
      <c r="O165" s="18">
        <v>15.4</v>
      </c>
      <c r="P165" s="14">
        <v>100.00000000000001</v>
      </c>
      <c r="Q165" s="14"/>
      <c r="R165" s="43">
        <f t="shared" si="2"/>
        <v>8.7719298245614024</v>
      </c>
    </row>
    <row r="166" spans="1:18" x14ac:dyDescent="0.25">
      <c r="A166" s="14" t="s">
        <v>193</v>
      </c>
      <c r="B166" s="17">
        <v>446117</v>
      </c>
      <c r="C166" s="17">
        <v>8030720</v>
      </c>
      <c r="D166" s="14">
        <v>-17.810400000000001</v>
      </c>
      <c r="E166" s="14">
        <v>146.49199999999999</v>
      </c>
      <c r="F166" s="14">
        <v>119</v>
      </c>
      <c r="G166" s="14">
        <v>975</v>
      </c>
      <c r="H166" s="14">
        <v>7</v>
      </c>
      <c r="I166" s="14">
        <v>64</v>
      </c>
      <c r="J166" s="14">
        <v>185</v>
      </c>
      <c r="K166" s="18">
        <v>8.8148148148148149</v>
      </c>
      <c r="L166" s="18">
        <v>72.222222222222214</v>
      </c>
      <c r="M166" s="18">
        <v>0.51851851851851849</v>
      </c>
      <c r="N166" s="18">
        <v>4.7407407407407405</v>
      </c>
      <c r="O166" s="18">
        <v>13.703703703703704</v>
      </c>
      <c r="P166" s="14">
        <v>99.999999999999986</v>
      </c>
      <c r="Q166" s="14"/>
      <c r="R166" s="43">
        <f t="shared" si="2"/>
        <v>11.344537815126051</v>
      </c>
    </row>
    <row r="167" spans="1:18" x14ac:dyDescent="0.25">
      <c r="A167" s="14" t="s">
        <v>194</v>
      </c>
      <c r="B167" s="17">
        <v>446138</v>
      </c>
      <c r="C167" s="17">
        <v>8030730</v>
      </c>
      <c r="D167" s="14">
        <v>-17.810300000000002</v>
      </c>
      <c r="E167" s="14">
        <v>146.49199999999999</v>
      </c>
      <c r="F167" s="14">
        <v>66</v>
      </c>
      <c r="G167" s="14">
        <v>439</v>
      </c>
      <c r="H167" s="14">
        <v>0</v>
      </c>
      <c r="I167" s="14">
        <v>12</v>
      </c>
      <c r="J167" s="14">
        <v>83</v>
      </c>
      <c r="K167" s="18">
        <v>11</v>
      </c>
      <c r="L167" s="18">
        <v>73.166666666666671</v>
      </c>
      <c r="M167" s="18">
        <v>0</v>
      </c>
      <c r="N167" s="18">
        <v>2</v>
      </c>
      <c r="O167" s="18">
        <v>13.833333333333334</v>
      </c>
      <c r="P167" s="14">
        <v>100</v>
      </c>
      <c r="Q167" s="14"/>
      <c r="R167" s="43">
        <f t="shared" si="2"/>
        <v>9.0909090909090917</v>
      </c>
    </row>
    <row r="168" spans="1:18" x14ac:dyDescent="0.25">
      <c r="A168" s="14" t="s">
        <v>195</v>
      </c>
      <c r="B168" s="17">
        <v>456007</v>
      </c>
      <c r="C168" s="17">
        <v>8057010</v>
      </c>
      <c r="D168" s="14">
        <v>-17.572900000000001</v>
      </c>
      <c r="E168" s="14">
        <v>146.58500000000001</v>
      </c>
      <c r="F168" s="14">
        <v>35</v>
      </c>
      <c r="G168" s="14">
        <v>295</v>
      </c>
      <c r="H168" s="14">
        <v>0</v>
      </c>
      <c r="I168" s="14">
        <v>31</v>
      </c>
      <c r="J168" s="14">
        <v>39</v>
      </c>
      <c r="K168" s="18">
        <v>8.75</v>
      </c>
      <c r="L168" s="18">
        <v>73.75</v>
      </c>
      <c r="M168" s="18">
        <v>0</v>
      </c>
      <c r="N168" s="18">
        <v>7.75</v>
      </c>
      <c r="O168" s="18">
        <v>9.75</v>
      </c>
      <c r="P168" s="14">
        <v>100</v>
      </c>
      <c r="Q168" s="14"/>
      <c r="R168" s="43">
        <f t="shared" si="2"/>
        <v>11.428571428571429</v>
      </c>
    </row>
    <row r="169" spans="1:18" x14ac:dyDescent="0.25">
      <c r="A169" s="14" t="s">
        <v>196</v>
      </c>
      <c r="B169" s="17">
        <v>456036</v>
      </c>
      <c r="C169" s="17">
        <v>8057020</v>
      </c>
      <c r="D169" s="14">
        <v>-17.572900000000001</v>
      </c>
      <c r="E169" s="14">
        <v>146.58600000000001</v>
      </c>
      <c r="F169" s="14">
        <v>157</v>
      </c>
      <c r="G169" s="14">
        <v>675</v>
      </c>
      <c r="H169" s="14">
        <v>0</v>
      </c>
      <c r="I169" s="14">
        <v>129</v>
      </c>
      <c r="J169" s="14">
        <v>89</v>
      </c>
      <c r="K169" s="18">
        <v>14.952380952380953</v>
      </c>
      <c r="L169" s="18">
        <v>64.285714285714292</v>
      </c>
      <c r="M169" s="18">
        <v>0</v>
      </c>
      <c r="N169" s="18">
        <v>12.285714285714286</v>
      </c>
      <c r="O169" s="18">
        <v>8.4761904761904763</v>
      </c>
      <c r="P169" s="14">
        <v>100.00000000000001</v>
      </c>
      <c r="Q169" s="14"/>
      <c r="R169" s="43">
        <f t="shared" si="2"/>
        <v>6.6878980891719744</v>
      </c>
    </row>
    <row r="170" spans="1:18" x14ac:dyDescent="0.25">
      <c r="A170" s="14" t="s">
        <v>197</v>
      </c>
      <c r="B170" s="17">
        <v>456065</v>
      </c>
      <c r="C170" s="17">
        <v>8057030</v>
      </c>
      <c r="D170" s="14">
        <v>-17.572800000000001</v>
      </c>
      <c r="E170" s="14">
        <v>146.58600000000001</v>
      </c>
      <c r="F170" s="14">
        <v>16</v>
      </c>
      <c r="G170" s="14">
        <v>454</v>
      </c>
      <c r="H170" s="14">
        <v>0</v>
      </c>
      <c r="I170" s="14">
        <v>135</v>
      </c>
      <c r="J170" s="14">
        <v>45</v>
      </c>
      <c r="K170" s="18">
        <v>2.4615384615384617</v>
      </c>
      <c r="L170" s="18">
        <v>69.84615384615384</v>
      </c>
      <c r="M170" s="18">
        <v>0</v>
      </c>
      <c r="N170" s="18">
        <v>20.76923076923077</v>
      </c>
      <c r="O170" s="18">
        <v>6.9230769230769234</v>
      </c>
      <c r="P170" s="14">
        <v>100</v>
      </c>
      <c r="Q170" s="14"/>
      <c r="R170" s="43">
        <f t="shared" si="2"/>
        <v>40.625</v>
      </c>
    </row>
    <row r="171" spans="1:18" x14ac:dyDescent="0.25">
      <c r="A171" s="14" t="s">
        <v>198</v>
      </c>
      <c r="B171" s="17">
        <v>456095</v>
      </c>
      <c r="C171" s="17">
        <v>8057030</v>
      </c>
      <c r="D171" s="14">
        <v>-17.572800000000001</v>
      </c>
      <c r="E171" s="14">
        <v>146.58600000000001</v>
      </c>
      <c r="F171" s="14">
        <v>12</v>
      </c>
      <c r="G171" s="14">
        <v>387</v>
      </c>
      <c r="H171" s="14">
        <v>0</v>
      </c>
      <c r="I171" s="14">
        <v>159</v>
      </c>
      <c r="J171" s="14">
        <v>42</v>
      </c>
      <c r="K171" s="18">
        <v>2</v>
      </c>
      <c r="L171" s="18">
        <v>64.5</v>
      </c>
      <c r="M171" s="18">
        <v>0</v>
      </c>
      <c r="N171" s="18">
        <v>26.5</v>
      </c>
      <c r="O171" s="18">
        <v>7.0000000000000009</v>
      </c>
      <c r="P171" s="14">
        <v>100</v>
      </c>
      <c r="Q171" s="14"/>
      <c r="R171" s="43">
        <f t="shared" si="2"/>
        <v>50</v>
      </c>
    </row>
    <row r="172" spans="1:18" x14ac:dyDescent="0.25">
      <c r="A172" s="14" t="s">
        <v>199</v>
      </c>
      <c r="B172" s="17">
        <v>456122</v>
      </c>
      <c r="C172" s="17">
        <v>8057020</v>
      </c>
      <c r="D172" s="14">
        <v>-17.572900000000001</v>
      </c>
      <c r="E172" s="14">
        <v>146.58699999999999</v>
      </c>
      <c r="F172" s="14">
        <v>8</v>
      </c>
      <c r="G172" s="14">
        <v>541</v>
      </c>
      <c r="H172" s="14">
        <v>1</v>
      </c>
      <c r="I172" s="14">
        <v>117</v>
      </c>
      <c r="J172" s="14">
        <v>33</v>
      </c>
      <c r="K172" s="18">
        <v>1.1428571428571428</v>
      </c>
      <c r="L172" s="18">
        <v>77.285714285714292</v>
      </c>
      <c r="M172" s="18">
        <v>0.14285714285714285</v>
      </c>
      <c r="N172" s="18">
        <v>16.714285714285715</v>
      </c>
      <c r="O172" s="18">
        <v>4.7142857142857144</v>
      </c>
      <c r="P172" s="14">
        <v>99.999999999999986</v>
      </c>
      <c r="Q172" s="14"/>
      <c r="R172" s="43">
        <f t="shared" si="2"/>
        <v>87.5</v>
      </c>
    </row>
    <row r="173" spans="1:18" x14ac:dyDescent="0.25">
      <c r="A173" s="14" t="s">
        <v>200</v>
      </c>
      <c r="B173" s="17">
        <v>456148</v>
      </c>
      <c r="C173" s="17">
        <v>8057010</v>
      </c>
      <c r="D173" s="14">
        <v>-17.573</v>
      </c>
      <c r="E173" s="14">
        <v>146.58699999999999</v>
      </c>
      <c r="F173" s="14">
        <v>3</v>
      </c>
      <c r="G173" s="14">
        <v>765</v>
      </c>
      <c r="H173" s="14">
        <v>4</v>
      </c>
      <c r="I173" s="14">
        <v>35</v>
      </c>
      <c r="J173" s="14">
        <v>43</v>
      </c>
      <c r="K173" s="18">
        <v>0.35294117647058826</v>
      </c>
      <c r="L173" s="18">
        <v>90</v>
      </c>
      <c r="M173" s="18">
        <v>0.47058823529411759</v>
      </c>
      <c r="N173" s="18">
        <v>4.117647058823529</v>
      </c>
      <c r="O173" s="18">
        <v>5.0588235294117645</v>
      </c>
      <c r="P173" s="14">
        <v>100</v>
      </c>
      <c r="Q173" s="14"/>
      <c r="R173" s="43">
        <f t="shared" si="2"/>
        <v>283.33333333333331</v>
      </c>
    </row>
    <row r="174" spans="1:18" x14ac:dyDescent="0.25">
      <c r="A174" s="14" t="s">
        <v>201</v>
      </c>
      <c r="B174" s="17">
        <v>456174</v>
      </c>
      <c r="C174" s="17">
        <v>8057000</v>
      </c>
      <c r="D174" s="14">
        <v>-17.5731</v>
      </c>
      <c r="E174" s="14">
        <v>146.58699999999999</v>
      </c>
      <c r="F174" s="14">
        <v>2</v>
      </c>
      <c r="G174" s="14">
        <v>271</v>
      </c>
      <c r="H174" s="14">
        <v>0</v>
      </c>
      <c r="I174" s="14">
        <v>13</v>
      </c>
      <c r="J174" s="14">
        <v>14</v>
      </c>
      <c r="K174" s="18">
        <v>0.66666666666666674</v>
      </c>
      <c r="L174" s="18">
        <v>90.333333333333329</v>
      </c>
      <c r="M174" s="18">
        <v>0</v>
      </c>
      <c r="N174" s="18">
        <v>4.3333333333333339</v>
      </c>
      <c r="O174" s="18">
        <v>4.666666666666667</v>
      </c>
      <c r="P174" s="14">
        <v>100</v>
      </c>
      <c r="Q174" s="14"/>
      <c r="R174" s="43">
        <f t="shared" si="2"/>
        <v>149.99999999999997</v>
      </c>
    </row>
    <row r="175" spans="1:18" x14ac:dyDescent="0.25">
      <c r="A175" s="14" t="s">
        <v>202</v>
      </c>
      <c r="B175" s="17">
        <v>456188</v>
      </c>
      <c r="C175" s="17">
        <v>8056970</v>
      </c>
      <c r="D175" s="14">
        <v>-17.5733</v>
      </c>
      <c r="E175" s="14">
        <v>146.58699999999999</v>
      </c>
      <c r="F175" s="14">
        <v>3</v>
      </c>
      <c r="G175" s="14">
        <v>499</v>
      </c>
      <c r="H175" s="14">
        <v>18</v>
      </c>
      <c r="I175" s="14">
        <v>38</v>
      </c>
      <c r="J175" s="14">
        <v>42</v>
      </c>
      <c r="K175" s="18">
        <v>0.5</v>
      </c>
      <c r="L175" s="18">
        <v>83.166666666666671</v>
      </c>
      <c r="M175" s="18">
        <v>3</v>
      </c>
      <c r="N175" s="18">
        <v>6.3333333333333339</v>
      </c>
      <c r="O175" s="18">
        <v>7.0000000000000009</v>
      </c>
      <c r="P175" s="14">
        <v>100</v>
      </c>
      <c r="Q175" s="14"/>
      <c r="R175" s="43">
        <f t="shared" si="2"/>
        <v>200</v>
      </c>
    </row>
    <row r="176" spans="1:18" x14ac:dyDescent="0.25">
      <c r="A176" s="14" t="s">
        <v>203</v>
      </c>
      <c r="B176" s="17">
        <v>456188</v>
      </c>
      <c r="C176" s="17">
        <v>8056940</v>
      </c>
      <c r="D176" s="14">
        <v>-17.573599999999999</v>
      </c>
      <c r="E176" s="14">
        <v>146.58699999999999</v>
      </c>
      <c r="F176" s="14">
        <v>5</v>
      </c>
      <c r="G176" s="14">
        <v>683</v>
      </c>
      <c r="H176" s="14">
        <v>0</v>
      </c>
      <c r="I176" s="14">
        <v>28</v>
      </c>
      <c r="J176" s="14">
        <v>34</v>
      </c>
      <c r="K176" s="18">
        <v>0.66666666666666674</v>
      </c>
      <c r="L176" s="18">
        <v>91.066666666666663</v>
      </c>
      <c r="M176" s="18">
        <v>0</v>
      </c>
      <c r="N176" s="18">
        <v>3.7333333333333338</v>
      </c>
      <c r="O176" s="18">
        <v>4.5333333333333332</v>
      </c>
      <c r="P176" s="14">
        <v>100</v>
      </c>
      <c r="Q176" s="14"/>
      <c r="R176" s="43">
        <f t="shared" si="2"/>
        <v>149.99999999999997</v>
      </c>
    </row>
    <row r="177" spans="1:18" x14ac:dyDescent="0.25">
      <c r="A177" s="14" t="s">
        <v>204</v>
      </c>
      <c r="B177" s="17">
        <v>456181</v>
      </c>
      <c r="C177" s="17">
        <v>8056920</v>
      </c>
      <c r="D177" s="14">
        <v>-17.573799999999999</v>
      </c>
      <c r="E177" s="14">
        <v>146.58699999999999</v>
      </c>
      <c r="F177" s="14">
        <v>38</v>
      </c>
      <c r="G177" s="14">
        <v>374</v>
      </c>
      <c r="H177" s="14">
        <v>0</v>
      </c>
      <c r="I177" s="14">
        <v>71</v>
      </c>
      <c r="J177" s="14">
        <v>17</v>
      </c>
      <c r="K177" s="18">
        <v>7.6</v>
      </c>
      <c r="L177" s="18">
        <v>74.8</v>
      </c>
      <c r="M177" s="18">
        <v>0</v>
      </c>
      <c r="N177" s="18">
        <v>14.2</v>
      </c>
      <c r="O177" s="18">
        <v>3.4000000000000004</v>
      </c>
      <c r="P177" s="14">
        <v>100</v>
      </c>
      <c r="Q177" s="14"/>
      <c r="R177" s="43">
        <f t="shared" si="2"/>
        <v>13.157894736842106</v>
      </c>
    </row>
    <row r="178" spans="1:18" x14ac:dyDescent="0.25">
      <c r="A178" s="14" t="s">
        <v>205</v>
      </c>
      <c r="B178" s="17">
        <v>456172</v>
      </c>
      <c r="C178" s="17">
        <v>8056890</v>
      </c>
      <c r="D178" s="14">
        <v>-17.574100000000001</v>
      </c>
      <c r="E178" s="14">
        <v>146.58699999999999</v>
      </c>
      <c r="F178" s="14">
        <v>8</v>
      </c>
      <c r="G178" s="14">
        <v>668</v>
      </c>
      <c r="H178" s="14">
        <v>0</v>
      </c>
      <c r="I178" s="14">
        <v>43</v>
      </c>
      <c r="J178" s="14">
        <v>31</v>
      </c>
      <c r="K178" s="18">
        <v>1.0666666666666667</v>
      </c>
      <c r="L178" s="18">
        <v>89.066666666666677</v>
      </c>
      <c r="M178" s="18">
        <v>0</v>
      </c>
      <c r="N178" s="18">
        <v>5.7333333333333334</v>
      </c>
      <c r="O178" s="18">
        <v>4.1333333333333329</v>
      </c>
      <c r="P178" s="14">
        <v>100</v>
      </c>
      <c r="Q178" s="14"/>
      <c r="R178" s="43">
        <f t="shared" si="2"/>
        <v>93.75</v>
      </c>
    </row>
    <row r="179" spans="1:18" x14ac:dyDescent="0.25">
      <c r="A179" s="14" t="s">
        <v>206</v>
      </c>
      <c r="B179" s="17">
        <v>456173</v>
      </c>
      <c r="C179" s="17">
        <v>8056860</v>
      </c>
      <c r="D179" s="14">
        <v>-17.574300000000001</v>
      </c>
      <c r="E179" s="14">
        <v>146.58699999999999</v>
      </c>
      <c r="F179" s="14">
        <v>8</v>
      </c>
      <c r="G179" s="14">
        <v>757</v>
      </c>
      <c r="H179" s="14">
        <v>0</v>
      </c>
      <c r="I179" s="14">
        <v>50</v>
      </c>
      <c r="J179" s="14">
        <v>35</v>
      </c>
      <c r="K179" s="18">
        <v>0.94117647058823517</v>
      </c>
      <c r="L179" s="18">
        <v>89.058823529411768</v>
      </c>
      <c r="M179" s="18">
        <v>0</v>
      </c>
      <c r="N179" s="18">
        <v>5.8823529411764701</v>
      </c>
      <c r="O179" s="18">
        <v>4.117647058823529</v>
      </c>
      <c r="P179" s="14">
        <v>100</v>
      </c>
      <c r="Q179" s="14"/>
      <c r="R179" s="43">
        <f t="shared" si="2"/>
        <v>106.25000000000001</v>
      </c>
    </row>
    <row r="180" spans="1:18" x14ac:dyDescent="0.25">
      <c r="A180" s="14" t="s">
        <v>207</v>
      </c>
      <c r="B180" s="17">
        <v>456176</v>
      </c>
      <c r="C180" s="17">
        <v>8056830</v>
      </c>
      <c r="D180" s="14">
        <v>-17.5746</v>
      </c>
      <c r="E180" s="14">
        <v>146.58699999999999</v>
      </c>
      <c r="F180" s="14">
        <v>12</v>
      </c>
      <c r="G180" s="14">
        <v>786</v>
      </c>
      <c r="H180" s="14">
        <v>0</v>
      </c>
      <c r="I180" s="14">
        <v>210</v>
      </c>
      <c r="J180" s="14">
        <v>42</v>
      </c>
      <c r="K180" s="18">
        <v>1.1428571428571428</v>
      </c>
      <c r="L180" s="18">
        <v>74.857142857142861</v>
      </c>
      <c r="M180" s="18">
        <v>0</v>
      </c>
      <c r="N180" s="18">
        <v>20</v>
      </c>
      <c r="O180" s="18">
        <v>4</v>
      </c>
      <c r="P180" s="14">
        <v>100</v>
      </c>
      <c r="Q180" s="14"/>
      <c r="R180" s="43">
        <f t="shared" si="2"/>
        <v>87.5</v>
      </c>
    </row>
    <row r="181" spans="1:18" x14ac:dyDescent="0.25">
      <c r="A181" s="14" t="s">
        <v>208</v>
      </c>
      <c r="B181" s="17">
        <v>456188</v>
      </c>
      <c r="C181" s="17">
        <v>8056810</v>
      </c>
      <c r="D181" s="14">
        <v>-17.5748</v>
      </c>
      <c r="E181" s="14">
        <v>146.58699999999999</v>
      </c>
      <c r="F181" s="14">
        <v>5</v>
      </c>
      <c r="G181" s="14">
        <v>429</v>
      </c>
      <c r="H181" s="14">
        <v>0</v>
      </c>
      <c r="I181" s="14">
        <v>241</v>
      </c>
      <c r="J181" s="14">
        <v>25</v>
      </c>
      <c r="K181" s="18">
        <v>0.7142857142857143</v>
      </c>
      <c r="L181" s="18">
        <v>61.285714285714285</v>
      </c>
      <c r="M181" s="18">
        <v>0</v>
      </c>
      <c r="N181" s="18">
        <v>34.428571428571431</v>
      </c>
      <c r="O181" s="18">
        <v>3.5714285714285712</v>
      </c>
      <c r="P181" s="14">
        <v>100</v>
      </c>
      <c r="Q181" s="14"/>
      <c r="R181" s="43">
        <f t="shared" si="2"/>
        <v>140</v>
      </c>
    </row>
    <row r="182" spans="1:18" x14ac:dyDescent="0.25">
      <c r="A182" s="14" t="s">
        <v>209</v>
      </c>
      <c r="B182" s="17">
        <v>456188</v>
      </c>
      <c r="C182" s="17">
        <v>8056780</v>
      </c>
      <c r="D182" s="14">
        <v>-17.575099999999999</v>
      </c>
      <c r="E182" s="14">
        <v>146.58699999999999</v>
      </c>
      <c r="F182" s="14">
        <v>3</v>
      </c>
      <c r="G182" s="14">
        <v>334</v>
      </c>
      <c r="H182" s="14">
        <v>0</v>
      </c>
      <c r="I182" s="14">
        <v>195</v>
      </c>
      <c r="J182" s="14">
        <v>18</v>
      </c>
      <c r="K182" s="18">
        <v>0.54545454545454553</v>
      </c>
      <c r="L182" s="18">
        <v>60.727272727272727</v>
      </c>
      <c r="M182" s="18">
        <v>0</v>
      </c>
      <c r="N182" s="18">
        <v>35.454545454545453</v>
      </c>
      <c r="O182" s="18">
        <v>3.2727272727272729</v>
      </c>
      <c r="P182" s="14">
        <v>99.999999999999986</v>
      </c>
      <c r="Q182" s="14"/>
      <c r="R182" s="43">
        <f t="shared" si="2"/>
        <v>183.33333333333331</v>
      </c>
    </row>
    <row r="183" spans="1:18" x14ac:dyDescent="0.25">
      <c r="A183" s="14" t="s">
        <v>210</v>
      </c>
      <c r="B183" s="17">
        <v>456196</v>
      </c>
      <c r="C183" s="17">
        <v>8056750</v>
      </c>
      <c r="D183" s="14">
        <v>-17.575299999999999</v>
      </c>
      <c r="E183" s="14">
        <v>146.58699999999999</v>
      </c>
      <c r="F183" s="14">
        <v>0</v>
      </c>
      <c r="G183" s="14">
        <v>28</v>
      </c>
      <c r="H183" s="14">
        <v>0</v>
      </c>
      <c r="I183" s="14">
        <v>70</v>
      </c>
      <c r="J183" s="14">
        <v>2</v>
      </c>
      <c r="K183" s="18">
        <v>0</v>
      </c>
      <c r="L183" s="18">
        <v>28.000000000000004</v>
      </c>
      <c r="M183" s="18">
        <v>0</v>
      </c>
      <c r="N183" s="18">
        <v>70</v>
      </c>
      <c r="O183" s="18">
        <v>2</v>
      </c>
      <c r="P183" s="14">
        <v>100</v>
      </c>
      <c r="Q183" s="14"/>
      <c r="R183" s="43" t="e">
        <f t="shared" si="2"/>
        <v>#DIV/0!</v>
      </c>
    </row>
    <row r="184" spans="1:18" x14ac:dyDescent="0.25">
      <c r="A184" s="14" t="s">
        <v>211</v>
      </c>
      <c r="B184" s="17">
        <v>454678</v>
      </c>
      <c r="C184" s="17">
        <v>8055720</v>
      </c>
      <c r="D184" s="14">
        <v>-17.584599999999998</v>
      </c>
      <c r="E184" s="14">
        <v>146.57300000000001</v>
      </c>
      <c r="F184" s="14">
        <v>8</v>
      </c>
      <c r="G184" s="14">
        <v>35</v>
      </c>
      <c r="H184" s="14">
        <v>1</v>
      </c>
      <c r="I184" s="14">
        <v>2</v>
      </c>
      <c r="J184" s="14">
        <v>4</v>
      </c>
      <c r="K184" s="18">
        <v>16</v>
      </c>
      <c r="L184" s="18">
        <v>70</v>
      </c>
      <c r="M184" s="18">
        <v>2</v>
      </c>
      <c r="N184" s="18">
        <v>4</v>
      </c>
      <c r="O184" s="18">
        <v>8</v>
      </c>
      <c r="P184" s="14">
        <v>100</v>
      </c>
      <c r="Q184" s="14"/>
      <c r="R184" s="43">
        <f t="shared" si="2"/>
        <v>6.25</v>
      </c>
    </row>
    <row r="185" spans="1:18" x14ac:dyDescent="0.25">
      <c r="A185" s="14" t="s">
        <v>212</v>
      </c>
      <c r="B185" s="17">
        <v>454652</v>
      </c>
      <c r="C185" s="17">
        <v>8055710</v>
      </c>
      <c r="D185" s="14">
        <v>-17.584700000000002</v>
      </c>
      <c r="E185" s="14">
        <v>146.57300000000001</v>
      </c>
      <c r="F185" s="14">
        <v>49</v>
      </c>
      <c r="G185" s="14">
        <v>572</v>
      </c>
      <c r="H185" s="14">
        <v>1</v>
      </c>
      <c r="I185" s="14">
        <v>267</v>
      </c>
      <c r="J185" s="14">
        <v>61</v>
      </c>
      <c r="K185" s="18">
        <v>5.1578947368421053</v>
      </c>
      <c r="L185" s="18">
        <v>60.210526315789473</v>
      </c>
      <c r="M185" s="18">
        <v>0.10526315789473684</v>
      </c>
      <c r="N185" s="18">
        <v>28.10526315789474</v>
      </c>
      <c r="O185" s="18">
        <v>6.4210526315789469</v>
      </c>
      <c r="P185" s="14">
        <v>100</v>
      </c>
      <c r="Q185" s="14"/>
      <c r="R185" s="43">
        <f t="shared" si="2"/>
        <v>19.387755102040817</v>
      </c>
    </row>
    <row r="186" spans="1:18" x14ac:dyDescent="0.25">
      <c r="A186" s="14" t="s">
        <v>213</v>
      </c>
      <c r="B186" s="17">
        <v>454624</v>
      </c>
      <c r="C186" s="17">
        <v>8055700</v>
      </c>
      <c r="D186" s="14">
        <v>-17.584800000000001</v>
      </c>
      <c r="E186" s="14">
        <v>146.572</v>
      </c>
      <c r="F186" s="14">
        <v>27</v>
      </c>
      <c r="G186" s="14">
        <v>557</v>
      </c>
      <c r="H186" s="14">
        <v>1</v>
      </c>
      <c r="I186" s="14">
        <v>159</v>
      </c>
      <c r="J186" s="14">
        <v>106</v>
      </c>
      <c r="K186" s="18">
        <v>3.1764705882352939</v>
      </c>
      <c r="L186" s="18">
        <v>65.529411764705884</v>
      </c>
      <c r="M186" s="18">
        <v>0.1176470588235294</v>
      </c>
      <c r="N186" s="18">
        <v>18.705882352941178</v>
      </c>
      <c r="O186" s="18">
        <v>12.470588235294118</v>
      </c>
      <c r="P186" s="14">
        <v>100</v>
      </c>
      <c r="Q186" s="14"/>
      <c r="R186" s="43">
        <f t="shared" si="2"/>
        <v>31.481481481481485</v>
      </c>
    </row>
    <row r="187" spans="1:18" x14ac:dyDescent="0.25">
      <c r="A187" s="14" t="s">
        <v>214</v>
      </c>
      <c r="B187" s="17">
        <v>454594</v>
      </c>
      <c r="C187" s="17">
        <v>8055690</v>
      </c>
      <c r="D187" s="14">
        <v>-17.584900000000001</v>
      </c>
      <c r="E187" s="14">
        <v>146.572</v>
      </c>
      <c r="F187" s="14">
        <v>36</v>
      </c>
      <c r="G187" s="14">
        <v>570</v>
      </c>
      <c r="H187" s="14">
        <v>0</v>
      </c>
      <c r="I187" s="14">
        <v>96</v>
      </c>
      <c r="J187" s="14">
        <v>98</v>
      </c>
      <c r="K187" s="18">
        <v>4.5</v>
      </c>
      <c r="L187" s="18">
        <v>71.25</v>
      </c>
      <c r="M187" s="18">
        <v>0</v>
      </c>
      <c r="N187" s="18">
        <v>12</v>
      </c>
      <c r="O187" s="18">
        <v>12.25</v>
      </c>
      <c r="P187" s="14">
        <v>100</v>
      </c>
      <c r="Q187" s="14"/>
      <c r="R187" s="43">
        <f t="shared" si="2"/>
        <v>22.222222222222221</v>
      </c>
    </row>
    <row r="188" spans="1:18" x14ac:dyDescent="0.25">
      <c r="A188" s="14" t="s">
        <v>215</v>
      </c>
      <c r="B188" s="17">
        <v>454569</v>
      </c>
      <c r="C188" s="17">
        <v>8055680</v>
      </c>
      <c r="D188" s="14">
        <v>-17.585000000000001</v>
      </c>
      <c r="E188" s="14">
        <v>146.572</v>
      </c>
      <c r="F188" s="14">
        <v>52</v>
      </c>
      <c r="G188" s="14">
        <v>885</v>
      </c>
      <c r="H188" s="14">
        <v>3</v>
      </c>
      <c r="I188" s="14">
        <v>101</v>
      </c>
      <c r="J188" s="14">
        <v>209</v>
      </c>
      <c r="K188" s="18">
        <v>4.16</v>
      </c>
      <c r="L188" s="18">
        <v>70.8</v>
      </c>
      <c r="M188" s="18">
        <v>0.24</v>
      </c>
      <c r="N188" s="18">
        <v>8.08</v>
      </c>
      <c r="O188" s="18">
        <v>16.72</v>
      </c>
      <c r="P188" s="14">
        <v>99.999999999999986</v>
      </c>
      <c r="Q188" s="14"/>
      <c r="R188" s="43">
        <f t="shared" si="2"/>
        <v>24.038461538461537</v>
      </c>
    </row>
    <row r="189" spans="1:18" x14ac:dyDescent="0.25">
      <c r="A189" s="14" t="s">
        <v>216</v>
      </c>
      <c r="B189" s="17">
        <v>454548</v>
      </c>
      <c r="C189" s="17">
        <v>8055660</v>
      </c>
      <c r="D189" s="14">
        <v>-17.5852</v>
      </c>
      <c r="E189" s="14">
        <v>146.572</v>
      </c>
      <c r="F189" s="14">
        <v>16</v>
      </c>
      <c r="G189" s="14">
        <v>293</v>
      </c>
      <c r="H189" s="14">
        <v>0</v>
      </c>
      <c r="I189" s="14">
        <v>46</v>
      </c>
      <c r="J189" s="14">
        <v>45</v>
      </c>
      <c r="K189" s="18">
        <v>4</v>
      </c>
      <c r="L189" s="18">
        <v>73.25</v>
      </c>
      <c r="M189" s="18">
        <v>0</v>
      </c>
      <c r="N189" s="18">
        <v>11.5</v>
      </c>
      <c r="O189" s="18">
        <v>11.25</v>
      </c>
      <c r="P189" s="14">
        <v>100</v>
      </c>
      <c r="Q189" s="14"/>
      <c r="R189" s="43">
        <f t="shared" si="2"/>
        <v>25</v>
      </c>
    </row>
    <row r="190" spans="1:18" x14ac:dyDescent="0.25">
      <c r="A190" s="14" t="s">
        <v>217</v>
      </c>
      <c r="B190" s="17">
        <v>454536</v>
      </c>
      <c r="C190" s="17">
        <v>8055630</v>
      </c>
      <c r="D190" s="14">
        <v>-17.5854</v>
      </c>
      <c r="E190" s="14">
        <v>146.572</v>
      </c>
      <c r="F190" s="14">
        <v>13</v>
      </c>
      <c r="G190" s="14">
        <v>420</v>
      </c>
      <c r="H190" s="14">
        <v>0</v>
      </c>
      <c r="I190" s="14">
        <v>93</v>
      </c>
      <c r="J190" s="14">
        <v>74</v>
      </c>
      <c r="K190" s="18">
        <v>2.166666666666667</v>
      </c>
      <c r="L190" s="18">
        <v>70</v>
      </c>
      <c r="M190" s="18">
        <v>0</v>
      </c>
      <c r="N190" s="18">
        <v>15.5</v>
      </c>
      <c r="O190" s="18">
        <v>12.333333333333334</v>
      </c>
      <c r="P190" s="14">
        <v>100</v>
      </c>
      <c r="Q190" s="14"/>
      <c r="R190" s="43">
        <f t="shared" si="2"/>
        <v>46.153846153846146</v>
      </c>
    </row>
    <row r="191" spans="1:18" x14ac:dyDescent="0.25">
      <c r="A191" s="14" t="s">
        <v>218</v>
      </c>
      <c r="B191" s="17">
        <v>454537</v>
      </c>
      <c r="C191" s="17">
        <v>8055600</v>
      </c>
      <c r="D191" s="14">
        <v>-17.585699999999999</v>
      </c>
      <c r="E191" s="14">
        <v>146.572</v>
      </c>
      <c r="F191" s="14">
        <v>23</v>
      </c>
      <c r="G191" s="14">
        <v>532</v>
      </c>
      <c r="H191" s="14">
        <v>3</v>
      </c>
      <c r="I191" s="14">
        <v>39</v>
      </c>
      <c r="J191" s="14">
        <v>103</v>
      </c>
      <c r="K191" s="18">
        <v>3.2857142857142856</v>
      </c>
      <c r="L191" s="18">
        <v>76</v>
      </c>
      <c r="M191" s="18">
        <v>0.4285714285714286</v>
      </c>
      <c r="N191" s="18">
        <v>5.5714285714285712</v>
      </c>
      <c r="O191" s="18">
        <v>14.714285714285714</v>
      </c>
      <c r="P191" s="14">
        <v>100</v>
      </c>
      <c r="Q191" s="14"/>
      <c r="R191" s="43">
        <f t="shared" si="2"/>
        <v>30.434782608695652</v>
      </c>
    </row>
    <row r="192" spans="1:18" x14ac:dyDescent="0.25">
      <c r="A192" s="14" t="s">
        <v>219</v>
      </c>
      <c r="B192" s="17">
        <v>454547</v>
      </c>
      <c r="C192" s="17">
        <v>8055580</v>
      </c>
      <c r="D192" s="14">
        <v>-17.585899999999999</v>
      </c>
      <c r="E192" s="14">
        <v>146.572</v>
      </c>
      <c r="F192" s="14">
        <v>15</v>
      </c>
      <c r="G192" s="14">
        <v>511</v>
      </c>
      <c r="H192" s="14">
        <v>0</v>
      </c>
      <c r="I192" s="14">
        <v>69</v>
      </c>
      <c r="J192" s="14">
        <v>55</v>
      </c>
      <c r="K192" s="18">
        <v>2.3076923076923079</v>
      </c>
      <c r="L192" s="18">
        <v>78.615384615384613</v>
      </c>
      <c r="M192" s="18">
        <v>0</v>
      </c>
      <c r="N192" s="18">
        <v>10.615384615384615</v>
      </c>
      <c r="O192" s="18">
        <v>8.4615384615384617</v>
      </c>
      <c r="P192" s="14">
        <v>100</v>
      </c>
      <c r="Q192" s="14"/>
      <c r="R192" s="43">
        <f t="shared" si="2"/>
        <v>43.333333333333329</v>
      </c>
    </row>
    <row r="193" spans="1:18" x14ac:dyDescent="0.25">
      <c r="A193" s="14" t="s">
        <v>220</v>
      </c>
      <c r="B193" s="17">
        <v>454573</v>
      </c>
      <c r="C193" s="17">
        <v>8055560</v>
      </c>
      <c r="D193" s="14">
        <v>-17.585999999999999</v>
      </c>
      <c r="E193" s="14">
        <v>146.572</v>
      </c>
      <c r="F193" s="14">
        <v>8</v>
      </c>
      <c r="G193" s="14">
        <v>158</v>
      </c>
      <c r="H193" s="14">
        <v>0</v>
      </c>
      <c r="I193" s="14">
        <v>28</v>
      </c>
      <c r="J193" s="14">
        <v>6</v>
      </c>
      <c r="K193" s="18">
        <v>4</v>
      </c>
      <c r="L193" s="18">
        <v>79</v>
      </c>
      <c r="M193" s="18">
        <v>0</v>
      </c>
      <c r="N193" s="18">
        <v>14.000000000000002</v>
      </c>
      <c r="O193" s="18">
        <v>3</v>
      </c>
      <c r="P193" s="14">
        <v>100</v>
      </c>
      <c r="Q193" s="14"/>
      <c r="R193" s="43">
        <f t="shared" si="2"/>
        <v>25</v>
      </c>
    </row>
    <row r="194" spans="1:18" x14ac:dyDescent="0.25">
      <c r="A194" s="14" t="s">
        <v>221</v>
      </c>
      <c r="B194" s="17">
        <v>455014</v>
      </c>
      <c r="C194" s="17">
        <v>8055080</v>
      </c>
      <c r="D194" s="14">
        <v>-17.590399999999999</v>
      </c>
      <c r="E194" s="14">
        <v>146.57599999999999</v>
      </c>
      <c r="F194" s="14">
        <v>16</v>
      </c>
      <c r="G194" s="14">
        <v>931</v>
      </c>
      <c r="H194" s="14">
        <v>16</v>
      </c>
      <c r="I194" s="14">
        <v>4</v>
      </c>
      <c r="J194" s="14">
        <v>83</v>
      </c>
      <c r="K194" s="18">
        <v>1.5238095238095237</v>
      </c>
      <c r="L194" s="18">
        <v>88.666666666666671</v>
      </c>
      <c r="M194" s="18">
        <v>1.5238095238095237</v>
      </c>
      <c r="N194" s="18">
        <v>0.38095238095238093</v>
      </c>
      <c r="O194" s="18">
        <v>7.9047619047619051</v>
      </c>
      <c r="P194" s="14">
        <v>100</v>
      </c>
      <c r="Q194" s="14"/>
      <c r="R194" s="43">
        <f t="shared" si="2"/>
        <v>65.625</v>
      </c>
    </row>
    <row r="195" spans="1:18" x14ac:dyDescent="0.25">
      <c r="A195" s="14" t="s">
        <v>222</v>
      </c>
      <c r="B195" s="17">
        <v>455014</v>
      </c>
      <c r="C195" s="17">
        <v>8055060</v>
      </c>
      <c r="D195" s="14">
        <v>-17.590599999999998</v>
      </c>
      <c r="E195" s="14">
        <v>146.57599999999999</v>
      </c>
      <c r="F195" s="14">
        <v>18</v>
      </c>
      <c r="G195" s="14">
        <v>855</v>
      </c>
      <c r="H195" s="14">
        <v>3</v>
      </c>
      <c r="I195" s="14">
        <v>1</v>
      </c>
      <c r="J195" s="14">
        <v>73</v>
      </c>
      <c r="K195" s="18">
        <v>1.8947368421052633</v>
      </c>
      <c r="L195" s="18">
        <v>90</v>
      </c>
      <c r="M195" s="18">
        <v>0.31578947368421051</v>
      </c>
      <c r="N195" s="18">
        <v>0.10526315789473684</v>
      </c>
      <c r="O195" s="18">
        <v>7.6842105263157894</v>
      </c>
      <c r="P195" s="14">
        <v>100</v>
      </c>
      <c r="Q195" s="14"/>
      <c r="R195" s="43">
        <f t="shared" ref="R195:R258" si="3">100/K195</f>
        <v>52.777777777777771</v>
      </c>
    </row>
    <row r="196" spans="1:18" x14ac:dyDescent="0.25">
      <c r="A196" s="14" t="s">
        <v>223</v>
      </c>
      <c r="B196" s="17">
        <v>455000</v>
      </c>
      <c r="C196" s="17">
        <v>8055030</v>
      </c>
      <c r="D196" s="14">
        <v>-17.590900000000001</v>
      </c>
      <c r="E196" s="14">
        <v>146.57599999999999</v>
      </c>
      <c r="F196" s="14">
        <v>8</v>
      </c>
      <c r="G196" s="14">
        <v>624</v>
      </c>
      <c r="H196" s="14">
        <v>4</v>
      </c>
      <c r="I196" s="14">
        <v>0</v>
      </c>
      <c r="J196" s="14">
        <v>64</v>
      </c>
      <c r="K196" s="18">
        <v>1.1428571428571428</v>
      </c>
      <c r="L196" s="18">
        <v>89.142857142857139</v>
      </c>
      <c r="M196" s="18">
        <v>0.5714285714285714</v>
      </c>
      <c r="N196" s="18">
        <v>0</v>
      </c>
      <c r="O196" s="18">
        <v>9.1428571428571423</v>
      </c>
      <c r="P196" s="14">
        <v>99.999999999999986</v>
      </c>
      <c r="Q196" s="14"/>
      <c r="R196" s="43">
        <f t="shared" si="3"/>
        <v>87.5</v>
      </c>
    </row>
    <row r="197" spans="1:18" x14ac:dyDescent="0.25">
      <c r="A197" s="14" t="s">
        <v>224</v>
      </c>
      <c r="B197" s="17">
        <v>454982</v>
      </c>
      <c r="C197" s="17">
        <v>8055010</v>
      </c>
      <c r="D197" s="14">
        <v>-17.591100000000001</v>
      </c>
      <c r="E197" s="14">
        <v>146.57599999999999</v>
      </c>
      <c r="F197" s="14">
        <v>7</v>
      </c>
      <c r="G197" s="14">
        <v>663</v>
      </c>
      <c r="H197" s="14">
        <v>21</v>
      </c>
      <c r="I197" s="14">
        <v>1</v>
      </c>
      <c r="J197" s="14">
        <v>58</v>
      </c>
      <c r="K197" s="18">
        <v>0.93333333333333346</v>
      </c>
      <c r="L197" s="18">
        <v>88.4</v>
      </c>
      <c r="M197" s="18">
        <v>2.8000000000000003</v>
      </c>
      <c r="N197" s="18">
        <v>0.13333333333333333</v>
      </c>
      <c r="O197" s="18">
        <v>7.7333333333333334</v>
      </c>
      <c r="P197" s="14">
        <v>100.00000000000001</v>
      </c>
      <c r="Q197" s="14"/>
      <c r="R197" s="43">
        <f t="shared" si="3"/>
        <v>107.14285714285712</v>
      </c>
    </row>
    <row r="198" spans="1:18" x14ac:dyDescent="0.25">
      <c r="A198" s="14" t="s">
        <v>225</v>
      </c>
      <c r="B198" s="17">
        <v>454963</v>
      </c>
      <c r="C198" s="17">
        <v>8054990</v>
      </c>
      <c r="D198" s="14">
        <v>-17.591200000000001</v>
      </c>
      <c r="E198" s="14">
        <v>146.57599999999999</v>
      </c>
      <c r="F198" s="14">
        <v>2</v>
      </c>
      <c r="G198" s="14">
        <v>808</v>
      </c>
      <c r="H198" s="14">
        <v>17</v>
      </c>
      <c r="I198" s="14">
        <v>1</v>
      </c>
      <c r="J198" s="14">
        <v>72</v>
      </c>
      <c r="K198" s="18">
        <v>0.22222222222222221</v>
      </c>
      <c r="L198" s="18">
        <v>89.777777777777771</v>
      </c>
      <c r="M198" s="18">
        <v>1.8888888888888888</v>
      </c>
      <c r="N198" s="18">
        <v>0.1111111111111111</v>
      </c>
      <c r="O198" s="18">
        <v>8</v>
      </c>
      <c r="P198" s="14">
        <v>100</v>
      </c>
      <c r="Q198" s="14"/>
      <c r="R198" s="43">
        <f t="shared" si="3"/>
        <v>450</v>
      </c>
    </row>
    <row r="199" spans="1:18" x14ac:dyDescent="0.25">
      <c r="A199" s="14" t="s">
        <v>226</v>
      </c>
      <c r="B199" s="17">
        <v>454934</v>
      </c>
      <c r="C199" s="17">
        <v>8054980</v>
      </c>
      <c r="D199" s="14">
        <v>-17.5913</v>
      </c>
      <c r="E199" s="14">
        <v>146.57499999999999</v>
      </c>
      <c r="F199" s="14">
        <v>3</v>
      </c>
      <c r="G199" s="14">
        <v>603</v>
      </c>
      <c r="H199" s="14">
        <v>16</v>
      </c>
      <c r="I199" s="14">
        <v>6</v>
      </c>
      <c r="J199" s="14">
        <v>72</v>
      </c>
      <c r="K199" s="18">
        <v>0.4285714285714286</v>
      </c>
      <c r="L199" s="18">
        <v>86.142857142857139</v>
      </c>
      <c r="M199" s="18">
        <v>2.2857142857142856</v>
      </c>
      <c r="N199" s="18">
        <v>0.85714285714285721</v>
      </c>
      <c r="O199" s="18">
        <v>10.285714285714285</v>
      </c>
      <c r="P199" s="14">
        <v>100</v>
      </c>
      <c r="Q199" s="14"/>
      <c r="R199" s="43">
        <f t="shared" si="3"/>
        <v>233.33333333333331</v>
      </c>
    </row>
    <row r="200" spans="1:18" x14ac:dyDescent="0.25">
      <c r="A200" s="14" t="s">
        <v>227</v>
      </c>
      <c r="B200" s="17">
        <v>454905</v>
      </c>
      <c r="C200" s="17">
        <v>8054980</v>
      </c>
      <c r="D200" s="14">
        <v>-17.5913</v>
      </c>
      <c r="E200" s="14">
        <v>146.57499999999999</v>
      </c>
      <c r="F200" s="14">
        <v>14</v>
      </c>
      <c r="G200" s="14">
        <v>696</v>
      </c>
      <c r="H200" s="14">
        <v>14</v>
      </c>
      <c r="I200" s="14">
        <v>1</v>
      </c>
      <c r="J200" s="14">
        <v>75</v>
      </c>
      <c r="K200" s="18">
        <v>1.7500000000000002</v>
      </c>
      <c r="L200" s="18">
        <v>87</v>
      </c>
      <c r="M200" s="18">
        <v>1.7500000000000002</v>
      </c>
      <c r="N200" s="18">
        <v>0.125</v>
      </c>
      <c r="O200" s="18">
        <v>9.375</v>
      </c>
      <c r="P200" s="14">
        <v>100</v>
      </c>
      <c r="Q200" s="14"/>
      <c r="R200" s="43">
        <f t="shared" si="3"/>
        <v>57.142857142857139</v>
      </c>
    </row>
    <row r="201" spans="1:18" x14ac:dyDescent="0.25">
      <c r="A201" s="14" t="s">
        <v>228</v>
      </c>
      <c r="B201" s="17">
        <v>454877</v>
      </c>
      <c r="C201" s="17">
        <v>8054970</v>
      </c>
      <c r="D201" s="14">
        <v>-17.5914</v>
      </c>
      <c r="E201" s="14">
        <v>146.57499999999999</v>
      </c>
      <c r="F201" s="14">
        <v>0</v>
      </c>
      <c r="G201" s="14">
        <v>488</v>
      </c>
      <c r="H201" s="14">
        <v>7</v>
      </c>
      <c r="I201" s="14">
        <v>6</v>
      </c>
      <c r="J201" s="14">
        <v>49</v>
      </c>
      <c r="K201" s="18">
        <v>0</v>
      </c>
      <c r="L201" s="18">
        <v>88.727272727272734</v>
      </c>
      <c r="M201" s="18">
        <v>1.2727272727272727</v>
      </c>
      <c r="N201" s="18">
        <v>1.0909090909090911</v>
      </c>
      <c r="O201" s="18">
        <v>8.9090909090909101</v>
      </c>
      <c r="P201" s="14">
        <v>100</v>
      </c>
      <c r="Q201" s="14"/>
      <c r="R201" s="43" t="e">
        <f t="shared" si="3"/>
        <v>#DIV/0!</v>
      </c>
    </row>
    <row r="202" spans="1:18" x14ac:dyDescent="0.25">
      <c r="A202" s="14" t="s">
        <v>229</v>
      </c>
      <c r="B202" s="17">
        <v>454856</v>
      </c>
      <c r="C202" s="17">
        <v>8054950</v>
      </c>
      <c r="D202" s="14">
        <v>-17.5916</v>
      </c>
      <c r="E202" s="14">
        <v>146.57499999999999</v>
      </c>
      <c r="F202" s="14">
        <v>11</v>
      </c>
      <c r="G202" s="14">
        <v>464</v>
      </c>
      <c r="H202" s="14">
        <v>9</v>
      </c>
      <c r="I202" s="14">
        <v>4</v>
      </c>
      <c r="J202" s="14">
        <v>62</v>
      </c>
      <c r="K202" s="18">
        <v>2</v>
      </c>
      <c r="L202" s="18">
        <v>84.36363636363636</v>
      </c>
      <c r="M202" s="18">
        <v>1.6363636363636365</v>
      </c>
      <c r="N202" s="18">
        <v>0.72727272727272729</v>
      </c>
      <c r="O202" s="18">
        <v>11.272727272727273</v>
      </c>
      <c r="P202" s="14">
        <v>100</v>
      </c>
      <c r="Q202" s="14"/>
      <c r="R202" s="43">
        <f t="shared" si="3"/>
        <v>50</v>
      </c>
    </row>
    <row r="203" spans="1:18" x14ac:dyDescent="0.25">
      <c r="A203" s="14" t="s">
        <v>230</v>
      </c>
      <c r="B203" s="17">
        <v>454836</v>
      </c>
      <c r="C203" s="17">
        <v>8054930</v>
      </c>
      <c r="D203" s="14">
        <v>-17.591799999999999</v>
      </c>
      <c r="E203" s="14">
        <v>146.57400000000001</v>
      </c>
      <c r="F203" s="14">
        <v>14</v>
      </c>
      <c r="G203" s="14">
        <v>279</v>
      </c>
      <c r="H203" s="14">
        <v>7</v>
      </c>
      <c r="I203" s="14">
        <v>4</v>
      </c>
      <c r="J203" s="14">
        <v>46</v>
      </c>
      <c r="K203" s="18">
        <v>4</v>
      </c>
      <c r="L203" s="18">
        <v>79.714285714285722</v>
      </c>
      <c r="M203" s="18">
        <v>2</v>
      </c>
      <c r="N203" s="18">
        <v>1.1428571428571428</v>
      </c>
      <c r="O203" s="18">
        <v>13.142857142857142</v>
      </c>
      <c r="P203" s="14">
        <v>100</v>
      </c>
      <c r="Q203" s="14"/>
      <c r="R203" s="43">
        <f t="shared" si="3"/>
        <v>25</v>
      </c>
    </row>
    <row r="204" spans="1:18" x14ac:dyDescent="0.25">
      <c r="A204" s="14" t="s">
        <v>231</v>
      </c>
      <c r="B204" s="17">
        <v>454827</v>
      </c>
      <c r="C204" s="17">
        <v>8054900</v>
      </c>
      <c r="D204" s="14">
        <v>-17.592099999999999</v>
      </c>
      <c r="E204" s="14">
        <v>146.57400000000001</v>
      </c>
      <c r="F204" s="14">
        <v>2</v>
      </c>
      <c r="G204" s="14">
        <v>86</v>
      </c>
      <c r="H204" s="14">
        <v>3</v>
      </c>
      <c r="I204" s="14">
        <v>0</v>
      </c>
      <c r="J204" s="14">
        <v>9</v>
      </c>
      <c r="K204" s="18">
        <v>2</v>
      </c>
      <c r="L204" s="18">
        <v>86</v>
      </c>
      <c r="M204" s="18">
        <v>3</v>
      </c>
      <c r="N204" s="18">
        <v>0</v>
      </c>
      <c r="O204" s="18">
        <v>9</v>
      </c>
      <c r="P204" s="14">
        <v>100</v>
      </c>
      <c r="Q204" s="14"/>
      <c r="R204" s="43">
        <f t="shared" si="3"/>
        <v>50</v>
      </c>
    </row>
    <row r="205" spans="1:18" x14ac:dyDescent="0.25">
      <c r="A205" s="14" t="s">
        <v>232</v>
      </c>
      <c r="B205" s="17">
        <v>455093</v>
      </c>
      <c r="C205" s="17">
        <v>8054840</v>
      </c>
      <c r="D205" s="14">
        <v>-17.592600000000001</v>
      </c>
      <c r="E205" s="14">
        <v>146.577</v>
      </c>
      <c r="F205" s="14">
        <v>46</v>
      </c>
      <c r="G205" s="14">
        <v>128</v>
      </c>
      <c r="H205" s="14">
        <v>3</v>
      </c>
      <c r="I205" s="14">
        <v>1</v>
      </c>
      <c r="J205" s="14">
        <v>72</v>
      </c>
      <c r="K205" s="18">
        <v>18.399999999999999</v>
      </c>
      <c r="L205" s="18">
        <v>51.2</v>
      </c>
      <c r="M205" s="18">
        <v>1.2</v>
      </c>
      <c r="N205" s="18">
        <v>0.4</v>
      </c>
      <c r="O205" s="18">
        <v>28.799999999999997</v>
      </c>
      <c r="P205" s="14">
        <v>100</v>
      </c>
      <c r="Q205" s="14"/>
      <c r="R205" s="43">
        <f t="shared" si="3"/>
        <v>5.4347826086956523</v>
      </c>
    </row>
    <row r="206" spans="1:18" x14ac:dyDescent="0.25">
      <c r="A206" s="14" t="s">
        <v>233</v>
      </c>
      <c r="B206" s="17">
        <v>455123</v>
      </c>
      <c r="C206" s="17">
        <v>8054840</v>
      </c>
      <c r="D206" s="14">
        <v>-17.592600000000001</v>
      </c>
      <c r="E206" s="14">
        <v>146.577</v>
      </c>
      <c r="F206" s="14">
        <v>217</v>
      </c>
      <c r="G206" s="14">
        <v>592</v>
      </c>
      <c r="H206" s="14">
        <v>39</v>
      </c>
      <c r="I206" s="14">
        <v>6</v>
      </c>
      <c r="J206" s="14">
        <v>196</v>
      </c>
      <c r="K206" s="18">
        <v>20.666666666666668</v>
      </c>
      <c r="L206" s="18">
        <v>56.38095238095238</v>
      </c>
      <c r="M206" s="18">
        <v>3.7142857142857144</v>
      </c>
      <c r="N206" s="18">
        <v>0.5714285714285714</v>
      </c>
      <c r="O206" s="18">
        <v>18.666666666666668</v>
      </c>
      <c r="P206" s="14">
        <v>100</v>
      </c>
      <c r="Q206" s="14"/>
      <c r="R206" s="43">
        <f t="shared" si="3"/>
        <v>4.838709677419355</v>
      </c>
    </row>
    <row r="207" spans="1:18" x14ac:dyDescent="0.25">
      <c r="A207" s="14" t="s">
        <v>234</v>
      </c>
      <c r="B207" s="17">
        <v>455153</v>
      </c>
      <c r="C207" s="17">
        <v>8054840</v>
      </c>
      <c r="D207" s="14">
        <v>-17.592600000000001</v>
      </c>
      <c r="E207" s="14">
        <v>146.577</v>
      </c>
      <c r="F207" s="14">
        <v>577</v>
      </c>
      <c r="G207" s="14">
        <v>387</v>
      </c>
      <c r="H207" s="14">
        <v>6</v>
      </c>
      <c r="I207" s="14">
        <v>1</v>
      </c>
      <c r="J207" s="14">
        <v>429</v>
      </c>
      <c r="K207" s="18">
        <v>41.214285714285715</v>
      </c>
      <c r="L207" s="18">
        <v>27.642857142857142</v>
      </c>
      <c r="M207" s="18">
        <v>0.4285714285714286</v>
      </c>
      <c r="N207" s="18">
        <v>7.1428571428571425E-2</v>
      </c>
      <c r="O207" s="18">
        <v>30.642857142857142</v>
      </c>
      <c r="P207" s="14">
        <v>100</v>
      </c>
      <c r="Q207" s="14"/>
      <c r="R207" s="43">
        <f t="shared" si="3"/>
        <v>2.4263431542461005</v>
      </c>
    </row>
    <row r="208" spans="1:18" x14ac:dyDescent="0.25">
      <c r="A208" s="14" t="s">
        <v>235</v>
      </c>
      <c r="B208" s="17">
        <v>455174</v>
      </c>
      <c r="C208" s="17">
        <v>8054860</v>
      </c>
      <c r="D208" s="14">
        <v>-17.592400000000001</v>
      </c>
      <c r="E208" s="14">
        <v>146.578</v>
      </c>
      <c r="F208" s="14">
        <v>24</v>
      </c>
      <c r="G208" s="14">
        <v>41</v>
      </c>
      <c r="H208" s="14">
        <v>0</v>
      </c>
      <c r="I208" s="14">
        <v>0</v>
      </c>
      <c r="J208" s="14">
        <v>35</v>
      </c>
      <c r="K208" s="18">
        <v>24</v>
      </c>
      <c r="L208" s="18">
        <v>41</v>
      </c>
      <c r="M208" s="18">
        <v>0</v>
      </c>
      <c r="N208" s="18">
        <v>0</v>
      </c>
      <c r="O208" s="18">
        <v>35</v>
      </c>
      <c r="P208" s="14">
        <v>100</v>
      </c>
      <c r="Q208" s="14"/>
      <c r="R208" s="43">
        <f t="shared" si="3"/>
        <v>4.166666666666667</v>
      </c>
    </row>
    <row r="209" spans="1:18" x14ac:dyDescent="0.25">
      <c r="A209" s="14" t="s">
        <v>236</v>
      </c>
      <c r="B209" s="17">
        <v>455200</v>
      </c>
      <c r="C209" s="17">
        <v>8054870</v>
      </c>
      <c r="D209" s="14">
        <v>-17.592300000000002</v>
      </c>
      <c r="E209" s="14">
        <v>146.578</v>
      </c>
      <c r="F209" s="14">
        <v>123</v>
      </c>
      <c r="G209" s="14">
        <v>127</v>
      </c>
      <c r="H209" s="14">
        <v>1</v>
      </c>
      <c r="I209" s="14">
        <v>1</v>
      </c>
      <c r="J209" s="14">
        <v>98</v>
      </c>
      <c r="K209" s="18">
        <v>35.142857142857139</v>
      </c>
      <c r="L209" s="18">
        <v>36.285714285714285</v>
      </c>
      <c r="M209" s="18">
        <v>0.2857142857142857</v>
      </c>
      <c r="N209" s="18">
        <v>0.2857142857142857</v>
      </c>
      <c r="O209" s="18">
        <v>28.000000000000004</v>
      </c>
      <c r="P209" s="14">
        <v>100</v>
      </c>
      <c r="Q209" s="14"/>
      <c r="R209" s="43">
        <f t="shared" si="3"/>
        <v>2.845528455284553</v>
      </c>
    </row>
    <row r="210" spans="1:18" x14ac:dyDescent="0.25">
      <c r="A210" s="14" t="s">
        <v>237</v>
      </c>
      <c r="B210" s="17">
        <v>455230</v>
      </c>
      <c r="C210" s="17">
        <v>8054870</v>
      </c>
      <c r="D210" s="14">
        <v>-17.592300000000002</v>
      </c>
      <c r="E210" s="14">
        <v>146.578</v>
      </c>
      <c r="F210" s="14">
        <v>423</v>
      </c>
      <c r="G210" s="14">
        <v>514</v>
      </c>
      <c r="H210" s="14">
        <v>26</v>
      </c>
      <c r="I210" s="14">
        <v>0</v>
      </c>
      <c r="J210" s="14">
        <v>287</v>
      </c>
      <c r="K210" s="18">
        <v>33.839999999999996</v>
      </c>
      <c r="L210" s="18">
        <v>41.120000000000005</v>
      </c>
      <c r="M210" s="18">
        <v>2.08</v>
      </c>
      <c r="N210" s="18">
        <v>0</v>
      </c>
      <c r="O210" s="18">
        <v>22.96</v>
      </c>
      <c r="P210" s="14">
        <v>100</v>
      </c>
      <c r="Q210" s="14"/>
      <c r="R210" s="43">
        <f t="shared" si="3"/>
        <v>2.9550827423167854</v>
      </c>
    </row>
    <row r="211" spans="1:18" x14ac:dyDescent="0.25">
      <c r="A211" s="14" t="s">
        <v>238</v>
      </c>
      <c r="B211" s="17">
        <v>455255</v>
      </c>
      <c r="C211" s="17">
        <v>8054880</v>
      </c>
      <c r="D211" s="14">
        <v>-17.592199999999998</v>
      </c>
      <c r="E211" s="14">
        <v>146.578</v>
      </c>
      <c r="F211" s="14">
        <v>265</v>
      </c>
      <c r="G211" s="14">
        <v>179</v>
      </c>
      <c r="H211" s="14">
        <v>2</v>
      </c>
      <c r="I211" s="14">
        <v>0</v>
      </c>
      <c r="J211" s="14">
        <v>104</v>
      </c>
      <c r="K211" s="18">
        <v>48.18181818181818</v>
      </c>
      <c r="L211" s="18">
        <v>32.545454545454547</v>
      </c>
      <c r="M211" s="18">
        <v>0.36363636363636365</v>
      </c>
      <c r="N211" s="18">
        <v>0</v>
      </c>
      <c r="O211" s="18">
        <v>18.90909090909091</v>
      </c>
      <c r="P211" s="14">
        <v>99.999999999999986</v>
      </c>
      <c r="Q211" s="14"/>
      <c r="R211" s="43">
        <f t="shared" si="3"/>
        <v>2.0754716981132075</v>
      </c>
    </row>
    <row r="212" spans="1:18" x14ac:dyDescent="0.25">
      <c r="A212" s="14" t="s">
        <v>239</v>
      </c>
      <c r="B212" s="17">
        <v>455307</v>
      </c>
      <c r="C212" s="17">
        <v>8054890</v>
      </c>
      <c r="D212" s="14">
        <v>-17.592099999999999</v>
      </c>
      <c r="E212" s="14">
        <v>146.57900000000001</v>
      </c>
      <c r="F212" s="14">
        <v>313</v>
      </c>
      <c r="G212" s="14">
        <v>272</v>
      </c>
      <c r="H212" s="14">
        <v>4</v>
      </c>
      <c r="I212" s="14">
        <v>1</v>
      </c>
      <c r="J212" s="14">
        <v>210</v>
      </c>
      <c r="K212" s="18">
        <v>39.125</v>
      </c>
      <c r="L212" s="18">
        <v>34</v>
      </c>
      <c r="M212" s="18">
        <v>0.5</v>
      </c>
      <c r="N212" s="18">
        <v>0.125</v>
      </c>
      <c r="O212" s="18">
        <v>26.25</v>
      </c>
      <c r="P212" s="14">
        <v>100</v>
      </c>
      <c r="Q212" s="14"/>
      <c r="R212" s="43">
        <f t="shared" si="3"/>
        <v>2.5559105431309903</v>
      </c>
    </row>
    <row r="213" spans="1:18" x14ac:dyDescent="0.25">
      <c r="A213" s="14" t="s">
        <v>240</v>
      </c>
      <c r="B213" s="17">
        <v>455334</v>
      </c>
      <c r="C213" s="17">
        <v>8054890</v>
      </c>
      <c r="D213" s="14">
        <v>-17.592099999999999</v>
      </c>
      <c r="E213" s="14">
        <v>146.57900000000001</v>
      </c>
      <c r="F213" s="14">
        <v>393</v>
      </c>
      <c r="G213" s="14">
        <v>190</v>
      </c>
      <c r="H213" s="14">
        <v>0</v>
      </c>
      <c r="I213" s="14">
        <v>0</v>
      </c>
      <c r="J213" s="14">
        <v>167</v>
      </c>
      <c r="K213" s="18">
        <v>52.400000000000006</v>
      </c>
      <c r="L213" s="18">
        <v>25.333333333333336</v>
      </c>
      <c r="M213" s="18">
        <v>0</v>
      </c>
      <c r="N213" s="18">
        <v>0</v>
      </c>
      <c r="O213" s="18">
        <v>22.266666666666669</v>
      </c>
      <c r="P213" s="14">
        <v>100.00000000000001</v>
      </c>
      <c r="Q213" s="14"/>
      <c r="R213" s="43">
        <f t="shared" si="3"/>
        <v>1.9083969465648853</v>
      </c>
    </row>
    <row r="214" spans="1:18" x14ac:dyDescent="0.25">
      <c r="A214" s="14" t="s">
        <v>241</v>
      </c>
      <c r="B214" s="17">
        <v>455361</v>
      </c>
      <c r="C214" s="17">
        <v>8054900</v>
      </c>
      <c r="D214" s="14">
        <v>-17.591999999999999</v>
      </c>
      <c r="E214" s="14">
        <v>146.57900000000001</v>
      </c>
      <c r="F214" s="14">
        <v>413</v>
      </c>
      <c r="G214" s="14">
        <v>142</v>
      </c>
      <c r="H214" s="14">
        <v>1</v>
      </c>
      <c r="I214" s="14">
        <v>1</v>
      </c>
      <c r="J214" s="14">
        <v>93</v>
      </c>
      <c r="K214" s="18">
        <v>63.538461538461547</v>
      </c>
      <c r="L214" s="18">
        <v>21.846153846153847</v>
      </c>
      <c r="M214" s="18">
        <v>0.15384615384615385</v>
      </c>
      <c r="N214" s="18">
        <v>0.15384615384615385</v>
      </c>
      <c r="O214" s="18">
        <v>14.307692307692307</v>
      </c>
      <c r="P214" s="14">
        <v>100.00000000000001</v>
      </c>
      <c r="Q214" s="14"/>
      <c r="R214" s="43">
        <f t="shared" si="3"/>
        <v>1.5738498789346245</v>
      </c>
    </row>
    <row r="215" spans="1:18" x14ac:dyDescent="0.25">
      <c r="A215" s="14" t="s">
        <v>242</v>
      </c>
      <c r="B215" s="17">
        <v>455388</v>
      </c>
      <c r="C215" s="17">
        <v>8054920</v>
      </c>
      <c r="D215" s="14">
        <v>-17.591899999999999</v>
      </c>
      <c r="E215" s="14">
        <v>146.58000000000001</v>
      </c>
      <c r="F215" s="14">
        <v>62</v>
      </c>
      <c r="G215" s="14">
        <v>27</v>
      </c>
      <c r="H215" s="14">
        <v>1</v>
      </c>
      <c r="I215" s="14">
        <v>0</v>
      </c>
      <c r="J215" s="14">
        <v>10</v>
      </c>
      <c r="K215" s="18">
        <v>62</v>
      </c>
      <c r="L215" s="18">
        <v>27</v>
      </c>
      <c r="M215" s="18">
        <v>1</v>
      </c>
      <c r="N215" s="18">
        <v>0</v>
      </c>
      <c r="O215" s="18">
        <v>10</v>
      </c>
      <c r="P215" s="14">
        <v>100</v>
      </c>
      <c r="Q215" s="14"/>
      <c r="R215" s="43">
        <f t="shared" si="3"/>
        <v>1.6129032258064515</v>
      </c>
    </row>
    <row r="216" spans="1:18" x14ac:dyDescent="0.25">
      <c r="A216" s="14" t="s">
        <v>243</v>
      </c>
      <c r="B216" s="17">
        <v>455417</v>
      </c>
      <c r="C216" s="17">
        <v>8054920</v>
      </c>
      <c r="D216" s="14">
        <v>-17.591799999999999</v>
      </c>
      <c r="E216" s="14">
        <v>146.58000000000001</v>
      </c>
      <c r="F216" s="14">
        <v>445</v>
      </c>
      <c r="G216" s="14">
        <v>185</v>
      </c>
      <c r="H216" s="14">
        <v>4</v>
      </c>
      <c r="I216" s="14">
        <v>1</v>
      </c>
      <c r="J216" s="14">
        <v>165</v>
      </c>
      <c r="K216" s="18">
        <v>55.625</v>
      </c>
      <c r="L216" s="18">
        <v>23.125</v>
      </c>
      <c r="M216" s="18">
        <v>0.5</v>
      </c>
      <c r="N216" s="18">
        <v>0.125</v>
      </c>
      <c r="O216" s="18">
        <v>20.625</v>
      </c>
      <c r="P216" s="14">
        <v>100</v>
      </c>
      <c r="Q216" s="14"/>
      <c r="R216" s="43">
        <f t="shared" si="3"/>
        <v>1.797752808988764</v>
      </c>
    </row>
    <row r="217" spans="1:18" x14ac:dyDescent="0.25">
      <c r="A217" s="14" t="s">
        <v>244</v>
      </c>
      <c r="B217" s="17">
        <v>455444</v>
      </c>
      <c r="C217" s="17">
        <v>8054930</v>
      </c>
      <c r="D217" s="14">
        <v>-17.591699999999999</v>
      </c>
      <c r="E217" s="14">
        <v>146.58000000000001</v>
      </c>
      <c r="F217" s="14">
        <v>338</v>
      </c>
      <c r="G217" s="14">
        <v>163</v>
      </c>
      <c r="H217" s="14">
        <v>0</v>
      </c>
      <c r="I217" s="14">
        <v>1</v>
      </c>
      <c r="J217" s="14">
        <v>198</v>
      </c>
      <c r="K217" s="18">
        <v>48.285714285714285</v>
      </c>
      <c r="L217" s="18">
        <v>23.285714285714285</v>
      </c>
      <c r="M217" s="18">
        <v>0</v>
      </c>
      <c r="N217" s="18">
        <v>0.14285714285714285</v>
      </c>
      <c r="O217" s="18">
        <v>28.285714285714285</v>
      </c>
      <c r="P217" s="14">
        <v>100</v>
      </c>
      <c r="Q217" s="14"/>
      <c r="R217" s="43">
        <f t="shared" si="3"/>
        <v>2.0710059171597632</v>
      </c>
    </row>
    <row r="218" spans="1:18" x14ac:dyDescent="0.25">
      <c r="A218" s="14" t="s">
        <v>245</v>
      </c>
      <c r="B218" s="17">
        <v>455468</v>
      </c>
      <c r="C218" s="17">
        <v>8054950</v>
      </c>
      <c r="D218" s="14">
        <v>-17.5916</v>
      </c>
      <c r="E218" s="14">
        <v>146.58000000000001</v>
      </c>
      <c r="F218" s="14">
        <v>266</v>
      </c>
      <c r="G218" s="14">
        <v>157</v>
      </c>
      <c r="H218" s="14">
        <v>1</v>
      </c>
      <c r="I218" s="14">
        <v>2</v>
      </c>
      <c r="J218" s="14">
        <v>174</v>
      </c>
      <c r="K218" s="18">
        <v>44.333333333333336</v>
      </c>
      <c r="L218" s="18">
        <v>26.166666666666664</v>
      </c>
      <c r="M218" s="18">
        <v>0.16666666666666669</v>
      </c>
      <c r="N218" s="18">
        <v>0.33333333333333337</v>
      </c>
      <c r="O218" s="18">
        <v>28.999999999999996</v>
      </c>
      <c r="P218" s="14">
        <v>100</v>
      </c>
      <c r="Q218" s="14"/>
      <c r="R218" s="43">
        <f t="shared" si="3"/>
        <v>2.255639097744361</v>
      </c>
    </row>
    <row r="219" spans="1:18" x14ac:dyDescent="0.25">
      <c r="A219" s="14" t="s">
        <v>246</v>
      </c>
      <c r="B219" s="17">
        <v>455495</v>
      </c>
      <c r="C219" s="17">
        <v>8054970</v>
      </c>
      <c r="D219" s="14">
        <v>-17.5914</v>
      </c>
      <c r="E219" s="14">
        <v>146.58099999999999</v>
      </c>
      <c r="F219" s="14">
        <v>305</v>
      </c>
      <c r="G219" s="14">
        <v>156</v>
      </c>
      <c r="H219" s="14">
        <v>1</v>
      </c>
      <c r="I219" s="14">
        <v>1</v>
      </c>
      <c r="J219" s="14">
        <v>87</v>
      </c>
      <c r="K219" s="18">
        <v>55.454545454545453</v>
      </c>
      <c r="L219" s="18">
        <v>28.363636363636363</v>
      </c>
      <c r="M219" s="18">
        <v>0.18181818181818182</v>
      </c>
      <c r="N219" s="18">
        <v>0.18181818181818182</v>
      </c>
      <c r="O219" s="18">
        <v>15.818181818181817</v>
      </c>
      <c r="P219" s="14">
        <v>100</v>
      </c>
      <c r="Q219" s="14"/>
      <c r="R219" s="43">
        <f t="shared" si="3"/>
        <v>1.8032786885245902</v>
      </c>
    </row>
    <row r="220" spans="1:18" x14ac:dyDescent="0.25">
      <c r="A220" s="14" t="s">
        <v>247</v>
      </c>
      <c r="B220" s="17">
        <v>455523</v>
      </c>
      <c r="C220" s="17">
        <v>8054980</v>
      </c>
      <c r="D220" s="14">
        <v>-17.5913</v>
      </c>
      <c r="E220" s="14">
        <v>146.58099999999999</v>
      </c>
      <c r="F220" s="14">
        <v>345</v>
      </c>
      <c r="G220" s="14">
        <v>181</v>
      </c>
      <c r="H220" s="14">
        <v>0</v>
      </c>
      <c r="I220" s="14">
        <v>2</v>
      </c>
      <c r="J220" s="14">
        <v>172</v>
      </c>
      <c r="K220" s="18">
        <v>49.285714285714292</v>
      </c>
      <c r="L220" s="18">
        <v>25.857142857142858</v>
      </c>
      <c r="M220" s="18">
        <v>0</v>
      </c>
      <c r="N220" s="18">
        <v>0.2857142857142857</v>
      </c>
      <c r="O220" s="18">
        <v>24.571428571428573</v>
      </c>
      <c r="P220" s="14">
        <v>100.00000000000001</v>
      </c>
      <c r="Q220" s="14"/>
      <c r="R220" s="43">
        <f t="shared" si="3"/>
        <v>2.0289855072463765</v>
      </c>
    </row>
    <row r="221" spans="1:18" x14ac:dyDescent="0.25">
      <c r="A221" s="14" t="s">
        <v>248</v>
      </c>
      <c r="B221" s="17">
        <v>455552</v>
      </c>
      <c r="C221" s="17">
        <v>8054980</v>
      </c>
      <c r="D221" s="14">
        <v>-17.5913</v>
      </c>
      <c r="E221" s="14">
        <v>146.58099999999999</v>
      </c>
      <c r="F221" s="14">
        <v>37</v>
      </c>
      <c r="G221" s="14">
        <v>8</v>
      </c>
      <c r="H221" s="14">
        <v>0</v>
      </c>
      <c r="I221" s="14">
        <v>0</v>
      </c>
      <c r="J221" s="14">
        <v>5</v>
      </c>
      <c r="K221" s="18">
        <v>74</v>
      </c>
      <c r="L221" s="18">
        <v>16</v>
      </c>
      <c r="M221" s="18">
        <v>0</v>
      </c>
      <c r="N221" s="18">
        <v>0</v>
      </c>
      <c r="O221" s="18">
        <v>10</v>
      </c>
      <c r="P221" s="14">
        <v>100</v>
      </c>
      <c r="Q221" s="14"/>
      <c r="R221" s="43">
        <f t="shared" si="3"/>
        <v>1.3513513513513513</v>
      </c>
    </row>
    <row r="222" spans="1:18" x14ac:dyDescent="0.25">
      <c r="A222" s="14" t="s">
        <v>249</v>
      </c>
      <c r="B222" s="17">
        <v>456661</v>
      </c>
      <c r="C222" s="17">
        <v>8055740</v>
      </c>
      <c r="D222" s="14">
        <v>-17.584399999999999</v>
      </c>
      <c r="E222" s="14">
        <v>146.59200000000001</v>
      </c>
      <c r="F222" s="14">
        <v>520</v>
      </c>
      <c r="G222" s="14">
        <v>366</v>
      </c>
      <c r="H222" s="14">
        <v>0</v>
      </c>
      <c r="I222" s="14">
        <v>1</v>
      </c>
      <c r="J222" s="14">
        <v>463</v>
      </c>
      <c r="K222" s="18">
        <v>38.518518518518519</v>
      </c>
      <c r="L222" s="18">
        <v>27.111111111111114</v>
      </c>
      <c r="M222" s="18">
        <v>0</v>
      </c>
      <c r="N222" s="18">
        <v>7.407407407407407E-2</v>
      </c>
      <c r="O222" s="18">
        <v>34.296296296296298</v>
      </c>
      <c r="P222" s="14">
        <v>100</v>
      </c>
      <c r="Q222" s="14"/>
      <c r="R222" s="43">
        <f t="shared" si="3"/>
        <v>2.5961538461538463</v>
      </c>
    </row>
    <row r="223" spans="1:18" x14ac:dyDescent="0.25">
      <c r="A223" s="14" t="s">
        <v>250</v>
      </c>
      <c r="B223" s="17">
        <v>456680</v>
      </c>
      <c r="C223" s="17">
        <v>8055770</v>
      </c>
      <c r="D223" s="14">
        <v>-17.584199999999999</v>
      </c>
      <c r="E223" s="14">
        <v>146.59200000000001</v>
      </c>
      <c r="F223" s="14">
        <v>500</v>
      </c>
      <c r="G223" s="14">
        <v>585</v>
      </c>
      <c r="H223" s="14">
        <v>1</v>
      </c>
      <c r="I223" s="14">
        <v>2</v>
      </c>
      <c r="J223" s="14">
        <v>112</v>
      </c>
      <c r="K223" s="18">
        <v>41.666666666666671</v>
      </c>
      <c r="L223" s="18">
        <v>48.75</v>
      </c>
      <c r="M223" s="18">
        <v>8.3333333333333343E-2</v>
      </c>
      <c r="N223" s="18">
        <v>0.16666666666666669</v>
      </c>
      <c r="O223" s="18">
        <v>9.3333333333333339</v>
      </c>
      <c r="P223" s="14">
        <v>100</v>
      </c>
      <c r="Q223" s="14"/>
      <c r="R223" s="43">
        <f t="shared" si="3"/>
        <v>2.4</v>
      </c>
    </row>
    <row r="224" spans="1:18" x14ac:dyDescent="0.25">
      <c r="A224" s="14" t="s">
        <v>251</v>
      </c>
      <c r="B224" s="17">
        <v>456688</v>
      </c>
      <c r="C224" s="17">
        <v>8055790</v>
      </c>
      <c r="D224" s="14">
        <v>-17.584</v>
      </c>
      <c r="E224" s="14">
        <v>146.59200000000001</v>
      </c>
      <c r="F224" s="14">
        <v>180</v>
      </c>
      <c r="G224" s="14">
        <v>134</v>
      </c>
      <c r="H224" s="14">
        <v>0</v>
      </c>
      <c r="I224" s="14">
        <v>2</v>
      </c>
      <c r="J224" s="14">
        <v>34</v>
      </c>
      <c r="K224" s="18">
        <v>51.428571428571423</v>
      </c>
      <c r="L224" s="18">
        <v>38.285714285714285</v>
      </c>
      <c r="M224" s="18">
        <v>0</v>
      </c>
      <c r="N224" s="18">
        <v>0.5714285714285714</v>
      </c>
      <c r="O224" s="18">
        <v>9.7142857142857135</v>
      </c>
      <c r="P224" s="14">
        <v>99.999999999999986</v>
      </c>
      <c r="Q224" s="14"/>
      <c r="R224" s="43">
        <f t="shared" si="3"/>
        <v>1.9444444444444446</v>
      </c>
    </row>
    <row r="225" spans="1:18" x14ac:dyDescent="0.25">
      <c r="A225" s="14" t="s">
        <v>252</v>
      </c>
      <c r="B225" s="17">
        <v>456705</v>
      </c>
      <c r="C225" s="17">
        <v>8055820</v>
      </c>
      <c r="D225" s="14">
        <v>-17.5838</v>
      </c>
      <c r="E225" s="14">
        <v>146.59200000000001</v>
      </c>
      <c r="F225" s="14">
        <v>133</v>
      </c>
      <c r="G225" s="14">
        <v>130</v>
      </c>
      <c r="H225" s="14">
        <v>0</v>
      </c>
      <c r="I225" s="14">
        <v>0</v>
      </c>
      <c r="J225" s="14">
        <v>37</v>
      </c>
      <c r="K225" s="18">
        <v>44.333333333333336</v>
      </c>
      <c r="L225" s="18">
        <v>43.333333333333336</v>
      </c>
      <c r="M225" s="18">
        <v>0</v>
      </c>
      <c r="N225" s="18">
        <v>0</v>
      </c>
      <c r="O225" s="18">
        <v>12.333333333333334</v>
      </c>
      <c r="P225" s="14">
        <v>100</v>
      </c>
      <c r="Q225" s="14"/>
      <c r="R225" s="43">
        <f t="shared" si="3"/>
        <v>2.255639097744361</v>
      </c>
    </row>
    <row r="226" spans="1:18" x14ac:dyDescent="0.25">
      <c r="A226" s="14" t="s">
        <v>253</v>
      </c>
      <c r="B226" s="17">
        <v>456725</v>
      </c>
      <c r="C226" s="17">
        <v>8055840</v>
      </c>
      <c r="D226" s="14">
        <v>-17.583600000000001</v>
      </c>
      <c r="E226" s="14">
        <v>146.59200000000001</v>
      </c>
      <c r="F226" s="14">
        <v>1174</v>
      </c>
      <c r="G226" s="14">
        <v>665</v>
      </c>
      <c r="H226" s="14">
        <v>1</v>
      </c>
      <c r="I226" s="14">
        <v>3</v>
      </c>
      <c r="J226" s="14">
        <v>257</v>
      </c>
      <c r="K226" s="18">
        <v>55.904761904761898</v>
      </c>
      <c r="L226" s="18">
        <v>31.666666666666664</v>
      </c>
      <c r="M226" s="18">
        <v>4.7619047619047616E-2</v>
      </c>
      <c r="N226" s="18">
        <v>0.14285714285714285</v>
      </c>
      <c r="O226" s="18">
        <v>12.238095238095239</v>
      </c>
      <c r="P226" s="14">
        <v>99.999999999999986</v>
      </c>
      <c r="Q226" s="14"/>
      <c r="R226" s="43">
        <f t="shared" si="3"/>
        <v>1.7887563884156732</v>
      </c>
    </row>
    <row r="227" spans="1:18" x14ac:dyDescent="0.25">
      <c r="A227" s="14" t="s">
        <v>254</v>
      </c>
      <c r="B227" s="17">
        <v>456727</v>
      </c>
      <c r="C227" s="17">
        <v>8055870</v>
      </c>
      <c r="D227" s="14">
        <v>-17.583300000000001</v>
      </c>
      <c r="E227" s="14">
        <v>146.59200000000001</v>
      </c>
      <c r="F227" s="14">
        <v>499</v>
      </c>
      <c r="G227" s="14">
        <v>260</v>
      </c>
      <c r="H227" s="14">
        <v>0</v>
      </c>
      <c r="I227" s="14">
        <v>2</v>
      </c>
      <c r="J227" s="14">
        <v>89</v>
      </c>
      <c r="K227" s="18">
        <v>58.705882352941174</v>
      </c>
      <c r="L227" s="18">
        <v>30.588235294117649</v>
      </c>
      <c r="M227" s="18">
        <v>0</v>
      </c>
      <c r="N227" s="18">
        <v>0.23529411764705879</v>
      </c>
      <c r="O227" s="18">
        <v>10.470588235294118</v>
      </c>
      <c r="P227" s="14">
        <v>100</v>
      </c>
      <c r="Q227" s="14"/>
      <c r="R227" s="43">
        <f t="shared" si="3"/>
        <v>1.7034068136272547</v>
      </c>
    </row>
    <row r="228" spans="1:18" x14ac:dyDescent="0.25">
      <c r="A228" s="14" t="s">
        <v>255</v>
      </c>
      <c r="B228" s="17">
        <v>456801</v>
      </c>
      <c r="C228" s="17">
        <v>8055980</v>
      </c>
      <c r="D228" s="14">
        <v>-17.5823</v>
      </c>
      <c r="E228" s="14">
        <v>146.59299999999999</v>
      </c>
      <c r="F228" s="14">
        <v>545</v>
      </c>
      <c r="G228" s="14">
        <v>384</v>
      </c>
      <c r="H228" s="14">
        <v>1</v>
      </c>
      <c r="I228" s="14">
        <v>2</v>
      </c>
      <c r="J228" s="14">
        <v>118</v>
      </c>
      <c r="K228" s="18">
        <v>51.904761904761912</v>
      </c>
      <c r="L228" s="18">
        <v>36.571428571428569</v>
      </c>
      <c r="M228" s="18">
        <v>9.5238095238095233E-2</v>
      </c>
      <c r="N228" s="18">
        <v>0.19047619047619047</v>
      </c>
      <c r="O228" s="18">
        <v>11.238095238095239</v>
      </c>
      <c r="P228" s="14">
        <v>100.00000000000001</v>
      </c>
      <c r="Q228" s="14"/>
      <c r="R228" s="43">
        <f t="shared" si="3"/>
        <v>1.9266055045871557</v>
      </c>
    </row>
    <row r="229" spans="1:18" x14ac:dyDescent="0.25">
      <c r="A229" s="14" t="s">
        <v>256</v>
      </c>
      <c r="B229" s="17">
        <v>456823</v>
      </c>
      <c r="C229" s="17">
        <v>8056000</v>
      </c>
      <c r="D229" s="14">
        <v>-17.582100000000001</v>
      </c>
      <c r="E229" s="14">
        <v>146.59299999999999</v>
      </c>
      <c r="F229" s="14">
        <v>466</v>
      </c>
      <c r="G229" s="14">
        <v>347</v>
      </c>
      <c r="H229" s="14">
        <v>1</v>
      </c>
      <c r="I229" s="14">
        <v>4</v>
      </c>
      <c r="J229" s="14">
        <v>82</v>
      </c>
      <c r="K229" s="18">
        <v>51.777777777777779</v>
      </c>
      <c r="L229" s="18">
        <v>38.555555555555557</v>
      </c>
      <c r="M229" s="18">
        <v>0.1111111111111111</v>
      </c>
      <c r="N229" s="18">
        <v>0.44444444444444442</v>
      </c>
      <c r="O229" s="18">
        <v>9.1111111111111107</v>
      </c>
      <c r="P229" s="14">
        <v>100.00000000000001</v>
      </c>
      <c r="Q229" s="14"/>
      <c r="R229" s="43">
        <f t="shared" si="3"/>
        <v>1.9313304721030042</v>
      </c>
    </row>
    <row r="230" spans="1:18" x14ac:dyDescent="0.25">
      <c r="A230" s="14" t="s">
        <v>257</v>
      </c>
      <c r="B230" s="17">
        <v>456844</v>
      </c>
      <c r="C230" s="17">
        <v>8056020</v>
      </c>
      <c r="D230" s="14">
        <v>-17.581900000000001</v>
      </c>
      <c r="E230" s="14">
        <v>146.59299999999999</v>
      </c>
      <c r="F230" s="14">
        <v>201</v>
      </c>
      <c r="G230" s="14">
        <v>247</v>
      </c>
      <c r="H230" s="14">
        <v>0</v>
      </c>
      <c r="I230" s="14">
        <v>1</v>
      </c>
      <c r="J230" s="14">
        <v>101</v>
      </c>
      <c r="K230" s="18">
        <v>36.545454545454547</v>
      </c>
      <c r="L230" s="18">
        <v>44.909090909090907</v>
      </c>
      <c r="M230" s="18">
        <v>0</v>
      </c>
      <c r="N230" s="18">
        <v>0.18181818181818182</v>
      </c>
      <c r="O230" s="18">
        <v>18.363636363636363</v>
      </c>
      <c r="P230" s="14">
        <v>100</v>
      </c>
      <c r="Q230" s="14"/>
      <c r="R230" s="43">
        <f t="shared" si="3"/>
        <v>2.7363184079601988</v>
      </c>
    </row>
    <row r="231" spans="1:18" x14ac:dyDescent="0.25">
      <c r="A231" s="14" t="s">
        <v>258</v>
      </c>
      <c r="B231" s="17">
        <v>456863</v>
      </c>
      <c r="C231" s="17">
        <v>8056040</v>
      </c>
      <c r="D231" s="14">
        <v>-17.581700000000001</v>
      </c>
      <c r="E231" s="14">
        <v>146.59299999999999</v>
      </c>
      <c r="F231" s="14">
        <v>582</v>
      </c>
      <c r="G231" s="14">
        <v>878</v>
      </c>
      <c r="H231" s="14">
        <v>7</v>
      </c>
      <c r="I231" s="14">
        <v>4</v>
      </c>
      <c r="J231" s="14">
        <v>379</v>
      </c>
      <c r="K231" s="18">
        <v>31.45945945945946</v>
      </c>
      <c r="L231" s="18">
        <v>47.45945945945946</v>
      </c>
      <c r="M231" s="18">
        <v>0.3783783783783784</v>
      </c>
      <c r="N231" s="18">
        <v>0.21621621621621623</v>
      </c>
      <c r="O231" s="18">
        <v>20.486486486486484</v>
      </c>
      <c r="P231" s="14">
        <v>99.999999999999986</v>
      </c>
      <c r="Q231" s="14"/>
      <c r="R231" s="43">
        <f t="shared" si="3"/>
        <v>3.1786941580756012</v>
      </c>
    </row>
    <row r="232" spans="1:18" x14ac:dyDescent="0.25">
      <c r="A232" s="14" t="s">
        <v>259</v>
      </c>
      <c r="B232" s="17">
        <v>456863</v>
      </c>
      <c r="C232" s="17">
        <v>8056070</v>
      </c>
      <c r="D232" s="14">
        <v>-17.581499999999998</v>
      </c>
      <c r="E232" s="14">
        <v>146.59299999999999</v>
      </c>
      <c r="F232" s="14">
        <v>377</v>
      </c>
      <c r="G232" s="14">
        <v>267</v>
      </c>
      <c r="H232" s="14">
        <v>4</v>
      </c>
      <c r="I232" s="14">
        <v>0</v>
      </c>
      <c r="J232" s="14">
        <v>152</v>
      </c>
      <c r="K232" s="18">
        <v>47.125</v>
      </c>
      <c r="L232" s="18">
        <v>33.375</v>
      </c>
      <c r="M232" s="18">
        <v>0.5</v>
      </c>
      <c r="N232" s="18">
        <v>0</v>
      </c>
      <c r="O232" s="18">
        <v>19</v>
      </c>
      <c r="P232" s="14">
        <v>100</v>
      </c>
      <c r="Q232" s="14"/>
      <c r="R232" s="43">
        <f t="shared" si="3"/>
        <v>2.1220159151193636</v>
      </c>
    </row>
    <row r="233" spans="1:18" x14ac:dyDescent="0.25">
      <c r="A233" s="14" t="s">
        <v>260</v>
      </c>
      <c r="B233" s="17">
        <v>457038</v>
      </c>
      <c r="C233" s="17">
        <v>8056630</v>
      </c>
      <c r="D233" s="14">
        <v>-17.5764</v>
      </c>
      <c r="E233" s="14">
        <v>146.595</v>
      </c>
      <c r="F233" s="14">
        <v>596</v>
      </c>
      <c r="G233" s="14">
        <v>855</v>
      </c>
      <c r="H233" s="14">
        <v>7</v>
      </c>
      <c r="I233" s="14">
        <v>0</v>
      </c>
      <c r="J233" s="14">
        <v>192</v>
      </c>
      <c r="K233" s="18">
        <v>36.121212121212118</v>
      </c>
      <c r="L233" s="18">
        <v>51.81818181818182</v>
      </c>
      <c r="M233" s="18">
        <v>0.42424242424242431</v>
      </c>
      <c r="N233" s="18">
        <v>0</v>
      </c>
      <c r="O233" s="18">
        <v>11.636363636363637</v>
      </c>
      <c r="P233" s="14">
        <v>100</v>
      </c>
      <c r="Q233" s="14"/>
      <c r="R233" s="43">
        <f t="shared" si="3"/>
        <v>2.7684563758389267</v>
      </c>
    </row>
    <row r="234" spans="1:18" x14ac:dyDescent="0.25">
      <c r="A234" s="14" t="s">
        <v>261</v>
      </c>
      <c r="B234" s="17">
        <v>457043</v>
      </c>
      <c r="C234" s="17">
        <v>8056660</v>
      </c>
      <c r="D234" s="14">
        <v>-17.5761</v>
      </c>
      <c r="E234" s="14">
        <v>146.595</v>
      </c>
      <c r="F234" s="14">
        <v>384</v>
      </c>
      <c r="G234" s="14">
        <v>375</v>
      </c>
      <c r="H234" s="14">
        <v>1</v>
      </c>
      <c r="I234" s="14">
        <v>0</v>
      </c>
      <c r="J234" s="14">
        <v>90</v>
      </c>
      <c r="K234" s="18">
        <v>45.176470588235297</v>
      </c>
      <c r="L234" s="18">
        <v>44.117647058823529</v>
      </c>
      <c r="M234" s="18">
        <v>0.1176470588235294</v>
      </c>
      <c r="N234" s="18">
        <v>0</v>
      </c>
      <c r="O234" s="18">
        <v>10.588235294117647</v>
      </c>
      <c r="P234" s="14">
        <v>100.00000000000001</v>
      </c>
      <c r="Q234" s="14"/>
      <c r="R234" s="43">
        <f t="shared" si="3"/>
        <v>2.2135416666666665</v>
      </c>
    </row>
    <row r="235" spans="1:18" x14ac:dyDescent="0.25">
      <c r="A235" s="14" t="s">
        <v>262</v>
      </c>
      <c r="B235" s="17">
        <v>457043</v>
      </c>
      <c r="C235" s="17">
        <v>8056690</v>
      </c>
      <c r="D235" s="14">
        <v>-17.575900000000001</v>
      </c>
      <c r="E235" s="14">
        <v>146.595</v>
      </c>
      <c r="F235" s="14">
        <v>381</v>
      </c>
      <c r="G235" s="14">
        <v>296</v>
      </c>
      <c r="H235" s="14">
        <v>1</v>
      </c>
      <c r="I235" s="14">
        <v>1</v>
      </c>
      <c r="J235" s="14">
        <v>121</v>
      </c>
      <c r="K235" s="18">
        <v>47.625</v>
      </c>
      <c r="L235" s="18">
        <v>37</v>
      </c>
      <c r="M235" s="18">
        <v>0.125</v>
      </c>
      <c r="N235" s="18">
        <v>0.125</v>
      </c>
      <c r="O235" s="18">
        <v>15.125</v>
      </c>
      <c r="P235" s="14">
        <v>100</v>
      </c>
      <c r="Q235" s="14"/>
      <c r="R235" s="43">
        <f t="shared" si="3"/>
        <v>2.0997375328083989</v>
      </c>
    </row>
    <row r="236" spans="1:18" x14ac:dyDescent="0.25">
      <c r="A236" s="14" t="s">
        <v>263</v>
      </c>
      <c r="B236" s="17">
        <v>457043</v>
      </c>
      <c r="C236" s="17">
        <v>8056720</v>
      </c>
      <c r="D236" s="14">
        <v>-17.575600000000001</v>
      </c>
      <c r="E236" s="14">
        <v>146.595</v>
      </c>
      <c r="F236" s="14">
        <v>284</v>
      </c>
      <c r="G236" s="14">
        <v>295</v>
      </c>
      <c r="H236" s="14">
        <v>1</v>
      </c>
      <c r="I236" s="14">
        <v>0</v>
      </c>
      <c r="J236" s="14">
        <v>120</v>
      </c>
      <c r="K236" s="18">
        <v>40.571428571428569</v>
      </c>
      <c r="L236" s="18">
        <v>42.142857142857146</v>
      </c>
      <c r="M236" s="18">
        <v>0.14285714285714285</v>
      </c>
      <c r="N236" s="18">
        <v>0</v>
      </c>
      <c r="O236" s="18">
        <v>17.142857142857142</v>
      </c>
      <c r="P236" s="14">
        <v>100</v>
      </c>
      <c r="Q236" s="14"/>
      <c r="R236" s="43">
        <f t="shared" si="3"/>
        <v>2.4647887323943665</v>
      </c>
    </row>
    <row r="237" spans="1:18" x14ac:dyDescent="0.25">
      <c r="A237" s="14" t="s">
        <v>264</v>
      </c>
      <c r="B237" s="17">
        <v>457043</v>
      </c>
      <c r="C237" s="17">
        <v>8056750</v>
      </c>
      <c r="D237" s="14">
        <v>-17.575299999999999</v>
      </c>
      <c r="E237" s="14">
        <v>146.595</v>
      </c>
      <c r="F237" s="14">
        <v>259</v>
      </c>
      <c r="G237" s="14">
        <v>380</v>
      </c>
      <c r="H237" s="14">
        <v>4</v>
      </c>
      <c r="I237" s="14">
        <v>0</v>
      </c>
      <c r="J237" s="14">
        <v>107</v>
      </c>
      <c r="K237" s="18">
        <v>34.533333333333331</v>
      </c>
      <c r="L237" s="18">
        <v>50.666666666666671</v>
      </c>
      <c r="M237" s="18">
        <v>0.53333333333333333</v>
      </c>
      <c r="N237" s="18">
        <v>0</v>
      </c>
      <c r="O237" s="18">
        <v>14.266666666666666</v>
      </c>
      <c r="P237" s="14">
        <v>100</v>
      </c>
      <c r="Q237" s="14"/>
      <c r="R237" s="43">
        <f t="shared" si="3"/>
        <v>2.8957528957528957</v>
      </c>
    </row>
    <row r="238" spans="1:18" x14ac:dyDescent="0.25">
      <c r="A238" s="14" t="s">
        <v>265</v>
      </c>
      <c r="B238" s="17">
        <v>457043</v>
      </c>
      <c r="C238" s="17">
        <v>8056780</v>
      </c>
      <c r="D238" s="14">
        <v>-17.575099999999999</v>
      </c>
      <c r="E238" s="14">
        <v>146.595</v>
      </c>
      <c r="F238" s="14">
        <v>292</v>
      </c>
      <c r="G238" s="14">
        <v>401</v>
      </c>
      <c r="H238" s="14">
        <v>0</v>
      </c>
      <c r="I238" s="14">
        <v>0</v>
      </c>
      <c r="J238" s="14">
        <v>107</v>
      </c>
      <c r="K238" s="18">
        <v>36.5</v>
      </c>
      <c r="L238" s="18">
        <v>50.125</v>
      </c>
      <c r="M238" s="18">
        <v>0</v>
      </c>
      <c r="N238" s="18">
        <v>0</v>
      </c>
      <c r="O238" s="18">
        <v>13.375</v>
      </c>
      <c r="P238" s="14">
        <v>100</v>
      </c>
      <c r="Q238" s="14"/>
      <c r="R238" s="43">
        <f t="shared" si="3"/>
        <v>2.7397260273972601</v>
      </c>
    </row>
    <row r="239" spans="1:18" x14ac:dyDescent="0.25">
      <c r="A239" s="14" t="s">
        <v>266</v>
      </c>
      <c r="B239" s="17">
        <v>457043</v>
      </c>
      <c r="C239" s="17">
        <v>8056810</v>
      </c>
      <c r="D239" s="14">
        <v>-17.5748</v>
      </c>
      <c r="E239" s="14">
        <v>146.595</v>
      </c>
      <c r="F239" s="14">
        <v>154</v>
      </c>
      <c r="G239" s="14">
        <v>162</v>
      </c>
      <c r="H239" s="14">
        <v>1</v>
      </c>
      <c r="I239" s="14">
        <v>0</v>
      </c>
      <c r="J239" s="14">
        <v>33</v>
      </c>
      <c r="K239" s="18">
        <v>44</v>
      </c>
      <c r="L239" s="18">
        <v>46.285714285714285</v>
      </c>
      <c r="M239" s="18">
        <v>0.2857142857142857</v>
      </c>
      <c r="N239" s="18">
        <v>0</v>
      </c>
      <c r="O239" s="18">
        <v>9.4285714285714288</v>
      </c>
      <c r="P239" s="14">
        <v>100</v>
      </c>
      <c r="Q239" s="14"/>
      <c r="R239" s="43">
        <f t="shared" si="3"/>
        <v>2.2727272727272729</v>
      </c>
    </row>
    <row r="240" spans="1:18" x14ac:dyDescent="0.25">
      <c r="A240" s="14" t="s">
        <v>267</v>
      </c>
      <c r="B240" s="17">
        <v>457043</v>
      </c>
      <c r="C240" s="17">
        <v>8056840</v>
      </c>
      <c r="D240" s="14">
        <v>-17.5745</v>
      </c>
      <c r="E240" s="14">
        <v>146.595</v>
      </c>
      <c r="F240" s="14">
        <v>231</v>
      </c>
      <c r="G240" s="14">
        <v>242</v>
      </c>
      <c r="H240" s="14">
        <v>4</v>
      </c>
      <c r="I240" s="14">
        <v>0</v>
      </c>
      <c r="J240" s="14">
        <v>73</v>
      </c>
      <c r="K240" s="18">
        <v>42</v>
      </c>
      <c r="L240" s="18">
        <v>44</v>
      </c>
      <c r="M240" s="18">
        <v>0.72727272727272729</v>
      </c>
      <c r="N240" s="18">
        <v>0</v>
      </c>
      <c r="O240" s="18">
        <v>13.272727272727272</v>
      </c>
      <c r="P240" s="14">
        <v>100</v>
      </c>
      <c r="Q240" s="14"/>
      <c r="R240" s="43">
        <f t="shared" si="3"/>
        <v>2.3809523809523809</v>
      </c>
    </row>
    <row r="241" spans="1:18" x14ac:dyDescent="0.25">
      <c r="A241" s="14" t="s">
        <v>268</v>
      </c>
      <c r="B241" s="17">
        <v>457049</v>
      </c>
      <c r="C241" s="17">
        <v>8056870</v>
      </c>
      <c r="D241" s="14">
        <v>-17.574200000000001</v>
      </c>
      <c r="E241" s="14">
        <v>146.595</v>
      </c>
      <c r="F241" s="14">
        <v>275</v>
      </c>
      <c r="G241" s="14">
        <v>313</v>
      </c>
      <c r="H241" s="14">
        <v>4</v>
      </c>
      <c r="I241" s="14">
        <v>0</v>
      </c>
      <c r="J241" s="14">
        <v>58</v>
      </c>
      <c r="K241" s="18">
        <v>42.307692307692307</v>
      </c>
      <c r="L241" s="18">
        <v>48.153846153846153</v>
      </c>
      <c r="M241" s="18">
        <v>0.61538461538461542</v>
      </c>
      <c r="N241" s="18">
        <v>0</v>
      </c>
      <c r="O241" s="18">
        <v>8.9230769230769234</v>
      </c>
      <c r="P241" s="14">
        <v>99.999999999999986</v>
      </c>
      <c r="Q241" s="14"/>
      <c r="R241" s="43">
        <f t="shared" si="3"/>
        <v>2.3636363636363638</v>
      </c>
    </row>
    <row r="242" spans="1:18" x14ac:dyDescent="0.25">
      <c r="A242" s="14" t="s">
        <v>269</v>
      </c>
      <c r="B242" s="17">
        <v>457056</v>
      </c>
      <c r="C242" s="17">
        <v>8056900</v>
      </c>
      <c r="D242" s="14">
        <v>-17.574000000000002</v>
      </c>
      <c r="E242" s="14">
        <v>146.595</v>
      </c>
      <c r="F242" s="14">
        <v>598</v>
      </c>
      <c r="G242" s="14">
        <v>506</v>
      </c>
      <c r="H242" s="14">
        <v>5</v>
      </c>
      <c r="I242" s="14">
        <v>0</v>
      </c>
      <c r="J242" s="14">
        <v>191</v>
      </c>
      <c r="K242" s="18">
        <v>46</v>
      </c>
      <c r="L242" s="18">
        <v>38.92307692307692</v>
      </c>
      <c r="M242" s="18">
        <v>0.38461538461538464</v>
      </c>
      <c r="N242" s="18">
        <v>0</v>
      </c>
      <c r="O242" s="18">
        <v>14.692307692307693</v>
      </c>
      <c r="P242" s="14">
        <v>100</v>
      </c>
      <c r="Q242" s="14"/>
      <c r="R242" s="43">
        <f t="shared" si="3"/>
        <v>2.1739130434782608</v>
      </c>
    </row>
    <row r="243" spans="1:18" x14ac:dyDescent="0.25">
      <c r="A243" s="14" t="s">
        <v>270</v>
      </c>
      <c r="B243" s="17">
        <v>457048</v>
      </c>
      <c r="C243" s="17">
        <v>8056930</v>
      </c>
      <c r="D243" s="14">
        <v>-17.573699999999999</v>
      </c>
      <c r="E243" s="14">
        <v>146.595</v>
      </c>
      <c r="F243" s="14">
        <v>308</v>
      </c>
      <c r="G243" s="14">
        <v>425</v>
      </c>
      <c r="H243" s="14">
        <v>0</v>
      </c>
      <c r="I243" s="14">
        <v>2</v>
      </c>
      <c r="J243" s="14">
        <v>115</v>
      </c>
      <c r="K243" s="18">
        <v>36.235294117647058</v>
      </c>
      <c r="L243" s="18">
        <v>50</v>
      </c>
      <c r="M243" s="18">
        <v>0</v>
      </c>
      <c r="N243" s="18">
        <v>0.23529411764705879</v>
      </c>
      <c r="O243" s="18">
        <v>13.529411764705882</v>
      </c>
      <c r="P243" s="14">
        <v>100</v>
      </c>
      <c r="Q243" s="14"/>
      <c r="R243" s="43">
        <f t="shared" si="3"/>
        <v>2.7597402597402598</v>
      </c>
    </row>
    <row r="244" spans="1:18" x14ac:dyDescent="0.25">
      <c r="A244" s="14" t="s">
        <v>271</v>
      </c>
      <c r="B244" s="17">
        <v>457035</v>
      </c>
      <c r="C244" s="17">
        <v>8056960</v>
      </c>
      <c r="D244" s="14">
        <v>-17.573499999999999</v>
      </c>
      <c r="E244" s="14">
        <v>146.595</v>
      </c>
      <c r="F244" s="14">
        <v>292</v>
      </c>
      <c r="G244" s="14">
        <v>254</v>
      </c>
      <c r="H244" s="14">
        <v>4</v>
      </c>
      <c r="I244" s="14">
        <v>0</v>
      </c>
      <c r="J244" s="14">
        <v>100</v>
      </c>
      <c r="K244" s="18">
        <v>44.92307692307692</v>
      </c>
      <c r="L244" s="18">
        <v>39.076923076923073</v>
      </c>
      <c r="M244" s="18">
        <v>0.61538461538461542</v>
      </c>
      <c r="N244" s="18">
        <v>0</v>
      </c>
      <c r="O244" s="18">
        <v>15.384615384615385</v>
      </c>
      <c r="P244" s="14">
        <v>100</v>
      </c>
      <c r="Q244" s="14"/>
      <c r="R244" s="43">
        <f t="shared" si="3"/>
        <v>2.2260273972602742</v>
      </c>
    </row>
    <row r="245" spans="1:18" x14ac:dyDescent="0.25">
      <c r="A245" s="14" t="s">
        <v>272</v>
      </c>
      <c r="B245" s="17">
        <v>457017</v>
      </c>
      <c r="C245" s="17">
        <v>8056980</v>
      </c>
      <c r="D245" s="14">
        <v>-17.5733</v>
      </c>
      <c r="E245" s="14">
        <v>146.595</v>
      </c>
      <c r="F245" s="14">
        <v>37</v>
      </c>
      <c r="G245" s="14">
        <v>95</v>
      </c>
      <c r="H245" s="14">
        <v>0</v>
      </c>
      <c r="I245" s="14">
        <v>0</v>
      </c>
      <c r="J245" s="14">
        <v>18</v>
      </c>
      <c r="K245" s="18">
        <v>24.666666666666668</v>
      </c>
      <c r="L245" s="18">
        <v>63.333333333333329</v>
      </c>
      <c r="M245" s="18">
        <v>0</v>
      </c>
      <c r="N245" s="18">
        <v>0</v>
      </c>
      <c r="O245" s="18">
        <v>12</v>
      </c>
      <c r="P245" s="14">
        <v>100</v>
      </c>
      <c r="Q245" s="14"/>
      <c r="R245" s="43">
        <f t="shared" si="3"/>
        <v>4.0540540540540535</v>
      </c>
    </row>
    <row r="246" spans="1:18" x14ac:dyDescent="0.25">
      <c r="A246" s="14" t="s">
        <v>273</v>
      </c>
      <c r="B246" s="17">
        <v>457013</v>
      </c>
      <c r="C246" s="17">
        <v>8057010</v>
      </c>
      <c r="D246" s="14">
        <v>-17.573</v>
      </c>
      <c r="E246" s="14">
        <v>146.595</v>
      </c>
      <c r="F246" s="14">
        <v>263</v>
      </c>
      <c r="G246" s="14">
        <v>469</v>
      </c>
      <c r="H246" s="14">
        <v>3</v>
      </c>
      <c r="I246" s="14">
        <v>0</v>
      </c>
      <c r="J246" s="14">
        <v>115</v>
      </c>
      <c r="K246" s="18">
        <v>30.941176470588232</v>
      </c>
      <c r="L246" s="18">
        <v>55.17647058823529</v>
      </c>
      <c r="M246" s="18">
        <v>0.35294117647058826</v>
      </c>
      <c r="N246" s="18">
        <v>0</v>
      </c>
      <c r="O246" s="18">
        <v>13.529411764705882</v>
      </c>
      <c r="P246" s="14">
        <v>100</v>
      </c>
      <c r="Q246" s="14"/>
      <c r="R246" s="43">
        <f t="shared" si="3"/>
        <v>3.2319391634980992</v>
      </c>
    </row>
    <row r="247" spans="1:18" x14ac:dyDescent="0.25">
      <c r="A247" s="14" t="s">
        <v>274</v>
      </c>
      <c r="B247" s="17">
        <v>456998</v>
      </c>
      <c r="C247" s="17">
        <v>8057030</v>
      </c>
      <c r="D247" s="14">
        <v>-17.572800000000001</v>
      </c>
      <c r="E247" s="14">
        <v>146.595</v>
      </c>
      <c r="F247" s="14">
        <v>17</v>
      </c>
      <c r="G247" s="14">
        <v>6</v>
      </c>
      <c r="H247" s="14">
        <v>0</v>
      </c>
      <c r="I247" s="14">
        <v>0</v>
      </c>
      <c r="J247" s="14">
        <v>27</v>
      </c>
      <c r="K247" s="18">
        <v>34</v>
      </c>
      <c r="L247" s="18">
        <v>12</v>
      </c>
      <c r="M247" s="18">
        <v>0</v>
      </c>
      <c r="N247" s="18">
        <v>0</v>
      </c>
      <c r="O247" s="18">
        <v>54</v>
      </c>
      <c r="P247" s="14">
        <v>100</v>
      </c>
      <c r="Q247" s="14"/>
      <c r="R247" s="43">
        <f t="shared" si="3"/>
        <v>2.9411764705882355</v>
      </c>
    </row>
    <row r="248" spans="1:18" x14ac:dyDescent="0.25">
      <c r="A248" s="14" t="s">
        <v>275</v>
      </c>
      <c r="B248" s="17">
        <v>456228</v>
      </c>
      <c r="C248" s="17">
        <v>8057290</v>
      </c>
      <c r="D248" s="14">
        <v>-17.570499999999999</v>
      </c>
      <c r="E248" s="14">
        <v>146.58799999999999</v>
      </c>
      <c r="F248" s="14">
        <v>30</v>
      </c>
      <c r="G248" s="14">
        <v>136</v>
      </c>
      <c r="H248" s="14">
        <v>2</v>
      </c>
      <c r="I248" s="14">
        <v>2</v>
      </c>
      <c r="J248" s="14">
        <v>180</v>
      </c>
      <c r="K248" s="18">
        <v>8.5714285714285712</v>
      </c>
      <c r="L248" s="18">
        <v>38.857142857142854</v>
      </c>
      <c r="M248" s="18">
        <v>0.5714285714285714</v>
      </c>
      <c r="N248" s="18">
        <v>0.5714285714285714</v>
      </c>
      <c r="O248" s="18">
        <v>51.428571428571423</v>
      </c>
      <c r="P248" s="14">
        <v>99.999999999999986</v>
      </c>
      <c r="Q248" s="14"/>
      <c r="R248" s="43">
        <f t="shared" si="3"/>
        <v>11.666666666666668</v>
      </c>
    </row>
    <row r="249" spans="1:18" x14ac:dyDescent="0.25">
      <c r="A249" s="14" t="s">
        <v>276</v>
      </c>
      <c r="B249" s="17">
        <v>456201</v>
      </c>
      <c r="C249" s="17">
        <v>8057280</v>
      </c>
      <c r="D249" s="14">
        <v>-17.570599999999999</v>
      </c>
      <c r="E249" s="14">
        <v>146.58699999999999</v>
      </c>
      <c r="F249" s="14">
        <v>380</v>
      </c>
      <c r="G249" s="14">
        <v>1659</v>
      </c>
      <c r="H249" s="14">
        <v>89</v>
      </c>
      <c r="I249" s="14">
        <v>7</v>
      </c>
      <c r="J249" s="14">
        <v>1365</v>
      </c>
      <c r="K249" s="18">
        <v>10.857142857142858</v>
      </c>
      <c r="L249" s="18">
        <v>47.4</v>
      </c>
      <c r="M249" s="18">
        <v>2.5428571428571427</v>
      </c>
      <c r="N249" s="18">
        <v>0.2</v>
      </c>
      <c r="O249" s="18">
        <v>39</v>
      </c>
      <c r="P249" s="14">
        <v>100</v>
      </c>
      <c r="Q249" s="14"/>
      <c r="R249" s="43">
        <f t="shared" si="3"/>
        <v>9.2105263157894726</v>
      </c>
    </row>
    <row r="250" spans="1:18" x14ac:dyDescent="0.25">
      <c r="A250" s="14" t="s">
        <v>277</v>
      </c>
      <c r="B250" s="17">
        <v>456186</v>
      </c>
      <c r="C250" s="17">
        <v>8057250</v>
      </c>
      <c r="D250" s="14">
        <v>-17.570799999999998</v>
      </c>
      <c r="E250" s="14">
        <v>146.58699999999999</v>
      </c>
      <c r="F250" s="14">
        <v>167</v>
      </c>
      <c r="G250" s="14">
        <v>1482</v>
      </c>
      <c r="H250" s="14">
        <v>112</v>
      </c>
      <c r="I250" s="14">
        <v>32</v>
      </c>
      <c r="J250" s="14">
        <v>357</v>
      </c>
      <c r="K250" s="18">
        <v>7.7674418604651159</v>
      </c>
      <c r="L250" s="18">
        <v>68.930232558139537</v>
      </c>
      <c r="M250" s="18">
        <v>5.2093023255813957</v>
      </c>
      <c r="N250" s="18">
        <v>1.4883720930232558</v>
      </c>
      <c r="O250" s="18">
        <v>16.604651162790699</v>
      </c>
      <c r="P250" s="14">
        <v>100</v>
      </c>
      <c r="Q250" s="14"/>
      <c r="R250" s="43">
        <f t="shared" si="3"/>
        <v>12.874251497005989</v>
      </c>
    </row>
    <row r="251" spans="1:18" x14ac:dyDescent="0.25">
      <c r="A251" s="14" t="s">
        <v>278</v>
      </c>
      <c r="B251" s="17">
        <v>456175</v>
      </c>
      <c r="C251" s="17">
        <v>8057220</v>
      </c>
      <c r="D251" s="14">
        <v>-17.571000000000002</v>
      </c>
      <c r="E251" s="14">
        <v>146.58699999999999</v>
      </c>
      <c r="F251" s="14">
        <v>196</v>
      </c>
      <c r="G251" s="14">
        <v>1155</v>
      </c>
      <c r="H251" s="14">
        <v>68</v>
      </c>
      <c r="I251" s="14">
        <v>56</v>
      </c>
      <c r="J251" s="14">
        <v>275</v>
      </c>
      <c r="K251" s="18">
        <v>11.200000000000001</v>
      </c>
      <c r="L251" s="18">
        <v>66</v>
      </c>
      <c r="M251" s="18">
        <v>3.8857142857142852</v>
      </c>
      <c r="N251" s="18">
        <v>3.2</v>
      </c>
      <c r="O251" s="18">
        <v>15.714285714285714</v>
      </c>
      <c r="P251" s="14">
        <v>100</v>
      </c>
      <c r="Q251" s="14"/>
      <c r="R251" s="43">
        <f t="shared" si="3"/>
        <v>8.928571428571427</v>
      </c>
    </row>
    <row r="252" spans="1:18" x14ac:dyDescent="0.25">
      <c r="A252" s="14" t="s">
        <v>279</v>
      </c>
      <c r="B252" s="17">
        <v>456145</v>
      </c>
      <c r="C252" s="17">
        <v>8057260</v>
      </c>
      <c r="D252" s="14">
        <v>-17.570699999999999</v>
      </c>
      <c r="E252" s="14">
        <v>146.58699999999999</v>
      </c>
      <c r="F252" s="14">
        <v>2</v>
      </c>
      <c r="G252" s="14">
        <v>123</v>
      </c>
      <c r="H252" s="14">
        <v>1</v>
      </c>
      <c r="I252" s="14">
        <v>5</v>
      </c>
      <c r="J252" s="14">
        <v>19</v>
      </c>
      <c r="K252" s="18">
        <v>1.3333333333333335</v>
      </c>
      <c r="L252" s="18">
        <v>82</v>
      </c>
      <c r="M252" s="18">
        <v>0.66666666666666674</v>
      </c>
      <c r="N252" s="18">
        <v>3.3333333333333335</v>
      </c>
      <c r="O252" s="18">
        <v>12.666666666666668</v>
      </c>
      <c r="P252" s="14">
        <v>100</v>
      </c>
      <c r="Q252" s="14"/>
      <c r="R252" s="43">
        <f t="shared" si="3"/>
        <v>74.999999999999986</v>
      </c>
    </row>
    <row r="253" spans="1:18" x14ac:dyDescent="0.25">
      <c r="A253" s="14" t="s">
        <v>280</v>
      </c>
      <c r="B253" s="17">
        <v>456139</v>
      </c>
      <c r="C253" s="17">
        <v>8057320</v>
      </c>
      <c r="D253" s="14">
        <v>-17.5702</v>
      </c>
      <c r="E253" s="14">
        <v>146.58699999999999</v>
      </c>
      <c r="F253" s="14">
        <v>368</v>
      </c>
      <c r="G253" s="14">
        <v>551</v>
      </c>
      <c r="H253" s="14">
        <v>30</v>
      </c>
      <c r="I253" s="14">
        <v>3</v>
      </c>
      <c r="J253" s="14">
        <v>898</v>
      </c>
      <c r="K253" s="18">
        <v>19.891891891891891</v>
      </c>
      <c r="L253" s="18">
        <v>29.783783783783786</v>
      </c>
      <c r="M253" s="18">
        <v>1.6216216216216217</v>
      </c>
      <c r="N253" s="18">
        <v>0.16216216216216214</v>
      </c>
      <c r="O253" s="18">
        <v>48.54054054054054</v>
      </c>
      <c r="P253" s="14">
        <v>100</v>
      </c>
      <c r="Q253" s="14"/>
      <c r="R253" s="43">
        <f t="shared" si="3"/>
        <v>5.0271739130434785</v>
      </c>
    </row>
    <row r="254" spans="1:18" x14ac:dyDescent="0.25">
      <c r="A254" s="14" t="s">
        <v>281</v>
      </c>
      <c r="B254" s="17">
        <v>456111</v>
      </c>
      <c r="C254" s="17">
        <v>8057330</v>
      </c>
      <c r="D254" s="14">
        <v>-17.5701</v>
      </c>
      <c r="E254" s="14">
        <v>146.58600000000001</v>
      </c>
      <c r="F254" s="14">
        <v>26</v>
      </c>
      <c r="G254" s="14">
        <v>71</v>
      </c>
      <c r="H254" s="14">
        <v>3</v>
      </c>
      <c r="I254" s="14">
        <v>0</v>
      </c>
      <c r="J254" s="14">
        <v>150</v>
      </c>
      <c r="K254" s="18">
        <v>10.4</v>
      </c>
      <c r="L254" s="18">
        <v>28.4</v>
      </c>
      <c r="M254" s="18">
        <v>1.2</v>
      </c>
      <c r="N254" s="18">
        <v>0</v>
      </c>
      <c r="O254" s="18">
        <v>60</v>
      </c>
      <c r="P254" s="14">
        <v>100</v>
      </c>
      <c r="Q254" s="14"/>
      <c r="R254" s="43">
        <f t="shared" si="3"/>
        <v>9.615384615384615</v>
      </c>
    </row>
    <row r="255" spans="1:18" x14ac:dyDescent="0.25">
      <c r="A255" s="14" t="s">
        <v>282</v>
      </c>
      <c r="B255" s="17">
        <v>455271</v>
      </c>
      <c r="C255" s="17">
        <v>8057330</v>
      </c>
      <c r="D255" s="14">
        <v>-17.5701</v>
      </c>
      <c r="E255" s="14">
        <v>146.578</v>
      </c>
      <c r="F255" s="14">
        <v>0</v>
      </c>
      <c r="G255" s="14">
        <v>40</v>
      </c>
      <c r="H255" s="14">
        <v>27</v>
      </c>
      <c r="I255" s="14">
        <v>0</v>
      </c>
      <c r="J255" s="14">
        <v>33</v>
      </c>
      <c r="K255" s="18">
        <v>0</v>
      </c>
      <c r="L255" s="18">
        <v>40</v>
      </c>
      <c r="M255" s="18">
        <v>27</v>
      </c>
      <c r="N255" s="18">
        <v>0</v>
      </c>
      <c r="O255" s="18">
        <v>33</v>
      </c>
      <c r="P255" s="14">
        <v>100</v>
      </c>
      <c r="Q255" s="14"/>
      <c r="R255" s="43" t="e">
        <f t="shared" si="3"/>
        <v>#DIV/0!</v>
      </c>
    </row>
    <row r="256" spans="1:18" x14ac:dyDescent="0.25">
      <c r="A256" s="14" t="s">
        <v>283</v>
      </c>
      <c r="B256" s="17">
        <v>455261</v>
      </c>
      <c r="C256" s="17">
        <v>8057300</v>
      </c>
      <c r="D256" s="14">
        <v>-17.5703</v>
      </c>
      <c r="E256" s="14">
        <v>146.578</v>
      </c>
      <c r="F256" s="14">
        <v>0</v>
      </c>
      <c r="G256" s="14">
        <v>19</v>
      </c>
      <c r="H256" s="14">
        <v>3</v>
      </c>
      <c r="I256" s="14">
        <v>0</v>
      </c>
      <c r="J256" s="14">
        <v>28</v>
      </c>
      <c r="K256" s="18">
        <v>0</v>
      </c>
      <c r="L256" s="18">
        <v>38</v>
      </c>
      <c r="M256" s="18">
        <v>6</v>
      </c>
      <c r="N256" s="18">
        <v>0</v>
      </c>
      <c r="O256" s="18">
        <v>56.000000000000007</v>
      </c>
      <c r="P256" s="14">
        <v>100</v>
      </c>
      <c r="Q256" s="14"/>
      <c r="R256" s="43" t="e">
        <f t="shared" si="3"/>
        <v>#DIV/0!</v>
      </c>
    </row>
    <row r="257" spans="1:18" x14ac:dyDescent="0.25">
      <c r="A257" s="14" t="s">
        <v>284</v>
      </c>
      <c r="B257" s="17">
        <v>455237</v>
      </c>
      <c r="C257" s="17">
        <v>8057290</v>
      </c>
      <c r="D257" s="14">
        <v>-17.570499999999999</v>
      </c>
      <c r="E257" s="14">
        <v>146.578</v>
      </c>
      <c r="F257" s="14">
        <v>1</v>
      </c>
      <c r="G257" s="14">
        <v>32</v>
      </c>
      <c r="H257" s="14">
        <v>7</v>
      </c>
      <c r="I257" s="14">
        <v>0</v>
      </c>
      <c r="J257" s="14">
        <v>10</v>
      </c>
      <c r="K257" s="18">
        <v>2</v>
      </c>
      <c r="L257" s="18">
        <v>64</v>
      </c>
      <c r="M257" s="18">
        <v>14.000000000000002</v>
      </c>
      <c r="N257" s="18">
        <v>0</v>
      </c>
      <c r="O257" s="18">
        <v>20</v>
      </c>
      <c r="P257" s="14">
        <v>100</v>
      </c>
      <c r="Q257" s="14"/>
      <c r="R257" s="43">
        <f t="shared" si="3"/>
        <v>50</v>
      </c>
    </row>
    <row r="258" spans="1:18" x14ac:dyDescent="0.25">
      <c r="A258" s="14" t="s">
        <v>285</v>
      </c>
      <c r="B258" s="17">
        <v>455182</v>
      </c>
      <c r="C258" s="17">
        <v>8057270</v>
      </c>
      <c r="D258" s="14">
        <v>-17.570599999999999</v>
      </c>
      <c r="E258" s="14">
        <v>146.578</v>
      </c>
      <c r="F258" s="14">
        <v>0</v>
      </c>
      <c r="G258" s="14">
        <v>37</v>
      </c>
      <c r="H258" s="14">
        <v>7</v>
      </c>
      <c r="I258" s="14">
        <v>0</v>
      </c>
      <c r="J258" s="14">
        <v>6</v>
      </c>
      <c r="K258" s="18">
        <v>0</v>
      </c>
      <c r="L258" s="18">
        <v>74</v>
      </c>
      <c r="M258" s="18">
        <v>14.000000000000002</v>
      </c>
      <c r="N258" s="18">
        <v>0</v>
      </c>
      <c r="O258" s="18">
        <v>12</v>
      </c>
      <c r="P258" s="14">
        <v>100</v>
      </c>
      <c r="Q258" s="14"/>
      <c r="R258" s="43" t="e">
        <f t="shared" si="3"/>
        <v>#DIV/0!</v>
      </c>
    </row>
    <row r="259" spans="1:18" x14ac:dyDescent="0.25">
      <c r="A259" s="14" t="s">
        <v>286</v>
      </c>
      <c r="B259" s="17">
        <v>455153</v>
      </c>
      <c r="C259" s="17">
        <v>8057260</v>
      </c>
      <c r="D259" s="14">
        <v>-17.570699999999999</v>
      </c>
      <c r="E259" s="14">
        <v>146.577</v>
      </c>
      <c r="F259" s="14">
        <v>2</v>
      </c>
      <c r="G259" s="14">
        <v>165</v>
      </c>
      <c r="H259" s="14">
        <v>8</v>
      </c>
      <c r="I259" s="14">
        <v>0</v>
      </c>
      <c r="J259" s="14">
        <v>25</v>
      </c>
      <c r="K259" s="18">
        <v>1</v>
      </c>
      <c r="L259" s="18">
        <v>82.5</v>
      </c>
      <c r="M259" s="18">
        <v>4</v>
      </c>
      <c r="N259" s="18">
        <v>0</v>
      </c>
      <c r="O259" s="18">
        <v>12.5</v>
      </c>
      <c r="P259" s="14">
        <v>100</v>
      </c>
      <c r="Q259" s="14"/>
      <c r="R259" s="43">
        <f t="shared" ref="R259:R262" si="4">100/K259</f>
        <v>100</v>
      </c>
    </row>
    <row r="260" spans="1:18" x14ac:dyDescent="0.25">
      <c r="A260" s="14" t="s">
        <v>287</v>
      </c>
      <c r="B260" s="17">
        <v>455138</v>
      </c>
      <c r="C260" s="17">
        <v>8057240</v>
      </c>
      <c r="D260" s="14">
        <v>-17.570900000000002</v>
      </c>
      <c r="E260" s="14">
        <v>146.577</v>
      </c>
      <c r="F260" s="14">
        <v>30</v>
      </c>
      <c r="G260" s="14">
        <v>773</v>
      </c>
      <c r="H260" s="14">
        <v>3</v>
      </c>
      <c r="I260" s="14">
        <v>10</v>
      </c>
      <c r="J260" s="14">
        <v>134</v>
      </c>
      <c r="K260" s="18">
        <v>3.1578947368421053</v>
      </c>
      <c r="L260" s="18">
        <v>81.368421052631575</v>
      </c>
      <c r="M260" s="18">
        <v>0.31578947368421051</v>
      </c>
      <c r="N260" s="18">
        <v>1.0526315789473684</v>
      </c>
      <c r="O260" s="18">
        <v>14.105263157894738</v>
      </c>
      <c r="P260" s="14">
        <v>100</v>
      </c>
      <c r="Q260" s="14"/>
      <c r="R260" s="43">
        <f t="shared" si="4"/>
        <v>31.666666666666668</v>
      </c>
    </row>
    <row r="261" spans="1:18" x14ac:dyDescent="0.25">
      <c r="A261" s="14" t="s">
        <v>288</v>
      </c>
      <c r="B261" s="17">
        <v>455152</v>
      </c>
      <c r="C261" s="17">
        <v>8057220</v>
      </c>
      <c r="D261" s="14">
        <v>-17.571000000000002</v>
      </c>
      <c r="E261" s="14">
        <v>146.577</v>
      </c>
      <c r="F261" s="14">
        <v>17</v>
      </c>
      <c r="G261" s="14">
        <v>421</v>
      </c>
      <c r="H261" s="14">
        <v>1</v>
      </c>
      <c r="I261" s="14">
        <v>3</v>
      </c>
      <c r="J261" s="14">
        <v>108</v>
      </c>
      <c r="K261" s="18">
        <v>3.0909090909090908</v>
      </c>
      <c r="L261" s="18">
        <v>76.545454545454547</v>
      </c>
      <c r="M261" s="18">
        <v>0.18181818181818182</v>
      </c>
      <c r="N261" s="18">
        <v>0.54545454545454553</v>
      </c>
      <c r="O261" s="18">
        <v>19.636363636363637</v>
      </c>
      <c r="P261" s="14">
        <v>100.00000000000001</v>
      </c>
      <c r="Q261" s="14"/>
      <c r="R261" s="43">
        <f t="shared" si="4"/>
        <v>32.352941176470587</v>
      </c>
    </row>
    <row r="262" spans="1:18" x14ac:dyDescent="0.25">
      <c r="A262" s="14" t="s">
        <v>289</v>
      </c>
      <c r="B262" s="17">
        <v>455211</v>
      </c>
      <c r="C262" s="17">
        <v>8057230</v>
      </c>
      <c r="D262" s="14">
        <v>-17.570900000000002</v>
      </c>
      <c r="E262" s="14">
        <v>146.578</v>
      </c>
      <c r="F262" s="14">
        <v>0</v>
      </c>
      <c r="G262" s="14">
        <v>26</v>
      </c>
      <c r="H262" s="14">
        <v>4</v>
      </c>
      <c r="I262" s="14">
        <v>0</v>
      </c>
      <c r="J262" s="14">
        <v>20</v>
      </c>
      <c r="K262" s="18">
        <v>0</v>
      </c>
      <c r="L262" s="18">
        <v>52</v>
      </c>
      <c r="M262" s="18">
        <v>8</v>
      </c>
      <c r="N262" s="18">
        <v>0</v>
      </c>
      <c r="O262" s="18">
        <v>40</v>
      </c>
      <c r="P262" s="14">
        <v>100</v>
      </c>
      <c r="Q262" s="14"/>
      <c r="R262" s="43" t="e">
        <f t="shared" si="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3"/>
  <sheetViews>
    <sheetView topLeftCell="AK1" workbookViewId="0">
      <selection activeCell="AN3" sqref="AN3:AN263"/>
    </sheetView>
  </sheetViews>
  <sheetFormatPr defaultColWidth="14.85546875" defaultRowHeight="15" x14ac:dyDescent="0.25"/>
  <cols>
    <col min="24" max="24" width="20.5703125" customWidth="1"/>
    <col min="25" max="25" width="23.28515625" customWidth="1"/>
    <col min="26" max="26" width="27.140625" customWidth="1"/>
    <col min="27" max="27" width="30.5703125" style="17" customWidth="1"/>
    <col min="28" max="28" width="36.28515625" customWidth="1"/>
    <col min="29" max="29" width="22.85546875" style="17" customWidth="1"/>
    <col min="30" max="30" width="22.5703125" customWidth="1"/>
    <col min="31" max="31" width="21.85546875" customWidth="1"/>
    <col min="32" max="32" width="21.85546875" style="69" customWidth="1"/>
    <col min="33" max="33" width="24.5703125" style="17" customWidth="1"/>
    <col min="34" max="34" width="22.28515625" style="17" customWidth="1"/>
    <col min="35" max="38" width="20.42578125" style="17" customWidth="1"/>
    <col min="39" max="40" width="31.42578125" style="53" customWidth="1"/>
    <col min="41" max="41" width="23.28515625" customWidth="1"/>
  </cols>
  <sheetData>
    <row r="1" spans="1:41" s="24" customFormat="1" ht="195" x14ac:dyDescent="0.25">
      <c r="A1" s="19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2" t="s">
        <v>301</v>
      </c>
      <c r="G1" s="22" t="s">
        <v>302</v>
      </c>
      <c r="H1" s="22" t="s">
        <v>303</v>
      </c>
      <c r="I1" s="22" t="s">
        <v>304</v>
      </c>
      <c r="J1" s="22" t="s">
        <v>305</v>
      </c>
      <c r="K1" s="22" t="s">
        <v>306</v>
      </c>
      <c r="L1" s="22" t="s">
        <v>307</v>
      </c>
      <c r="M1" s="22" t="s">
        <v>308</v>
      </c>
      <c r="N1" s="22" t="s">
        <v>309</v>
      </c>
      <c r="O1" s="22" t="s">
        <v>310</v>
      </c>
      <c r="P1" s="22" t="s">
        <v>311</v>
      </c>
      <c r="Q1" s="22" t="s">
        <v>312</v>
      </c>
      <c r="R1" s="22" t="s">
        <v>313</v>
      </c>
      <c r="S1" s="22" t="s">
        <v>314</v>
      </c>
      <c r="T1" s="22" t="s">
        <v>315</v>
      </c>
      <c r="U1" s="22" t="s">
        <v>316</v>
      </c>
      <c r="V1" s="22" t="s">
        <v>317</v>
      </c>
      <c r="W1" s="23" t="s">
        <v>318</v>
      </c>
      <c r="X1" s="31" t="s">
        <v>323</v>
      </c>
      <c r="Y1" s="31" t="s">
        <v>324</v>
      </c>
      <c r="Z1" s="32" t="s">
        <v>325</v>
      </c>
      <c r="AA1" s="34" t="s">
        <v>326</v>
      </c>
      <c r="AB1" s="33" t="s">
        <v>328</v>
      </c>
      <c r="AC1" s="79" t="s">
        <v>363</v>
      </c>
      <c r="AD1" s="79"/>
      <c r="AE1" s="79"/>
      <c r="AF1" s="72" t="s">
        <v>364</v>
      </c>
      <c r="AG1" s="79" t="s">
        <v>329</v>
      </c>
      <c r="AH1" s="79"/>
      <c r="AI1" s="79"/>
      <c r="AJ1" s="79" t="s">
        <v>369</v>
      </c>
      <c r="AK1" s="79"/>
      <c r="AL1" s="79"/>
      <c r="AM1" s="36" t="s">
        <v>330</v>
      </c>
      <c r="AN1" s="36" t="s">
        <v>370</v>
      </c>
      <c r="AO1" s="36" t="s">
        <v>373</v>
      </c>
    </row>
    <row r="2" spans="1:41" s="30" customFormat="1" x14ac:dyDescent="0.25">
      <c r="A2" s="28"/>
      <c r="B2" s="29"/>
      <c r="C2" s="29"/>
      <c r="D2" s="28"/>
      <c r="E2" s="28"/>
      <c r="F2" s="25">
        <v>1</v>
      </c>
      <c r="G2" s="26">
        <v>2</v>
      </c>
      <c r="H2" s="25">
        <v>3</v>
      </c>
      <c r="I2" s="26">
        <v>4</v>
      </c>
      <c r="J2" s="25">
        <v>5</v>
      </c>
      <c r="K2" s="26">
        <v>6</v>
      </c>
      <c r="L2" s="25">
        <v>7</v>
      </c>
      <c r="M2" s="26">
        <v>8</v>
      </c>
      <c r="N2" s="25">
        <v>9</v>
      </c>
      <c r="O2" s="26">
        <v>10</v>
      </c>
      <c r="P2" s="25">
        <v>11</v>
      </c>
      <c r="Q2" s="26">
        <v>12</v>
      </c>
      <c r="R2" s="25">
        <v>13</v>
      </c>
      <c r="S2" s="26">
        <v>14</v>
      </c>
      <c r="T2" s="25">
        <v>15</v>
      </c>
      <c r="U2" s="26">
        <v>16</v>
      </c>
      <c r="V2" s="25">
        <v>17</v>
      </c>
      <c r="W2" s="26">
        <v>18</v>
      </c>
      <c r="X2" s="35" t="s">
        <v>319</v>
      </c>
      <c r="Y2" s="35" t="s">
        <v>320</v>
      </c>
      <c r="Z2" s="35" t="s">
        <v>321</v>
      </c>
      <c r="AA2" s="35" t="s">
        <v>322</v>
      </c>
      <c r="AB2" s="35" t="s">
        <v>327</v>
      </c>
      <c r="AC2" s="30" t="s">
        <v>360</v>
      </c>
      <c r="AD2" s="30" t="s">
        <v>361</v>
      </c>
      <c r="AE2" s="30" t="s">
        <v>362</v>
      </c>
      <c r="AF2" s="30" t="s">
        <v>365</v>
      </c>
      <c r="AG2" s="30" t="s">
        <v>366</v>
      </c>
      <c r="AH2" s="30" t="s">
        <v>367</v>
      </c>
      <c r="AI2" s="30" t="s">
        <v>368</v>
      </c>
      <c r="AJ2" s="30" t="s">
        <v>366</v>
      </c>
      <c r="AK2" s="30" t="s">
        <v>367</v>
      </c>
      <c r="AL2" s="30" t="s">
        <v>368</v>
      </c>
      <c r="AM2" s="52" t="s">
        <v>371</v>
      </c>
      <c r="AN2" s="52" t="s">
        <v>372</v>
      </c>
      <c r="AO2" s="52" t="s">
        <v>374</v>
      </c>
    </row>
    <row r="3" spans="1:41" s="24" customFormat="1" x14ac:dyDescent="0.25">
      <c r="A3" s="27" t="s">
        <v>22</v>
      </c>
      <c r="B3" s="17">
        <v>436868</v>
      </c>
      <c r="C3" s="17">
        <v>8041510</v>
      </c>
      <c r="D3" s="27">
        <v>-17.712700000000002</v>
      </c>
      <c r="E3" s="27">
        <v>146.405</v>
      </c>
      <c r="F3" s="22">
        <v>0.25640499999999999</v>
      </c>
      <c r="G3" s="22">
        <v>0.166323</v>
      </c>
      <c r="H3" s="22">
        <v>5.5230300000000003</v>
      </c>
      <c r="I3" s="22">
        <v>8.0260300000000004</v>
      </c>
      <c r="J3" s="22">
        <v>0.46690199999999998</v>
      </c>
      <c r="K3" s="22">
        <v>0.74129</v>
      </c>
      <c r="L3" s="22">
        <v>0.691971</v>
      </c>
      <c r="M3" s="22">
        <v>0.63108399999999998</v>
      </c>
      <c r="N3" s="22">
        <v>0.58709999999999996</v>
      </c>
      <c r="O3" s="22">
        <v>708.68899999999996</v>
      </c>
      <c r="P3" s="22">
        <v>906.08799999999997</v>
      </c>
      <c r="Q3" s="22">
        <v>149.53</v>
      </c>
      <c r="R3" s="22">
        <v>246.03800000000001</v>
      </c>
      <c r="S3" s="22">
        <v>0.28615200000000002</v>
      </c>
      <c r="T3" s="22">
        <v>0.40850599999999998</v>
      </c>
      <c r="U3" s="22">
        <v>0.13305</v>
      </c>
      <c r="V3" s="22">
        <v>0.196545</v>
      </c>
      <c r="W3" s="22">
        <v>35.927143096899997</v>
      </c>
      <c r="X3" s="17">
        <f>(3.394418844 * G3) - (0.30817211 * H3)  + (0.144831725 * I3) - (2.322286467 * J3) + (1.397160771 * M3) - (14.31101144 * U3) + 2.621663217</f>
        <v>0.53997864339759216</v>
      </c>
      <c r="Y3" s="17">
        <f>(-4.096110226 * G3) + (0.34780942 *H3) - (0.103731491 * I3) - (0.573529165 * K3) + (0.001013841 * Q3) + (14.04497461 * U3) - 1.59729192</f>
        <v>0.40497262298052217</v>
      </c>
      <c r="Z3" s="17">
        <f>IF(S3&gt;=0,((0.570460232*G3)+(3.306849189*K3)-(9.866373435*M3)+(7.242847266*N3)-0.304529882),"")</f>
        <v>0.26745022749580571</v>
      </c>
      <c r="AA3" s="17" t="str">
        <f xml:space="preserve"> IF(S3&gt;0.7,((-7.3582 * (S3*S3*S3)) + (10.04 * (S3*S3)) +( - 2.7816 * S3) + 0.2212), "")</f>
        <v/>
      </c>
      <c r="AB3" s="17">
        <f t="shared" ref="AB3:AB66" si="0">IF(Z3="", AA3, Z3)</f>
        <v>0.26745022749580571</v>
      </c>
      <c r="AC3" s="17">
        <f>IF(X3&lt;0,0,X3)</f>
        <v>0.53997864339759216</v>
      </c>
      <c r="AD3" s="17">
        <f>IF(Y3&lt;0,0,Y3)</f>
        <v>0.40497262298052217</v>
      </c>
      <c r="AE3" s="17">
        <f>IF(Z3&lt;0,0,Z3)</f>
        <v>0.26745022749580571</v>
      </c>
      <c r="AF3" s="71">
        <f>SUM(AC3:AE3)</f>
        <v>1.21240149387392</v>
      </c>
      <c r="AG3" s="17">
        <f>100*(AC3/$AF3)</f>
        <v>44.537939463620091</v>
      </c>
      <c r="AH3" s="71">
        <f>100*(AD3/$AF3)</f>
        <v>33.402517650034838</v>
      </c>
      <c r="AI3" s="71">
        <f>100*(AE3/$AF3)</f>
        <v>22.059542886345071</v>
      </c>
      <c r="AJ3" s="51">
        <v>44.537939463620091</v>
      </c>
      <c r="AK3" s="51">
        <v>33.402517650034838</v>
      </c>
      <c r="AL3" s="51">
        <v>22.059542886345071</v>
      </c>
      <c r="AM3" s="53" t="str">
        <f t="shared" ref="AM3:AM67" si="1">IF(AND(AJ3=0,AK3=0,AL3=0),"None",IF(AND(AJ3-AK3&gt;=15,AJ3-AL3&gt;=15),"Branching",IF(AND(AK3-AJ3&gt;=15,AK3-AL3&gt;=15),"Massive",IF(AND(AL3-AJ3&gt;=15,AL3-AK3&gt;=15),"Plate",IF(AND(AJ3&lt;15,AK3=0,AL3=0),"Branching",IF(AND(AJ3=0,AK3&lt;15,AL3=0),"Massive",IF(AND(AJ3=0,AK3=0,AL3&lt;15),"Plate","Mixed")))))))</f>
        <v>Mixed</v>
      </c>
      <c r="AN3" s="53" t="str">
        <f>IF(AND(AJ3=0,AK3=0,AL3=0),"None",IF(AND(AJ3&gt;AK3,AJ3&gt;AL3),"Branching",IF(AND(AK3&gt;AJ3,AK3&gt;AL3),"Massive",IF(AND(AL3&gt;AJ3,AL3&gt;AK3),"Plate","Mixed"))))</f>
        <v>Branching</v>
      </c>
      <c r="AO3" s="53" t="str">
        <f>IF(AND(AJ3=0,AK3=0,AL3=0),"None",IF(AND(AJ3-AK3&gt;=5,AJ3-AL3&gt;=5),"Branching",IF(AND(AK3-AJ3&gt;=5,AK3-AL3&gt;=5),"Massive",IF(AND(AL3-AJ3&gt;=5,AL3-AK3&gt;=5),"Plate",IF(AND(AJ3&lt;5,AK3=0,AL3=0),"Branching",IF(AND(AJ3=0,AK3&lt;5,AL3=0),"Massive",IF(AND(AJ3=0,AK3=0,AL3&lt;5),"Plate","Mixed")))))))</f>
        <v>Branching</v>
      </c>
    </row>
    <row r="4" spans="1:41" s="24" customFormat="1" x14ac:dyDescent="0.25">
      <c r="A4" s="27" t="s">
        <v>25</v>
      </c>
      <c r="B4" s="17">
        <v>436853</v>
      </c>
      <c r="C4" s="17">
        <v>8041480</v>
      </c>
      <c r="D4" s="27">
        <v>-17.712900000000001</v>
      </c>
      <c r="E4" s="27">
        <v>146.404</v>
      </c>
      <c r="F4" s="22">
        <v>0.29914400000000002</v>
      </c>
      <c r="G4" s="22">
        <v>0.19608900000000001</v>
      </c>
      <c r="H4" s="22">
        <v>5.8085399999999998</v>
      </c>
      <c r="I4" s="22">
        <v>8.1837599999999995</v>
      </c>
      <c r="J4" s="22">
        <v>0.47234399999999999</v>
      </c>
      <c r="K4" s="22">
        <v>0.75468000000000002</v>
      </c>
      <c r="L4" s="22">
        <v>0.703739</v>
      </c>
      <c r="M4" s="22">
        <v>0.64114000000000004</v>
      </c>
      <c r="N4" s="22">
        <v>0.59619100000000003</v>
      </c>
      <c r="O4" s="22">
        <v>757.09</v>
      </c>
      <c r="P4" s="22">
        <v>1192.32</v>
      </c>
      <c r="Q4" s="22">
        <v>153.447</v>
      </c>
      <c r="R4" s="22">
        <v>252.48099999999999</v>
      </c>
      <c r="S4" s="22">
        <v>0.292516</v>
      </c>
      <c r="T4" s="22">
        <v>0.41307500000000003</v>
      </c>
      <c r="U4" s="22">
        <v>0.12870000000000001</v>
      </c>
      <c r="V4" s="22">
        <v>0.18502399999999999</v>
      </c>
      <c r="W4" s="22">
        <v>41.918521881099998</v>
      </c>
      <c r="X4" s="17">
        <f t="shared" ref="X4:X67" si="2">(3.394418844 * G4) - (0.30817211 * H4)  + (0.144831725 * I4) - (2.322286467 * J4) + (1.397160771 * M4) - (14.31101144 * U4) + 2.621663217</f>
        <v>0.63953986909000804</v>
      </c>
      <c r="Y4" s="17">
        <f t="shared" ref="Y4:Y67" si="3">(-4.096110226 * G4) + (0.34780942 *H4) - (0.103731491 * I4) - (0.573529165 * K4) + (0.001013841 * Q4) + (14.04497461 * U4) - 1.59729192</f>
        <v>0.30118532554632615</v>
      </c>
      <c r="Z4" s="71">
        <f t="shared" ref="Z4:Z67" si="4">IF(S4&gt;=0,((0.570460232*G4)+(3.306849189*K4)-(9.866373435*M4)+(7.242847266*N4)-0.304529882),"")</f>
        <v>0.29533773063507396</v>
      </c>
      <c r="AA4" s="17" t="str">
        <f t="shared" ref="AA4:AA67" si="5" xml:space="preserve"> IF(S4&gt;0.7,((-7.3582 * (S4*S4*S4)) + (10.04 * (S4*S4)) +( - 2.7816 * S4) + 0.2212), "")</f>
        <v/>
      </c>
      <c r="AB4" s="17">
        <f t="shared" si="0"/>
        <v>0.29533773063507396</v>
      </c>
      <c r="AC4" s="71">
        <f t="shared" ref="AC4:AC67" si="6">IF(X4&lt;0,0,X4)</f>
        <v>0.63953986909000804</v>
      </c>
      <c r="AD4" s="71">
        <f t="shared" ref="AD4:AD67" si="7">IF(Y4&lt;0,0,Y4)</f>
        <v>0.30118532554632615</v>
      </c>
      <c r="AE4" s="71">
        <f t="shared" ref="AE4:AE67" si="8">IF(Z4&lt;0,0,Z4)</f>
        <v>0.29533773063507396</v>
      </c>
      <c r="AF4" s="71">
        <f t="shared" ref="AF4:AF67" si="9">SUM(AC4:AE4)</f>
        <v>1.2360629252714082</v>
      </c>
      <c r="AG4" s="71">
        <f t="shared" ref="AG4:AG67" si="10">100*(AC4/AF4)</f>
        <v>51.740073746616197</v>
      </c>
      <c r="AH4" s="71">
        <f t="shared" ref="AH4:AH67" si="11">100*(AD4/$AF4)</f>
        <v>24.366504276486854</v>
      </c>
      <c r="AI4" s="71">
        <f t="shared" ref="AI4:AI67" si="12">100*(AE4/$AF4)</f>
        <v>23.893421976896949</v>
      </c>
      <c r="AJ4" s="51">
        <v>51.740073746616197</v>
      </c>
      <c r="AK4" s="51">
        <v>24.366504276486854</v>
      </c>
      <c r="AL4" s="51">
        <v>23.893421976896949</v>
      </c>
      <c r="AM4" s="53" t="str">
        <f t="shared" si="1"/>
        <v>Branching</v>
      </c>
      <c r="AN4" s="53" t="str">
        <f t="shared" ref="AN4:AN67" si="13">IF(AND(AJ4=0,AK4=0,AL4=0),"None",IF(AND(AJ4&gt;AK4,AJ4&gt;AL4),"Branching",IF(AND(AK4&gt;AJ4,AK4&gt;AL4),"Massive",IF(AND(AL4&gt;AJ4,AL4&gt;AK4),"Plate","Mixed"))))</f>
        <v>Branching</v>
      </c>
      <c r="AO4" s="53" t="str">
        <f t="shared" ref="AO4:AO67" si="14">IF(AND(AJ4=0,AK4=0,AL4=0),"None",IF(AND(AJ4-AK4&gt;=5,AJ4-AL4&gt;=5),"Branching",IF(AND(AK4-AJ4&gt;=5,AK4-AL4&gt;=5),"Massive",IF(AND(AL4-AJ4&gt;=5,AL4-AK4&gt;=5),"Plate",IF(AND(AJ4&lt;5,AK4=0,AL4=0),"Branching",IF(AND(AJ4=0,AK4&lt;5,AL4=0),"Massive",IF(AND(AJ4=0,AK4=0,AL4&lt;5),"Plate","Mixed")))))))</f>
        <v>Branching</v>
      </c>
    </row>
    <row r="5" spans="1:41" s="24" customFormat="1" x14ac:dyDescent="0.25">
      <c r="A5" s="27" t="s">
        <v>27</v>
      </c>
      <c r="B5" s="17">
        <v>436856</v>
      </c>
      <c r="C5" s="17">
        <v>8041450</v>
      </c>
      <c r="D5" s="27">
        <v>-17.713100000000001</v>
      </c>
      <c r="E5" s="27">
        <v>146.404</v>
      </c>
      <c r="F5" s="22">
        <v>0.29782199999999998</v>
      </c>
      <c r="G5" s="22">
        <v>0.195854</v>
      </c>
      <c r="H5" s="22">
        <v>5.85175</v>
      </c>
      <c r="I5" s="22">
        <v>8.0042299999999997</v>
      </c>
      <c r="J5" s="22">
        <v>0.47301100000000001</v>
      </c>
      <c r="K5" s="22">
        <v>0.75988599999999995</v>
      </c>
      <c r="L5" s="22">
        <v>0.70737300000000003</v>
      </c>
      <c r="M5" s="22">
        <v>0.64352900000000002</v>
      </c>
      <c r="N5" s="22">
        <v>0.59740499999999996</v>
      </c>
      <c r="O5" s="22">
        <v>784.28599999999994</v>
      </c>
      <c r="P5" s="22">
        <v>1344.51</v>
      </c>
      <c r="Q5" s="22">
        <v>154.178</v>
      </c>
      <c r="R5" s="22">
        <v>254.297</v>
      </c>
      <c r="S5" s="22">
        <v>0.28531499999999999</v>
      </c>
      <c r="T5" s="22">
        <v>0.39817999999999998</v>
      </c>
      <c r="U5" s="22">
        <v>0.123323</v>
      </c>
      <c r="V5" s="22">
        <v>0.174402</v>
      </c>
      <c r="W5" s="22">
        <v>39.515342712399999</v>
      </c>
      <c r="X5" s="17">
        <f t="shared" si="2"/>
        <v>0.67816358472062777</v>
      </c>
      <c r="Y5" s="17">
        <f t="shared" si="3"/>
        <v>0.25803516752690592</v>
      </c>
      <c r="Z5" s="71">
        <f t="shared" si="4"/>
        <v>0.29764117980319704</v>
      </c>
      <c r="AA5" s="17" t="str">
        <f t="shared" si="5"/>
        <v/>
      </c>
      <c r="AB5" s="17">
        <f t="shared" si="0"/>
        <v>0.29764117980319704</v>
      </c>
      <c r="AC5" s="71">
        <f t="shared" si="6"/>
        <v>0.67816358472062777</v>
      </c>
      <c r="AD5" s="71">
        <f t="shared" si="7"/>
        <v>0.25803516752690592</v>
      </c>
      <c r="AE5" s="71">
        <f t="shared" si="8"/>
        <v>0.29764117980319704</v>
      </c>
      <c r="AF5" s="71">
        <f t="shared" si="9"/>
        <v>1.2338399320507307</v>
      </c>
      <c r="AG5" s="71">
        <f t="shared" si="10"/>
        <v>54.963659961423936</v>
      </c>
      <c r="AH5" s="71">
        <f t="shared" si="11"/>
        <v>20.913180131723642</v>
      </c>
      <c r="AI5" s="71">
        <f t="shared" si="12"/>
        <v>24.123159906852422</v>
      </c>
      <c r="AJ5" s="51">
        <v>54.963659961423936</v>
      </c>
      <c r="AK5" s="51">
        <v>20.913180131723642</v>
      </c>
      <c r="AL5" s="51">
        <v>24.123159906852422</v>
      </c>
      <c r="AM5" s="53" t="str">
        <f t="shared" si="1"/>
        <v>Branching</v>
      </c>
      <c r="AN5" s="53" t="str">
        <f t="shared" si="13"/>
        <v>Branching</v>
      </c>
      <c r="AO5" s="53" t="str">
        <f t="shared" si="14"/>
        <v>Branching</v>
      </c>
    </row>
    <row r="6" spans="1:41" s="24" customFormat="1" x14ac:dyDescent="0.25">
      <c r="A6" s="27" t="s">
        <v>28</v>
      </c>
      <c r="B6" s="17">
        <v>434087</v>
      </c>
      <c r="C6" s="17">
        <v>8038300</v>
      </c>
      <c r="D6" s="27">
        <v>-17.741499999999998</v>
      </c>
      <c r="E6" s="27">
        <v>146.37799999999999</v>
      </c>
      <c r="F6" s="22">
        <v>0.64492899999999997</v>
      </c>
      <c r="G6" s="22">
        <v>0.36841200000000002</v>
      </c>
      <c r="H6" s="22">
        <v>5.0422500000000001</v>
      </c>
      <c r="I6" s="22">
        <v>6.5210499999999998</v>
      </c>
      <c r="J6" s="22">
        <v>0.82193499999999997</v>
      </c>
      <c r="K6" s="22">
        <v>1.7631399999999999</v>
      </c>
      <c r="L6" s="22">
        <v>1.5934999999999999</v>
      </c>
      <c r="M6" s="22">
        <v>1.3803799999999999</v>
      </c>
      <c r="N6" s="22">
        <v>1.2248000000000001</v>
      </c>
      <c r="O6" s="22">
        <v>2811.24</v>
      </c>
      <c r="P6" s="22">
        <v>7725.36</v>
      </c>
      <c r="Q6" s="22">
        <v>569.68200000000002</v>
      </c>
      <c r="R6" s="22">
        <v>1486.64</v>
      </c>
      <c r="S6" s="22">
        <v>0.54681999999999997</v>
      </c>
      <c r="T6" s="22">
        <v>0.86692100000000005</v>
      </c>
      <c r="U6" s="22">
        <v>0.23855899999999999</v>
      </c>
      <c r="V6" s="22">
        <v>0.35305999999999998</v>
      </c>
      <c r="W6" s="22">
        <v>34.432319641100001</v>
      </c>
      <c r="X6" s="17">
        <f t="shared" si="2"/>
        <v>-0.1313943694761468</v>
      </c>
      <c r="Y6" s="17">
        <f t="shared" si="3"/>
        <v>0.8878655825992281</v>
      </c>
      <c r="Z6" s="71">
        <f t="shared" si="4"/>
        <v>0.98776736127654607</v>
      </c>
      <c r="AA6" s="17" t="str">
        <f t="shared" si="5"/>
        <v/>
      </c>
      <c r="AB6" s="17">
        <f t="shared" si="0"/>
        <v>0.98776736127654607</v>
      </c>
      <c r="AC6" s="71">
        <f t="shared" si="6"/>
        <v>0</v>
      </c>
      <c r="AD6" s="71">
        <f t="shared" si="7"/>
        <v>0.8878655825992281</v>
      </c>
      <c r="AE6" s="71">
        <f t="shared" si="8"/>
        <v>0.98776736127654607</v>
      </c>
      <c r="AF6" s="71">
        <f t="shared" si="9"/>
        <v>1.8756329438757742</v>
      </c>
      <c r="AG6" s="71">
        <f t="shared" si="10"/>
        <v>0</v>
      </c>
      <c r="AH6" s="71">
        <f t="shared" si="11"/>
        <v>47.336851567799755</v>
      </c>
      <c r="AI6" s="71">
        <f t="shared" si="12"/>
        <v>52.663148432200245</v>
      </c>
      <c r="AJ6" s="51">
        <v>0</v>
      </c>
      <c r="AK6" s="51">
        <v>47.336851567799755</v>
      </c>
      <c r="AL6" s="51">
        <v>52.663148432200245</v>
      </c>
      <c r="AM6" s="53" t="str">
        <f t="shared" si="1"/>
        <v>Mixed</v>
      </c>
      <c r="AN6" s="53" t="str">
        <f t="shared" si="13"/>
        <v>Plate</v>
      </c>
      <c r="AO6" s="53" t="str">
        <f t="shared" si="14"/>
        <v>Plate</v>
      </c>
    </row>
    <row r="7" spans="1:41" s="24" customFormat="1" x14ac:dyDescent="0.25">
      <c r="A7" s="27" t="s">
        <v>31</v>
      </c>
      <c r="B7" s="17">
        <v>434066</v>
      </c>
      <c r="C7" s="17">
        <v>8038280</v>
      </c>
      <c r="D7" s="27">
        <v>-17.741700000000002</v>
      </c>
      <c r="E7" s="27">
        <v>146.37799999999999</v>
      </c>
      <c r="F7" s="22">
        <v>0.67579299999999998</v>
      </c>
      <c r="G7" s="22">
        <v>0.38338800000000001</v>
      </c>
      <c r="H7" s="22">
        <v>5.0139100000000001</v>
      </c>
      <c r="I7" s="22">
        <v>6.5122099999999996</v>
      </c>
      <c r="J7" s="22">
        <v>0.85156900000000002</v>
      </c>
      <c r="K7" s="22">
        <v>1.8610100000000001</v>
      </c>
      <c r="L7" s="22">
        <v>1.6766700000000001</v>
      </c>
      <c r="M7" s="22">
        <v>1.4450499999999999</v>
      </c>
      <c r="N7" s="22">
        <v>1.2770300000000001</v>
      </c>
      <c r="O7" s="22">
        <v>3076.29</v>
      </c>
      <c r="P7" s="22">
        <v>8651.17</v>
      </c>
      <c r="Q7" s="22">
        <v>621.399</v>
      </c>
      <c r="R7" s="22">
        <v>1658.58</v>
      </c>
      <c r="S7" s="22">
        <v>0.56906400000000001</v>
      </c>
      <c r="T7" s="22">
        <v>0.91007099999999996</v>
      </c>
      <c r="U7" s="22">
        <v>0.24807100000000001</v>
      </c>
      <c r="V7" s="22">
        <v>0.37084</v>
      </c>
      <c r="W7" s="22">
        <v>22.367395401</v>
      </c>
      <c r="X7" s="17">
        <f t="shared" si="2"/>
        <v>-0.18769685863979158</v>
      </c>
      <c r="Y7" s="17">
        <f t="shared" si="3"/>
        <v>0.94747961738106223</v>
      </c>
      <c r="Z7" s="71">
        <f t="shared" si="4"/>
        <v>1.0601874465001371</v>
      </c>
      <c r="AA7" s="17" t="str">
        <f t="shared" si="5"/>
        <v/>
      </c>
      <c r="AB7" s="17">
        <f t="shared" si="0"/>
        <v>1.0601874465001371</v>
      </c>
      <c r="AC7" s="71">
        <f t="shared" si="6"/>
        <v>0</v>
      </c>
      <c r="AD7" s="71">
        <f t="shared" si="7"/>
        <v>0.94747961738106223</v>
      </c>
      <c r="AE7" s="71">
        <f t="shared" si="8"/>
        <v>1.0601874465001371</v>
      </c>
      <c r="AF7" s="71">
        <f t="shared" si="9"/>
        <v>2.0076670638811995</v>
      </c>
      <c r="AG7" s="71">
        <f t="shared" si="10"/>
        <v>0</v>
      </c>
      <c r="AH7" s="71">
        <f t="shared" si="11"/>
        <v>47.193064747966993</v>
      </c>
      <c r="AI7" s="71">
        <f t="shared" si="12"/>
        <v>52.806935252033007</v>
      </c>
      <c r="AJ7" s="51">
        <v>0</v>
      </c>
      <c r="AK7" s="51">
        <v>47.193064747966993</v>
      </c>
      <c r="AL7" s="51">
        <v>52.806935252033007</v>
      </c>
      <c r="AM7" s="53" t="str">
        <f t="shared" si="1"/>
        <v>Mixed</v>
      </c>
      <c r="AN7" s="53" t="str">
        <f t="shared" si="13"/>
        <v>Plate</v>
      </c>
      <c r="AO7" s="53" t="str">
        <f t="shared" si="14"/>
        <v>Plate</v>
      </c>
    </row>
    <row r="8" spans="1:41" s="24" customFormat="1" x14ac:dyDescent="0.25">
      <c r="A8" s="27" t="s">
        <v>32</v>
      </c>
      <c r="B8" s="17">
        <v>434063</v>
      </c>
      <c r="C8" s="17">
        <v>8038250</v>
      </c>
      <c r="D8" s="27">
        <v>-17.742000000000001</v>
      </c>
      <c r="E8" s="27">
        <v>146.37799999999999</v>
      </c>
      <c r="F8" s="22">
        <v>0.70682900000000004</v>
      </c>
      <c r="G8" s="22">
        <v>0.401839</v>
      </c>
      <c r="H8" s="22">
        <v>5.0177500000000004</v>
      </c>
      <c r="I8" s="22">
        <v>6.5205299999999999</v>
      </c>
      <c r="J8" s="22">
        <v>0.86076699999999995</v>
      </c>
      <c r="K8" s="22">
        <v>1.8944700000000001</v>
      </c>
      <c r="L8" s="22">
        <v>1.70618</v>
      </c>
      <c r="M8" s="22">
        <v>1.46715</v>
      </c>
      <c r="N8" s="22">
        <v>1.2938400000000001</v>
      </c>
      <c r="O8" s="22">
        <v>3145.15</v>
      </c>
      <c r="P8" s="22">
        <v>8871.06</v>
      </c>
      <c r="Q8" s="22">
        <v>638.60900000000004</v>
      </c>
      <c r="R8" s="22">
        <v>1721.22</v>
      </c>
      <c r="S8" s="22">
        <v>0.58510300000000004</v>
      </c>
      <c r="T8" s="22">
        <v>0.94030800000000003</v>
      </c>
      <c r="U8" s="22">
        <v>0.25456400000000001</v>
      </c>
      <c r="V8" s="22">
        <v>0.38323000000000002</v>
      </c>
      <c r="W8" s="22">
        <v>14.7056808472</v>
      </c>
      <c r="X8" s="17">
        <f t="shared" si="2"/>
        <v>-0.20844935266383313</v>
      </c>
      <c r="Y8" s="17">
        <f t="shared" si="3"/>
        <v>0.96182676766064601</v>
      </c>
      <c r="Z8" s="71">
        <f t="shared" si="4"/>
        <v>1.085065591732669</v>
      </c>
      <c r="AA8" s="17" t="str">
        <f t="shared" si="5"/>
        <v/>
      </c>
      <c r="AB8" s="17">
        <f t="shared" si="0"/>
        <v>1.085065591732669</v>
      </c>
      <c r="AC8" s="71">
        <f t="shared" si="6"/>
        <v>0</v>
      </c>
      <c r="AD8" s="71">
        <f t="shared" si="7"/>
        <v>0.96182676766064601</v>
      </c>
      <c r="AE8" s="71">
        <f t="shared" si="8"/>
        <v>1.085065591732669</v>
      </c>
      <c r="AF8" s="71">
        <f t="shared" si="9"/>
        <v>2.0468923593933148</v>
      </c>
      <c r="AG8" s="71">
        <f t="shared" si="10"/>
        <v>0</v>
      </c>
      <c r="AH8" s="71">
        <f t="shared" si="11"/>
        <v>46.989611507745579</v>
      </c>
      <c r="AI8" s="71">
        <f t="shared" si="12"/>
        <v>53.010388492254435</v>
      </c>
      <c r="AJ8" s="51">
        <v>0</v>
      </c>
      <c r="AK8" s="51">
        <v>46.989611507745579</v>
      </c>
      <c r="AL8" s="51">
        <v>53.010388492254435</v>
      </c>
      <c r="AM8" s="53" t="str">
        <f t="shared" si="1"/>
        <v>Mixed</v>
      </c>
      <c r="AN8" s="53" t="str">
        <f t="shared" si="13"/>
        <v>Plate</v>
      </c>
      <c r="AO8" s="53" t="str">
        <f t="shared" si="14"/>
        <v>Plate</v>
      </c>
    </row>
    <row r="9" spans="1:41" s="24" customFormat="1" x14ac:dyDescent="0.25">
      <c r="A9" s="27" t="s">
        <v>33</v>
      </c>
      <c r="B9" s="17">
        <v>434063</v>
      </c>
      <c r="C9" s="17">
        <v>8038220</v>
      </c>
      <c r="D9" s="27">
        <v>-17.7422</v>
      </c>
      <c r="E9" s="27">
        <v>146.37799999999999</v>
      </c>
      <c r="F9" s="22">
        <v>0.69818000000000002</v>
      </c>
      <c r="G9" s="22">
        <v>0.39369599999999999</v>
      </c>
      <c r="H9" s="22">
        <v>4.9837400000000001</v>
      </c>
      <c r="I9" s="22">
        <v>6.5070499999999996</v>
      </c>
      <c r="J9" s="22">
        <v>0.87629800000000002</v>
      </c>
      <c r="K9" s="22">
        <v>1.9494400000000001</v>
      </c>
      <c r="L9" s="22">
        <v>1.7500800000000001</v>
      </c>
      <c r="M9" s="22">
        <v>1.50088</v>
      </c>
      <c r="N9" s="22">
        <v>1.3209</v>
      </c>
      <c r="O9" s="22">
        <v>3314.87</v>
      </c>
      <c r="P9" s="22">
        <v>9461.8799999999992</v>
      </c>
      <c r="Q9" s="22">
        <v>667.34</v>
      </c>
      <c r="R9" s="22">
        <v>1810.69</v>
      </c>
      <c r="S9" s="22">
        <v>0.58691199999999999</v>
      </c>
      <c r="T9" s="22">
        <v>0.94596199999999997</v>
      </c>
      <c r="U9" s="22">
        <v>0.25569799999999998</v>
      </c>
      <c r="V9" s="22">
        <v>0.38566</v>
      </c>
      <c r="W9" s="22">
        <v>15.8941164017</v>
      </c>
      <c r="X9" s="17">
        <f t="shared" si="2"/>
        <v>-0.23273138878853228</v>
      </c>
      <c r="Y9" s="17">
        <f t="shared" si="3"/>
        <v>0.99827946413413393</v>
      </c>
      <c r="Z9" s="71">
        <f t="shared" si="4"/>
        <v>1.1253965050382326</v>
      </c>
      <c r="AA9" s="17" t="str">
        <f t="shared" si="5"/>
        <v/>
      </c>
      <c r="AB9" s="17">
        <f t="shared" si="0"/>
        <v>1.1253965050382326</v>
      </c>
      <c r="AC9" s="71">
        <f t="shared" si="6"/>
        <v>0</v>
      </c>
      <c r="AD9" s="71">
        <f t="shared" si="7"/>
        <v>0.99827946413413393</v>
      </c>
      <c r="AE9" s="71">
        <f t="shared" si="8"/>
        <v>1.1253965050382326</v>
      </c>
      <c r="AF9" s="71">
        <f t="shared" si="9"/>
        <v>2.1236759691723668</v>
      </c>
      <c r="AG9" s="71">
        <f t="shared" si="10"/>
        <v>0</v>
      </c>
      <c r="AH9" s="71">
        <f t="shared" si="11"/>
        <v>47.007146034768226</v>
      </c>
      <c r="AI9" s="71">
        <f t="shared" si="12"/>
        <v>52.992853965231767</v>
      </c>
      <c r="AJ9" s="51">
        <v>0</v>
      </c>
      <c r="AK9" s="51">
        <v>47.007146034768226</v>
      </c>
      <c r="AL9" s="51">
        <v>52.992853965231767</v>
      </c>
      <c r="AM9" s="53" t="str">
        <f t="shared" si="1"/>
        <v>Mixed</v>
      </c>
      <c r="AN9" s="53" t="str">
        <f t="shared" si="13"/>
        <v>Plate</v>
      </c>
      <c r="AO9" s="53" t="str">
        <f t="shared" si="14"/>
        <v>Plate</v>
      </c>
    </row>
    <row r="10" spans="1:41" s="24" customFormat="1" x14ac:dyDescent="0.25">
      <c r="A10" s="27" t="s">
        <v>34</v>
      </c>
      <c r="B10" s="17">
        <v>434071</v>
      </c>
      <c r="C10" s="17">
        <v>8038200</v>
      </c>
      <c r="D10" s="27">
        <v>-17.7425</v>
      </c>
      <c r="E10" s="27">
        <v>146.37799999999999</v>
      </c>
      <c r="F10" s="22">
        <v>0.69222099999999998</v>
      </c>
      <c r="G10" s="22">
        <v>0.389934</v>
      </c>
      <c r="H10" s="22">
        <v>4.9794499999999999</v>
      </c>
      <c r="I10" s="22">
        <v>6.5056099999999999</v>
      </c>
      <c r="J10" s="22">
        <v>0.87532200000000004</v>
      </c>
      <c r="K10" s="22">
        <v>1.94729</v>
      </c>
      <c r="L10" s="22">
        <v>1.74749</v>
      </c>
      <c r="M10" s="22">
        <v>1.4993399999999999</v>
      </c>
      <c r="N10" s="22">
        <v>1.31942</v>
      </c>
      <c r="O10" s="22">
        <v>3313.38</v>
      </c>
      <c r="P10" s="22">
        <v>9446.42</v>
      </c>
      <c r="Q10" s="22">
        <v>666.03</v>
      </c>
      <c r="R10" s="22">
        <v>1803</v>
      </c>
      <c r="S10" s="22">
        <v>0.58419200000000004</v>
      </c>
      <c r="T10" s="22">
        <v>0.94126600000000005</v>
      </c>
      <c r="U10" s="22">
        <v>0.25461499999999998</v>
      </c>
      <c r="V10" s="22">
        <v>0.38359300000000002</v>
      </c>
      <c r="W10" s="22">
        <v>18.255495071399999</v>
      </c>
      <c r="X10" s="17">
        <f t="shared" si="2"/>
        <v>-0.2287739424177877</v>
      </c>
      <c r="Y10" s="17">
        <f t="shared" si="3"/>
        <v>0.99704055023170568</v>
      </c>
      <c r="Z10" s="71">
        <f t="shared" si="4"/>
        <v>1.1206155090253194</v>
      </c>
      <c r="AA10" s="17" t="str">
        <f t="shared" si="5"/>
        <v/>
      </c>
      <c r="AB10" s="17">
        <f t="shared" si="0"/>
        <v>1.1206155090253194</v>
      </c>
      <c r="AC10" s="71">
        <f t="shared" si="6"/>
        <v>0</v>
      </c>
      <c r="AD10" s="71">
        <f t="shared" si="7"/>
        <v>0.99704055023170568</v>
      </c>
      <c r="AE10" s="71">
        <f t="shared" si="8"/>
        <v>1.1206155090253194</v>
      </c>
      <c r="AF10" s="71">
        <f t="shared" si="9"/>
        <v>2.1176560592570253</v>
      </c>
      <c r="AG10" s="71">
        <f t="shared" si="10"/>
        <v>0</v>
      </c>
      <c r="AH10" s="71">
        <f t="shared" si="11"/>
        <v>47.082270318321427</v>
      </c>
      <c r="AI10" s="71">
        <f t="shared" si="12"/>
        <v>52.917729681678559</v>
      </c>
      <c r="AJ10" s="51">
        <v>0</v>
      </c>
      <c r="AK10" s="51">
        <v>47.082270318321427</v>
      </c>
      <c r="AL10" s="51">
        <v>52.917729681678559</v>
      </c>
      <c r="AM10" s="53" t="str">
        <f t="shared" si="1"/>
        <v>Mixed</v>
      </c>
      <c r="AN10" s="53" t="str">
        <f t="shared" si="13"/>
        <v>Plate</v>
      </c>
      <c r="AO10" s="53" t="str">
        <f t="shared" si="14"/>
        <v>Plate</v>
      </c>
    </row>
    <row r="11" spans="1:41" s="24" customFormat="1" x14ac:dyDescent="0.25">
      <c r="A11" s="27" t="s">
        <v>35</v>
      </c>
      <c r="B11" s="17">
        <v>434091</v>
      </c>
      <c r="C11" s="17">
        <v>8038180</v>
      </c>
      <c r="D11" s="27">
        <v>-17.742699999999999</v>
      </c>
      <c r="E11" s="27">
        <v>146.37799999999999</v>
      </c>
      <c r="F11" s="22">
        <v>0.65087600000000001</v>
      </c>
      <c r="G11" s="22">
        <v>0.363479</v>
      </c>
      <c r="H11" s="22">
        <v>4.9565799999999998</v>
      </c>
      <c r="I11" s="22">
        <v>6.4882499999999999</v>
      </c>
      <c r="J11" s="22">
        <v>0.87988299999999997</v>
      </c>
      <c r="K11" s="22">
        <v>1.96092</v>
      </c>
      <c r="L11" s="22">
        <v>1.7587699999999999</v>
      </c>
      <c r="M11" s="22">
        <v>1.5077700000000001</v>
      </c>
      <c r="N11" s="22">
        <v>1.3265499999999999</v>
      </c>
      <c r="O11" s="22">
        <v>3388.56</v>
      </c>
      <c r="P11" s="22">
        <v>9751.36</v>
      </c>
      <c r="Q11" s="22">
        <v>674.49599999999998</v>
      </c>
      <c r="R11" s="22">
        <v>1829.73</v>
      </c>
      <c r="S11" s="22">
        <v>0.57050900000000004</v>
      </c>
      <c r="T11" s="22">
        <v>0.91542800000000002</v>
      </c>
      <c r="U11" s="22">
        <v>0.24935399999999999</v>
      </c>
      <c r="V11" s="22">
        <v>0.373699</v>
      </c>
      <c r="W11" s="22">
        <v>22.533868789700001</v>
      </c>
      <c r="X11" s="17">
        <f t="shared" si="2"/>
        <v>-0.23756332761672461</v>
      </c>
      <c r="Y11" s="17">
        <f t="shared" si="3"/>
        <v>1.026124887472736</v>
      </c>
      <c r="Z11" s="71">
        <f t="shared" si="4"/>
        <v>1.1190643109833569</v>
      </c>
      <c r="AA11" s="17" t="str">
        <f t="shared" si="5"/>
        <v/>
      </c>
      <c r="AB11" s="17">
        <f t="shared" si="0"/>
        <v>1.1190643109833569</v>
      </c>
      <c r="AC11" s="71">
        <f t="shared" si="6"/>
        <v>0</v>
      </c>
      <c r="AD11" s="71">
        <f t="shared" si="7"/>
        <v>1.026124887472736</v>
      </c>
      <c r="AE11" s="71">
        <f t="shared" si="8"/>
        <v>1.1190643109833569</v>
      </c>
      <c r="AF11" s="71">
        <f t="shared" si="9"/>
        <v>2.1451891984560927</v>
      </c>
      <c r="AG11" s="71">
        <f t="shared" si="10"/>
        <v>0</v>
      </c>
      <c r="AH11" s="71">
        <f t="shared" si="11"/>
        <v>47.833770942499854</v>
      </c>
      <c r="AI11" s="71">
        <f t="shared" si="12"/>
        <v>52.166229057500161</v>
      </c>
      <c r="AJ11" s="51">
        <v>0</v>
      </c>
      <c r="AK11" s="51">
        <v>47.833770942499854</v>
      </c>
      <c r="AL11" s="51">
        <v>52.166229057500161</v>
      </c>
      <c r="AM11" s="53" t="str">
        <f t="shared" si="1"/>
        <v>Mixed</v>
      </c>
      <c r="AN11" s="53" t="str">
        <f t="shared" si="13"/>
        <v>Plate</v>
      </c>
      <c r="AO11" s="53" t="str">
        <f t="shared" si="14"/>
        <v>Mixed</v>
      </c>
    </row>
    <row r="12" spans="1:41" s="24" customFormat="1" x14ac:dyDescent="0.25">
      <c r="A12" s="27" t="s">
        <v>36</v>
      </c>
      <c r="B12" s="17">
        <v>434114</v>
      </c>
      <c r="C12" s="17">
        <v>8038160</v>
      </c>
      <c r="D12" s="27">
        <v>-17.742799999999999</v>
      </c>
      <c r="E12" s="27">
        <v>146.37899999999999</v>
      </c>
      <c r="F12" s="22">
        <v>0.64641599999999999</v>
      </c>
      <c r="G12" s="22">
        <v>0.359962</v>
      </c>
      <c r="H12" s="22">
        <v>4.9526000000000003</v>
      </c>
      <c r="I12" s="22">
        <v>6.4858500000000001</v>
      </c>
      <c r="J12" s="22">
        <v>0.88447100000000001</v>
      </c>
      <c r="K12" s="22">
        <v>1.9740899999999999</v>
      </c>
      <c r="L12" s="22">
        <v>1.7711699999999999</v>
      </c>
      <c r="M12" s="22">
        <v>1.5175700000000001</v>
      </c>
      <c r="N12" s="22">
        <v>1.3355999999999999</v>
      </c>
      <c r="O12" s="22">
        <v>3437.29</v>
      </c>
      <c r="P12" s="22">
        <v>9922.77</v>
      </c>
      <c r="Q12" s="22">
        <v>682.47799999999995</v>
      </c>
      <c r="R12" s="22">
        <v>1854.09</v>
      </c>
      <c r="S12" s="22">
        <v>0.57019900000000001</v>
      </c>
      <c r="T12" s="22">
        <v>0.91496200000000005</v>
      </c>
      <c r="U12" s="22">
        <v>0.24932399999999999</v>
      </c>
      <c r="V12" s="22">
        <v>0.37362499999999998</v>
      </c>
      <c r="W12" s="22">
        <v>26.113231658899998</v>
      </c>
      <c r="X12" s="17">
        <f t="shared" si="2"/>
        <v>-0.24515571424486859</v>
      </c>
      <c r="Y12" s="17">
        <f t="shared" si="3"/>
        <v>1.0395133317450282</v>
      </c>
      <c r="Z12" s="71">
        <f t="shared" si="4"/>
        <v>1.1294665142608415</v>
      </c>
      <c r="AA12" s="17" t="str">
        <f t="shared" si="5"/>
        <v/>
      </c>
      <c r="AB12" s="17">
        <f t="shared" si="0"/>
        <v>1.1294665142608415</v>
      </c>
      <c r="AC12" s="71">
        <f t="shared" si="6"/>
        <v>0</v>
      </c>
      <c r="AD12" s="71">
        <f t="shared" si="7"/>
        <v>1.0395133317450282</v>
      </c>
      <c r="AE12" s="71">
        <f t="shared" si="8"/>
        <v>1.1294665142608415</v>
      </c>
      <c r="AF12" s="71">
        <f t="shared" si="9"/>
        <v>2.16897984600587</v>
      </c>
      <c r="AG12" s="71">
        <f t="shared" si="10"/>
        <v>0</v>
      </c>
      <c r="AH12" s="71">
        <f t="shared" si="11"/>
        <v>47.926371176720231</v>
      </c>
      <c r="AI12" s="71">
        <f t="shared" si="12"/>
        <v>52.073628823279748</v>
      </c>
      <c r="AJ12" s="51">
        <v>0</v>
      </c>
      <c r="AK12" s="51">
        <v>47.926371176720231</v>
      </c>
      <c r="AL12" s="51">
        <v>52.073628823279748</v>
      </c>
      <c r="AM12" s="53" t="str">
        <f t="shared" si="1"/>
        <v>Mixed</v>
      </c>
      <c r="AN12" s="53" t="str">
        <f t="shared" si="13"/>
        <v>Plate</v>
      </c>
      <c r="AO12" s="53" t="str">
        <f t="shared" si="14"/>
        <v>Mixed</v>
      </c>
    </row>
    <row r="13" spans="1:41" s="24" customFormat="1" x14ac:dyDescent="0.25">
      <c r="A13" s="27" t="s">
        <v>37</v>
      </c>
      <c r="B13" s="17">
        <v>434144</v>
      </c>
      <c r="C13" s="17">
        <v>8038160</v>
      </c>
      <c r="D13" s="27">
        <v>-17.742799999999999</v>
      </c>
      <c r="E13" s="27">
        <v>146.37899999999999</v>
      </c>
      <c r="F13" s="22">
        <v>0.67815499999999995</v>
      </c>
      <c r="G13" s="22">
        <v>0.37987599999999999</v>
      </c>
      <c r="H13" s="22">
        <v>4.9685600000000001</v>
      </c>
      <c r="I13" s="22">
        <v>6.4983500000000003</v>
      </c>
      <c r="J13" s="22">
        <v>0.881629</v>
      </c>
      <c r="K13" s="22">
        <v>1.96305</v>
      </c>
      <c r="L13" s="22">
        <v>1.7647299999999999</v>
      </c>
      <c r="M13" s="22">
        <v>1.5137799999999999</v>
      </c>
      <c r="N13" s="22">
        <v>1.3336699999999999</v>
      </c>
      <c r="O13" s="22">
        <v>3383.94</v>
      </c>
      <c r="P13" s="22">
        <v>9695.67</v>
      </c>
      <c r="Q13" s="22">
        <v>676.86400000000003</v>
      </c>
      <c r="R13" s="22">
        <v>1835.09</v>
      </c>
      <c r="S13" s="22">
        <v>0.58083700000000005</v>
      </c>
      <c r="T13" s="22">
        <v>0.93448600000000004</v>
      </c>
      <c r="U13" s="22">
        <v>0.25355699999999998</v>
      </c>
      <c r="V13" s="22">
        <v>0.38104500000000002</v>
      </c>
      <c r="W13" s="22">
        <v>16.565469741800001</v>
      </c>
      <c r="X13" s="17">
        <f t="shared" si="2"/>
        <v>-0.23994110030694893</v>
      </c>
      <c r="Y13" s="17">
        <f t="shared" si="3"/>
        <v>1.0222902235418938</v>
      </c>
      <c r="Z13" s="71">
        <f t="shared" si="4"/>
        <v>1.1277339043696031</v>
      </c>
      <c r="AA13" s="17" t="str">
        <f t="shared" si="5"/>
        <v/>
      </c>
      <c r="AB13" s="17">
        <f t="shared" si="0"/>
        <v>1.1277339043696031</v>
      </c>
      <c r="AC13" s="71">
        <f t="shared" si="6"/>
        <v>0</v>
      </c>
      <c r="AD13" s="71">
        <f t="shared" si="7"/>
        <v>1.0222902235418938</v>
      </c>
      <c r="AE13" s="71">
        <f t="shared" si="8"/>
        <v>1.1277339043696031</v>
      </c>
      <c r="AF13" s="71">
        <f t="shared" si="9"/>
        <v>2.1500241279114967</v>
      </c>
      <c r="AG13" s="71">
        <f t="shared" si="10"/>
        <v>0</v>
      </c>
      <c r="AH13" s="71">
        <f t="shared" si="11"/>
        <v>47.547848894836925</v>
      </c>
      <c r="AI13" s="71">
        <f t="shared" si="12"/>
        <v>52.452151105163082</v>
      </c>
      <c r="AJ13" s="51">
        <v>0</v>
      </c>
      <c r="AK13" s="51">
        <v>47.547848894836925</v>
      </c>
      <c r="AL13" s="51">
        <v>52.452151105163082</v>
      </c>
      <c r="AM13" s="53" t="str">
        <f t="shared" si="1"/>
        <v>Mixed</v>
      </c>
      <c r="AN13" s="53" t="str">
        <f t="shared" si="13"/>
        <v>Plate</v>
      </c>
      <c r="AO13" s="53" t="str">
        <f t="shared" si="14"/>
        <v>Mixed</v>
      </c>
    </row>
    <row r="14" spans="1:41" s="24" customFormat="1" x14ac:dyDescent="0.25">
      <c r="A14" s="27" t="s">
        <v>38</v>
      </c>
      <c r="B14" s="17">
        <v>434168</v>
      </c>
      <c r="C14" s="17">
        <v>8038170</v>
      </c>
      <c r="D14" s="27">
        <v>-17.742799999999999</v>
      </c>
      <c r="E14" s="27">
        <v>146.37899999999999</v>
      </c>
      <c r="F14" s="22">
        <v>0.63980300000000001</v>
      </c>
      <c r="G14" s="22">
        <v>0.35484700000000002</v>
      </c>
      <c r="H14" s="22">
        <v>4.9220199999999998</v>
      </c>
      <c r="I14" s="22">
        <v>6.4688999999999997</v>
      </c>
      <c r="J14" s="22">
        <v>0.88245300000000004</v>
      </c>
      <c r="K14" s="22">
        <v>1.9768699999999999</v>
      </c>
      <c r="L14" s="22">
        <v>1.7715099999999999</v>
      </c>
      <c r="M14" s="22">
        <v>1.5180899999999999</v>
      </c>
      <c r="N14" s="22">
        <v>1.33494</v>
      </c>
      <c r="O14" s="22">
        <v>3431.42</v>
      </c>
      <c r="P14" s="22">
        <v>9931.5300000000007</v>
      </c>
      <c r="Q14" s="22">
        <v>681.22299999999996</v>
      </c>
      <c r="R14" s="22">
        <v>1859.76</v>
      </c>
      <c r="S14" s="22">
        <v>0.56753100000000001</v>
      </c>
      <c r="T14" s="22">
        <v>0.91140399999999999</v>
      </c>
      <c r="U14" s="22">
        <v>0.24873899999999999</v>
      </c>
      <c r="V14" s="22">
        <v>0.37270700000000001</v>
      </c>
      <c r="W14" s="22">
        <v>21.886419296300001</v>
      </c>
      <c r="X14" s="17">
        <f t="shared" si="2"/>
        <v>-0.24176432186315289</v>
      </c>
      <c r="Y14" s="17">
        <f t="shared" si="3"/>
        <v>1.0405040805793178</v>
      </c>
      <c r="Z14" s="71">
        <f t="shared" si="4"/>
        <v>1.1258308575378233</v>
      </c>
      <c r="AA14" s="17" t="str">
        <f t="shared" si="5"/>
        <v/>
      </c>
      <c r="AB14" s="17">
        <f t="shared" si="0"/>
        <v>1.1258308575378233</v>
      </c>
      <c r="AC14" s="71">
        <f t="shared" si="6"/>
        <v>0</v>
      </c>
      <c r="AD14" s="71">
        <f t="shared" si="7"/>
        <v>1.0405040805793178</v>
      </c>
      <c r="AE14" s="71">
        <f t="shared" si="8"/>
        <v>1.1258308575378233</v>
      </c>
      <c r="AF14" s="71">
        <f t="shared" si="9"/>
        <v>2.1663349381171413</v>
      </c>
      <c r="AG14" s="71">
        <f t="shared" si="10"/>
        <v>0</v>
      </c>
      <c r="AH14" s="71">
        <f t="shared" si="11"/>
        <v>48.030619008696156</v>
      </c>
      <c r="AI14" s="71">
        <f t="shared" si="12"/>
        <v>51.969380991303836</v>
      </c>
      <c r="AJ14" s="51">
        <v>0</v>
      </c>
      <c r="AK14" s="51">
        <v>48.030619008696156</v>
      </c>
      <c r="AL14" s="51">
        <v>51.969380991303836</v>
      </c>
      <c r="AM14" s="53" t="str">
        <f t="shared" si="1"/>
        <v>Mixed</v>
      </c>
      <c r="AN14" s="53" t="str">
        <f t="shared" si="13"/>
        <v>Plate</v>
      </c>
      <c r="AO14" s="53" t="str">
        <f t="shared" si="14"/>
        <v>Mixed</v>
      </c>
    </row>
    <row r="15" spans="1:41" s="24" customFormat="1" x14ac:dyDescent="0.25">
      <c r="A15" s="27" t="s">
        <v>39</v>
      </c>
      <c r="B15" s="17">
        <v>434233</v>
      </c>
      <c r="C15" s="17">
        <v>8038170</v>
      </c>
      <c r="D15" s="27">
        <v>-17.742699999999999</v>
      </c>
      <c r="E15" s="27">
        <v>146.38</v>
      </c>
      <c r="F15" s="22">
        <v>0.66109600000000002</v>
      </c>
      <c r="G15" s="22">
        <v>0.372145</v>
      </c>
      <c r="H15" s="22">
        <v>5.0562899999999997</v>
      </c>
      <c r="I15" s="22">
        <v>6.5432199999999998</v>
      </c>
      <c r="J15" s="22">
        <v>0.87548099999999995</v>
      </c>
      <c r="K15" s="22">
        <v>1.9414400000000001</v>
      </c>
      <c r="L15" s="22">
        <v>1.7449699999999999</v>
      </c>
      <c r="M15" s="22">
        <v>1.4990300000000001</v>
      </c>
      <c r="N15" s="22">
        <v>1.3206800000000001</v>
      </c>
      <c r="O15" s="22">
        <v>3343.91</v>
      </c>
      <c r="P15" s="22">
        <v>9540.19</v>
      </c>
      <c r="Q15" s="22">
        <v>664.51400000000001</v>
      </c>
      <c r="R15" s="22">
        <v>1796.02</v>
      </c>
      <c r="S15" s="22">
        <v>0.57070200000000004</v>
      </c>
      <c r="T15" s="22">
        <v>0.91870300000000005</v>
      </c>
      <c r="U15" s="22">
        <v>0.248004</v>
      </c>
      <c r="V15" s="22">
        <v>0.374641</v>
      </c>
      <c r="W15" s="22">
        <v>32.074092864999997</v>
      </c>
      <c r="X15" s="17">
        <f t="shared" si="2"/>
        <v>-0.21358234974627699</v>
      </c>
      <c r="Y15" s="17">
        <f t="shared" si="3"/>
        <v>1.0016974250108497</v>
      </c>
      <c r="Z15" s="71">
        <f t="shared" si="4"/>
        <v>1.1033070875226307</v>
      </c>
      <c r="AA15" s="17" t="str">
        <f t="shared" si="5"/>
        <v/>
      </c>
      <c r="AB15" s="17">
        <f t="shared" si="0"/>
        <v>1.1033070875226307</v>
      </c>
      <c r="AC15" s="71">
        <f t="shared" si="6"/>
        <v>0</v>
      </c>
      <c r="AD15" s="71">
        <f t="shared" si="7"/>
        <v>1.0016974250108497</v>
      </c>
      <c r="AE15" s="71">
        <f t="shared" si="8"/>
        <v>1.1033070875226307</v>
      </c>
      <c r="AF15" s="71">
        <f t="shared" si="9"/>
        <v>2.1050045125334806</v>
      </c>
      <c r="AG15" s="71">
        <f t="shared" si="10"/>
        <v>0</v>
      </c>
      <c r="AH15" s="71">
        <f t="shared" si="11"/>
        <v>47.586473997875451</v>
      </c>
      <c r="AI15" s="71">
        <f t="shared" si="12"/>
        <v>52.413526002124534</v>
      </c>
      <c r="AJ15" s="51">
        <v>0</v>
      </c>
      <c r="AK15" s="51">
        <v>47.586473997875451</v>
      </c>
      <c r="AL15" s="51">
        <v>52.413526002124534</v>
      </c>
      <c r="AM15" s="53" t="str">
        <f t="shared" si="1"/>
        <v>Mixed</v>
      </c>
      <c r="AN15" s="53" t="str">
        <f t="shared" si="13"/>
        <v>Plate</v>
      </c>
      <c r="AO15" s="53" t="str">
        <f t="shared" si="14"/>
        <v>Mixed</v>
      </c>
    </row>
    <row r="16" spans="1:41" s="24" customFormat="1" x14ac:dyDescent="0.25">
      <c r="A16" s="27" t="s">
        <v>41</v>
      </c>
      <c r="B16" s="17">
        <v>434260</v>
      </c>
      <c r="C16" s="17">
        <v>8038160</v>
      </c>
      <c r="D16" s="27">
        <v>-17.742799999999999</v>
      </c>
      <c r="E16" s="27">
        <v>146.38</v>
      </c>
      <c r="F16" s="22">
        <v>0.64378899999999994</v>
      </c>
      <c r="G16" s="22">
        <v>0.35996299999999998</v>
      </c>
      <c r="H16" s="22">
        <v>5.0132300000000001</v>
      </c>
      <c r="I16" s="22">
        <v>6.5090500000000002</v>
      </c>
      <c r="J16" s="22">
        <v>0.88595000000000002</v>
      </c>
      <c r="K16" s="22">
        <v>1.9707699999999999</v>
      </c>
      <c r="L16" s="22">
        <v>1.76827</v>
      </c>
      <c r="M16" s="22">
        <v>1.5206299999999999</v>
      </c>
      <c r="N16" s="22">
        <v>1.3389899999999999</v>
      </c>
      <c r="O16" s="22">
        <v>3443.27</v>
      </c>
      <c r="P16" s="22">
        <v>9936.93</v>
      </c>
      <c r="Q16" s="22">
        <v>682.59900000000005</v>
      </c>
      <c r="R16" s="22">
        <v>1854.67</v>
      </c>
      <c r="S16" s="22">
        <v>0.56954300000000002</v>
      </c>
      <c r="T16" s="22">
        <v>0.91351599999999999</v>
      </c>
      <c r="U16" s="22">
        <v>0.248393</v>
      </c>
      <c r="V16" s="22">
        <v>0.37276599999999999</v>
      </c>
      <c r="W16" s="22">
        <v>35.670108795200001</v>
      </c>
      <c r="X16" s="17">
        <f t="shared" si="2"/>
        <v>-0.24631249691011803</v>
      </c>
      <c r="Y16" s="17">
        <f t="shared" si="3"/>
        <v>1.0471412704050924</v>
      </c>
      <c r="Z16" s="71">
        <f t="shared" si="4"/>
        <v>1.1128504949342364</v>
      </c>
      <c r="AA16" s="17" t="str">
        <f t="shared" si="5"/>
        <v/>
      </c>
      <c r="AB16" s="17">
        <f t="shared" si="0"/>
        <v>1.1128504949342364</v>
      </c>
      <c r="AC16" s="71">
        <f t="shared" si="6"/>
        <v>0</v>
      </c>
      <c r="AD16" s="71">
        <f t="shared" si="7"/>
        <v>1.0471412704050924</v>
      </c>
      <c r="AE16" s="71">
        <f t="shared" si="8"/>
        <v>1.1128504949342364</v>
      </c>
      <c r="AF16" s="71">
        <f t="shared" si="9"/>
        <v>2.1599917653393286</v>
      </c>
      <c r="AG16" s="71">
        <f t="shared" si="10"/>
        <v>0</v>
      </c>
      <c r="AH16" s="71">
        <f t="shared" si="11"/>
        <v>48.478947337125128</v>
      </c>
      <c r="AI16" s="71">
        <f t="shared" si="12"/>
        <v>51.521052662874887</v>
      </c>
      <c r="AJ16" s="51">
        <v>0</v>
      </c>
      <c r="AK16" s="51">
        <v>48.478947337125128</v>
      </c>
      <c r="AL16" s="51">
        <v>51.521052662874887</v>
      </c>
      <c r="AM16" s="53" t="str">
        <f t="shared" si="1"/>
        <v>Mixed</v>
      </c>
      <c r="AN16" s="53" t="str">
        <f t="shared" si="13"/>
        <v>Plate</v>
      </c>
      <c r="AO16" s="53" t="str">
        <f t="shared" si="14"/>
        <v>Mixed</v>
      </c>
    </row>
    <row r="17" spans="1:41" s="24" customFormat="1" x14ac:dyDescent="0.25">
      <c r="A17" s="27" t="s">
        <v>42</v>
      </c>
      <c r="B17" s="17">
        <v>434288</v>
      </c>
      <c r="C17" s="17">
        <v>8038140</v>
      </c>
      <c r="D17" s="27">
        <v>-17.742999999999999</v>
      </c>
      <c r="E17" s="27">
        <v>146.38</v>
      </c>
      <c r="F17" s="22">
        <v>0.688836</v>
      </c>
      <c r="G17" s="22">
        <v>0.38328800000000002</v>
      </c>
      <c r="H17" s="22">
        <v>4.97837</v>
      </c>
      <c r="I17" s="22">
        <v>6.4970600000000003</v>
      </c>
      <c r="J17" s="22">
        <v>0.90672799999999998</v>
      </c>
      <c r="K17" s="22">
        <v>2.0388600000000001</v>
      </c>
      <c r="L17" s="22">
        <v>1.82918</v>
      </c>
      <c r="M17" s="22">
        <v>1.5721000000000001</v>
      </c>
      <c r="N17" s="22">
        <v>1.37744</v>
      </c>
      <c r="O17" s="22">
        <v>3627.3</v>
      </c>
      <c r="P17" s="22">
        <v>10567.3</v>
      </c>
      <c r="Q17" s="22">
        <v>721.70799999999997</v>
      </c>
      <c r="R17" s="22">
        <v>1988.6</v>
      </c>
      <c r="S17" s="22">
        <v>0.59322399999999997</v>
      </c>
      <c r="T17" s="22">
        <v>0.95862700000000001</v>
      </c>
      <c r="U17" s="22">
        <v>0.258712</v>
      </c>
      <c r="V17" s="22">
        <v>0.39091199999999998</v>
      </c>
      <c r="W17" s="22">
        <v>21.5792675018</v>
      </c>
      <c r="X17" s="17">
        <f t="shared" si="2"/>
        <v>-0.28214726037928362</v>
      </c>
      <c r="Y17" s="17">
        <f t="shared" si="3"/>
        <v>1.0862474034042719</v>
      </c>
      <c r="Z17" s="71">
        <f t="shared" si="4"/>
        <v>1.1219850778028959</v>
      </c>
      <c r="AA17" s="17" t="str">
        <f t="shared" si="5"/>
        <v/>
      </c>
      <c r="AB17" s="17">
        <f t="shared" si="0"/>
        <v>1.1219850778028959</v>
      </c>
      <c r="AC17" s="71">
        <f t="shared" si="6"/>
        <v>0</v>
      </c>
      <c r="AD17" s="71">
        <f t="shared" si="7"/>
        <v>1.0862474034042719</v>
      </c>
      <c r="AE17" s="71">
        <f t="shared" si="8"/>
        <v>1.1219850778028959</v>
      </c>
      <c r="AF17" s="71">
        <f t="shared" si="9"/>
        <v>2.2082324812071681</v>
      </c>
      <c r="AG17" s="71">
        <f t="shared" si="10"/>
        <v>0</v>
      </c>
      <c r="AH17" s="71">
        <f t="shared" si="11"/>
        <v>49.190808153064403</v>
      </c>
      <c r="AI17" s="71">
        <f t="shared" si="12"/>
        <v>50.809191846935583</v>
      </c>
      <c r="AJ17" s="51">
        <v>0</v>
      </c>
      <c r="AK17" s="51">
        <v>49.190808153064403</v>
      </c>
      <c r="AL17" s="51">
        <v>50.809191846935583</v>
      </c>
      <c r="AM17" s="53" t="str">
        <f t="shared" si="1"/>
        <v>Mixed</v>
      </c>
      <c r="AN17" s="53" t="str">
        <f t="shared" si="13"/>
        <v>Plate</v>
      </c>
      <c r="AO17" s="53" t="str">
        <f t="shared" si="14"/>
        <v>Mixed</v>
      </c>
    </row>
    <row r="18" spans="1:41" s="24" customFormat="1" x14ac:dyDescent="0.25">
      <c r="A18" s="27" t="s">
        <v>43</v>
      </c>
      <c r="B18" s="17">
        <v>435400</v>
      </c>
      <c r="C18" s="17">
        <v>8038250</v>
      </c>
      <c r="D18" s="27">
        <v>-17.742000000000001</v>
      </c>
      <c r="E18" s="27">
        <v>146.39099999999999</v>
      </c>
      <c r="F18" s="22">
        <v>0.67036700000000005</v>
      </c>
      <c r="G18" s="22">
        <v>0.37019200000000002</v>
      </c>
      <c r="H18" s="22">
        <v>4.8572600000000001</v>
      </c>
      <c r="I18" s="22">
        <v>6.3513999999999999</v>
      </c>
      <c r="J18" s="22">
        <v>0.87315600000000004</v>
      </c>
      <c r="K18" s="22">
        <v>1.97193</v>
      </c>
      <c r="L18" s="22">
        <v>1.7657400000000001</v>
      </c>
      <c r="M18" s="22">
        <v>1.5150699999999999</v>
      </c>
      <c r="N18" s="22">
        <v>1.32508</v>
      </c>
      <c r="O18" s="22">
        <v>3293.28</v>
      </c>
      <c r="P18" s="22">
        <v>9611.3700000000008</v>
      </c>
      <c r="Q18" s="22">
        <v>670.13099999999997</v>
      </c>
      <c r="R18" s="22">
        <v>1847.04</v>
      </c>
      <c r="S18" s="22">
        <v>0.58104199999999995</v>
      </c>
      <c r="T18" s="22">
        <v>0.93731100000000001</v>
      </c>
      <c r="U18" s="22">
        <v>0.25664199999999998</v>
      </c>
      <c r="V18" s="22">
        <v>0.384936</v>
      </c>
      <c r="W18" s="22">
        <v>23.935384750400001</v>
      </c>
      <c r="X18" s="17">
        <f t="shared" si="2"/>
        <v>-0.28246651820091362</v>
      </c>
      <c r="Y18" s="17">
        <f t="shared" si="3"/>
        <v>1.0698987253605772</v>
      </c>
      <c r="Z18" s="71">
        <f t="shared" si="4"/>
        <v>1.0766307085351456</v>
      </c>
      <c r="AA18" s="17" t="str">
        <f t="shared" si="5"/>
        <v/>
      </c>
      <c r="AB18" s="17">
        <f t="shared" si="0"/>
        <v>1.0766307085351456</v>
      </c>
      <c r="AC18" s="71">
        <f t="shared" si="6"/>
        <v>0</v>
      </c>
      <c r="AD18" s="71">
        <f t="shared" si="7"/>
        <v>1.0698987253605772</v>
      </c>
      <c r="AE18" s="71">
        <f t="shared" si="8"/>
        <v>1.0766307085351456</v>
      </c>
      <c r="AF18" s="71">
        <f t="shared" si="9"/>
        <v>2.146529433895723</v>
      </c>
      <c r="AG18" s="71">
        <f t="shared" si="10"/>
        <v>0</v>
      </c>
      <c r="AH18" s="71">
        <f t="shared" si="11"/>
        <v>49.843189125006525</v>
      </c>
      <c r="AI18" s="71">
        <f t="shared" si="12"/>
        <v>50.156810874993461</v>
      </c>
      <c r="AJ18" s="51">
        <v>0</v>
      </c>
      <c r="AK18" s="51">
        <v>49.843189125006525</v>
      </c>
      <c r="AL18" s="51">
        <v>50.156810874993461</v>
      </c>
      <c r="AM18" s="53" t="str">
        <f t="shared" si="1"/>
        <v>Mixed</v>
      </c>
      <c r="AN18" s="53" t="str">
        <f t="shared" si="13"/>
        <v>Plate</v>
      </c>
      <c r="AO18" s="53" t="str">
        <f t="shared" si="14"/>
        <v>Mixed</v>
      </c>
    </row>
    <row r="19" spans="1:41" s="24" customFormat="1" x14ac:dyDescent="0.25">
      <c r="A19" s="27" t="s">
        <v>44</v>
      </c>
      <c r="B19" s="17">
        <v>435430</v>
      </c>
      <c r="C19" s="17">
        <v>8038250</v>
      </c>
      <c r="D19" s="27">
        <v>-17.742000000000001</v>
      </c>
      <c r="E19" s="27">
        <v>146.39099999999999</v>
      </c>
      <c r="F19" s="22">
        <v>0.665134</v>
      </c>
      <c r="G19" s="22">
        <v>0.36518200000000001</v>
      </c>
      <c r="H19" s="22">
        <v>4.8483299999999998</v>
      </c>
      <c r="I19" s="22">
        <v>6.3449299999999997</v>
      </c>
      <c r="J19" s="22">
        <v>0.88279700000000005</v>
      </c>
      <c r="K19" s="22">
        <v>2.00841</v>
      </c>
      <c r="L19" s="22">
        <v>1.7938799999999999</v>
      </c>
      <c r="M19" s="22">
        <v>1.53721</v>
      </c>
      <c r="N19" s="22">
        <v>1.3419700000000001</v>
      </c>
      <c r="O19" s="22">
        <v>3400.65</v>
      </c>
      <c r="P19" s="22">
        <v>10000.9</v>
      </c>
      <c r="Q19" s="22">
        <v>688.774</v>
      </c>
      <c r="R19" s="22">
        <v>1901.16</v>
      </c>
      <c r="S19" s="22">
        <v>0.58238999999999996</v>
      </c>
      <c r="T19" s="22">
        <v>0.94089900000000004</v>
      </c>
      <c r="U19" s="22">
        <v>0.25710699999999997</v>
      </c>
      <c r="V19" s="22">
        <v>0.38659700000000002</v>
      </c>
      <c r="W19" s="22">
        <v>22.368055343599998</v>
      </c>
      <c r="X19" s="17">
        <f t="shared" si="2"/>
        <v>-0.29576828560581081</v>
      </c>
      <c r="Y19" s="17">
        <f t="shared" si="3"/>
        <v>1.0924950492364576</v>
      </c>
      <c r="Z19" s="71">
        <f t="shared" si="4"/>
        <v>1.0982967436593849</v>
      </c>
      <c r="AA19" s="17" t="str">
        <f t="shared" si="5"/>
        <v/>
      </c>
      <c r="AB19" s="17">
        <f t="shared" si="0"/>
        <v>1.0982967436593849</v>
      </c>
      <c r="AC19" s="71">
        <f t="shared" si="6"/>
        <v>0</v>
      </c>
      <c r="AD19" s="71">
        <f t="shared" si="7"/>
        <v>1.0924950492364576</v>
      </c>
      <c r="AE19" s="71">
        <f t="shared" si="8"/>
        <v>1.0982967436593849</v>
      </c>
      <c r="AF19" s="71">
        <f t="shared" si="9"/>
        <v>2.1907917928958422</v>
      </c>
      <c r="AG19" s="71">
        <f t="shared" si="10"/>
        <v>0</v>
      </c>
      <c r="AH19" s="71">
        <f t="shared" si="11"/>
        <v>49.867589096286089</v>
      </c>
      <c r="AI19" s="71">
        <f t="shared" si="12"/>
        <v>50.132410903713918</v>
      </c>
      <c r="AJ19" s="51">
        <v>0</v>
      </c>
      <c r="AK19" s="51">
        <v>49.867589096286089</v>
      </c>
      <c r="AL19" s="51">
        <v>50.132410903713918</v>
      </c>
      <c r="AM19" s="53" t="str">
        <f t="shared" si="1"/>
        <v>Mixed</v>
      </c>
      <c r="AN19" s="53" t="str">
        <f t="shared" si="13"/>
        <v>Plate</v>
      </c>
      <c r="AO19" s="53" t="str">
        <f t="shared" si="14"/>
        <v>Mixed</v>
      </c>
    </row>
    <row r="20" spans="1:41" s="24" customFormat="1" x14ac:dyDescent="0.25">
      <c r="A20" s="27" t="s">
        <v>45</v>
      </c>
      <c r="B20" s="17">
        <v>435454</v>
      </c>
      <c r="C20" s="17">
        <v>8038260</v>
      </c>
      <c r="D20" s="27">
        <v>-17.741900000000001</v>
      </c>
      <c r="E20" s="27">
        <v>146.39099999999999</v>
      </c>
      <c r="F20" s="22">
        <v>0.66395599999999999</v>
      </c>
      <c r="G20" s="22">
        <v>0.36524499999999999</v>
      </c>
      <c r="H20" s="22">
        <v>4.8254999999999999</v>
      </c>
      <c r="I20" s="22">
        <v>6.3629499999999997</v>
      </c>
      <c r="J20" s="22">
        <v>0.871197</v>
      </c>
      <c r="K20" s="22">
        <v>1.97966</v>
      </c>
      <c r="L20" s="22">
        <v>1.7672699999999999</v>
      </c>
      <c r="M20" s="22">
        <v>1.5136000000000001</v>
      </c>
      <c r="N20" s="22">
        <v>1.3217099999999999</v>
      </c>
      <c r="O20" s="22">
        <v>3301.81</v>
      </c>
      <c r="P20" s="22">
        <v>9680.66</v>
      </c>
      <c r="Q20" s="22">
        <v>669.66099999999994</v>
      </c>
      <c r="R20" s="22">
        <v>1857.7</v>
      </c>
      <c r="S20" s="22">
        <v>0.57755000000000001</v>
      </c>
      <c r="T20" s="22">
        <v>0.93306100000000003</v>
      </c>
      <c r="U20" s="22">
        <v>0.25512400000000002</v>
      </c>
      <c r="V20" s="22">
        <v>0.38331599999999999</v>
      </c>
      <c r="W20" s="22">
        <v>16.887983322099998</v>
      </c>
      <c r="X20" s="17">
        <f t="shared" si="2"/>
        <v>-0.26357870736342948</v>
      </c>
      <c r="Y20" s="17">
        <f t="shared" si="3"/>
        <v>1.0516874995749199</v>
      </c>
      <c r="Z20" s="71">
        <f t="shared" si="4"/>
        <v>1.089465759661439</v>
      </c>
      <c r="AA20" s="17" t="str">
        <f t="shared" si="5"/>
        <v/>
      </c>
      <c r="AB20" s="17">
        <f t="shared" si="0"/>
        <v>1.089465759661439</v>
      </c>
      <c r="AC20" s="71">
        <f t="shared" si="6"/>
        <v>0</v>
      </c>
      <c r="AD20" s="71">
        <f t="shared" si="7"/>
        <v>1.0516874995749199</v>
      </c>
      <c r="AE20" s="71">
        <f t="shared" si="8"/>
        <v>1.089465759661439</v>
      </c>
      <c r="AF20" s="71">
        <f t="shared" si="9"/>
        <v>2.1411532592363587</v>
      </c>
      <c r="AG20" s="71">
        <f t="shared" si="10"/>
        <v>0</v>
      </c>
      <c r="AH20" s="71">
        <f t="shared" si="11"/>
        <v>49.117805791725708</v>
      </c>
      <c r="AI20" s="71">
        <f t="shared" si="12"/>
        <v>50.882194208274299</v>
      </c>
      <c r="AJ20" s="51">
        <v>0</v>
      </c>
      <c r="AK20" s="51">
        <v>49.117805791725708</v>
      </c>
      <c r="AL20" s="51">
        <v>50.882194208274299</v>
      </c>
      <c r="AM20" s="53" t="str">
        <f t="shared" si="1"/>
        <v>Mixed</v>
      </c>
      <c r="AN20" s="53" t="str">
        <f t="shared" si="13"/>
        <v>Plate</v>
      </c>
      <c r="AO20" s="53" t="str">
        <f t="shared" si="14"/>
        <v>Mixed</v>
      </c>
    </row>
    <row r="21" spans="1:41" s="24" customFormat="1" x14ac:dyDescent="0.25">
      <c r="A21" s="27" t="s">
        <v>46</v>
      </c>
      <c r="B21" s="17">
        <v>435480</v>
      </c>
      <c r="C21" s="17">
        <v>8038270</v>
      </c>
      <c r="D21" s="27">
        <v>-17.741800000000001</v>
      </c>
      <c r="E21" s="27">
        <v>146.39099999999999</v>
      </c>
      <c r="F21" s="22">
        <v>0.67595400000000005</v>
      </c>
      <c r="G21" s="22">
        <v>0.37352299999999999</v>
      </c>
      <c r="H21" s="22">
        <v>4.8351800000000003</v>
      </c>
      <c r="I21" s="22">
        <v>6.3869800000000003</v>
      </c>
      <c r="J21" s="22">
        <v>0.86186099999999999</v>
      </c>
      <c r="K21" s="22">
        <v>1.95248</v>
      </c>
      <c r="L21" s="22">
        <v>1.74434</v>
      </c>
      <c r="M21" s="22">
        <v>1.49472</v>
      </c>
      <c r="N21" s="22">
        <v>1.3062800000000001</v>
      </c>
      <c r="O21" s="22">
        <v>3211.55</v>
      </c>
      <c r="P21" s="22">
        <v>9365.61</v>
      </c>
      <c r="Q21" s="22">
        <v>653.41499999999996</v>
      </c>
      <c r="R21" s="22">
        <v>1807.09</v>
      </c>
      <c r="S21" s="22">
        <v>0.57782299999999998</v>
      </c>
      <c r="T21" s="22">
        <v>0.934612</v>
      </c>
      <c r="U21" s="22">
        <v>0.254805</v>
      </c>
      <c r="V21" s="22">
        <v>0.38370199999999999</v>
      </c>
      <c r="W21" s="22">
        <v>23.496881484999999</v>
      </c>
      <c r="X21" s="17">
        <f t="shared" si="2"/>
        <v>-0.23511482409705486</v>
      </c>
      <c r="Y21" s="17">
        <f t="shared" si="3"/>
        <v>1.0132913414990723</v>
      </c>
      <c r="Z21" s="71">
        <f t="shared" si="4"/>
        <v>1.0788278656433359</v>
      </c>
      <c r="AA21" s="17" t="str">
        <f t="shared" si="5"/>
        <v/>
      </c>
      <c r="AB21" s="17">
        <f t="shared" si="0"/>
        <v>1.0788278656433359</v>
      </c>
      <c r="AC21" s="71">
        <f t="shared" si="6"/>
        <v>0</v>
      </c>
      <c r="AD21" s="71">
        <f t="shared" si="7"/>
        <v>1.0132913414990723</v>
      </c>
      <c r="AE21" s="71">
        <f t="shared" si="8"/>
        <v>1.0788278656433359</v>
      </c>
      <c r="AF21" s="71">
        <f t="shared" si="9"/>
        <v>2.0921192071424084</v>
      </c>
      <c r="AG21" s="71">
        <f t="shared" si="10"/>
        <v>0</v>
      </c>
      <c r="AH21" s="71">
        <f t="shared" si="11"/>
        <v>48.433728730166884</v>
      </c>
      <c r="AI21" s="71">
        <f t="shared" si="12"/>
        <v>51.566271269833109</v>
      </c>
      <c r="AJ21" s="51">
        <v>0</v>
      </c>
      <c r="AK21" s="51">
        <v>48.433728730166884</v>
      </c>
      <c r="AL21" s="51">
        <v>51.566271269833109</v>
      </c>
      <c r="AM21" s="53" t="str">
        <f t="shared" si="1"/>
        <v>Mixed</v>
      </c>
      <c r="AN21" s="53" t="str">
        <f t="shared" si="13"/>
        <v>Plate</v>
      </c>
      <c r="AO21" s="53" t="str">
        <f t="shared" si="14"/>
        <v>Mixed</v>
      </c>
    </row>
    <row r="22" spans="1:41" s="24" customFormat="1" x14ac:dyDescent="0.25">
      <c r="A22" s="27" t="s">
        <v>47</v>
      </c>
      <c r="B22" s="17">
        <v>435505</v>
      </c>
      <c r="C22" s="17">
        <v>8038280</v>
      </c>
      <c r="D22" s="27">
        <v>-17.741800000000001</v>
      </c>
      <c r="E22" s="27">
        <v>146.392</v>
      </c>
      <c r="F22" s="22">
        <v>0.64158400000000004</v>
      </c>
      <c r="G22" s="22">
        <v>0.35188799999999998</v>
      </c>
      <c r="H22" s="22">
        <v>4.7638400000000001</v>
      </c>
      <c r="I22" s="22">
        <v>6.28695</v>
      </c>
      <c r="J22" s="22">
        <v>0.86223099999999997</v>
      </c>
      <c r="K22" s="22">
        <v>1.95533</v>
      </c>
      <c r="L22" s="22">
        <v>1.7445900000000001</v>
      </c>
      <c r="M22" s="22">
        <v>1.4929399999999999</v>
      </c>
      <c r="N22" s="22">
        <v>1.30565</v>
      </c>
      <c r="O22" s="22">
        <v>3206.48</v>
      </c>
      <c r="P22" s="22">
        <v>9389.93</v>
      </c>
      <c r="Q22" s="22">
        <v>654.15700000000004</v>
      </c>
      <c r="R22" s="22">
        <v>1806.74</v>
      </c>
      <c r="S22" s="22">
        <v>0.56927899999999998</v>
      </c>
      <c r="T22" s="22">
        <v>0.91547100000000003</v>
      </c>
      <c r="U22" s="22">
        <v>0.25314500000000001</v>
      </c>
      <c r="V22" s="22">
        <v>0.37659199999999998</v>
      </c>
      <c r="W22" s="22">
        <v>25.120740890499999</v>
      </c>
      <c r="X22" s="17">
        <f t="shared" si="2"/>
        <v>-0.28064550808611477</v>
      </c>
      <c r="Y22" s="17">
        <f t="shared" si="3"/>
        <v>1.0632772773096621</v>
      </c>
      <c r="Z22" s="71">
        <f t="shared" si="4"/>
        <v>1.0889096296493868</v>
      </c>
      <c r="AA22" s="17" t="str">
        <f t="shared" si="5"/>
        <v/>
      </c>
      <c r="AB22" s="17">
        <f t="shared" si="0"/>
        <v>1.0889096296493868</v>
      </c>
      <c r="AC22" s="71">
        <f t="shared" si="6"/>
        <v>0</v>
      </c>
      <c r="AD22" s="71">
        <f t="shared" si="7"/>
        <v>1.0632772773096621</v>
      </c>
      <c r="AE22" s="71">
        <f t="shared" si="8"/>
        <v>1.0889096296493868</v>
      </c>
      <c r="AF22" s="71">
        <f t="shared" si="9"/>
        <v>2.1521869069590487</v>
      </c>
      <c r="AG22" s="71">
        <f t="shared" si="10"/>
        <v>0</v>
      </c>
      <c r="AH22" s="71">
        <f t="shared" si="11"/>
        <v>49.404504500588615</v>
      </c>
      <c r="AI22" s="71">
        <f t="shared" si="12"/>
        <v>50.595495499411392</v>
      </c>
      <c r="AJ22" s="51">
        <v>0</v>
      </c>
      <c r="AK22" s="51">
        <v>49.404504500588615</v>
      </c>
      <c r="AL22" s="51">
        <v>50.595495499411392</v>
      </c>
      <c r="AM22" s="53" t="str">
        <f t="shared" si="1"/>
        <v>Mixed</v>
      </c>
      <c r="AN22" s="53" t="str">
        <f t="shared" si="13"/>
        <v>Plate</v>
      </c>
      <c r="AO22" s="53" t="str">
        <f t="shared" si="14"/>
        <v>Mixed</v>
      </c>
    </row>
    <row r="23" spans="1:41" s="24" customFormat="1" x14ac:dyDescent="0.25">
      <c r="A23" s="27" t="s">
        <v>48</v>
      </c>
      <c r="B23" s="17">
        <v>435525</v>
      </c>
      <c r="C23" s="17">
        <v>8038300</v>
      </c>
      <c r="D23" s="27">
        <v>-17.741599999999998</v>
      </c>
      <c r="E23" s="27">
        <v>146.392</v>
      </c>
      <c r="F23" s="22">
        <v>0.65447699999999998</v>
      </c>
      <c r="G23" s="22">
        <v>0.36262899999999998</v>
      </c>
      <c r="H23" s="22">
        <v>4.7397</v>
      </c>
      <c r="I23" s="22">
        <v>6.2458200000000001</v>
      </c>
      <c r="J23" s="22">
        <v>0.83550800000000003</v>
      </c>
      <c r="K23" s="22">
        <v>1.87717</v>
      </c>
      <c r="L23" s="22">
        <v>1.67828</v>
      </c>
      <c r="M23" s="22">
        <v>1.4385399999999999</v>
      </c>
      <c r="N23" s="22">
        <v>1.25817</v>
      </c>
      <c r="O23" s="22">
        <v>2949.89</v>
      </c>
      <c r="P23" s="22">
        <v>8499.73</v>
      </c>
      <c r="Q23" s="22">
        <v>609.75199999999995</v>
      </c>
      <c r="R23" s="22">
        <v>1664.13</v>
      </c>
      <c r="S23" s="22">
        <v>0.56555699999999998</v>
      </c>
      <c r="T23" s="22">
        <v>0.90859699999999999</v>
      </c>
      <c r="U23" s="22">
        <v>0.25181300000000001</v>
      </c>
      <c r="V23" s="22">
        <v>0.37394699999999997</v>
      </c>
      <c r="W23" s="22">
        <v>27.383592605600001</v>
      </c>
      <c r="X23" s="17">
        <f t="shared" si="2"/>
        <v>-0.23758852684323983</v>
      </c>
      <c r="Y23" s="17">
        <f t="shared" si="3"/>
        <v>0.99625083794910596</v>
      </c>
      <c r="Z23" s="71">
        <f t="shared" si="4"/>
        <v>1.0294139370633804</v>
      </c>
      <c r="AA23" s="17" t="str">
        <f t="shared" si="5"/>
        <v/>
      </c>
      <c r="AB23" s="17">
        <f t="shared" si="0"/>
        <v>1.0294139370633804</v>
      </c>
      <c r="AC23" s="71">
        <f t="shared" si="6"/>
        <v>0</v>
      </c>
      <c r="AD23" s="71">
        <f t="shared" si="7"/>
        <v>0.99625083794910596</v>
      </c>
      <c r="AE23" s="71">
        <f t="shared" si="8"/>
        <v>1.0294139370633804</v>
      </c>
      <c r="AF23" s="71">
        <f t="shared" si="9"/>
        <v>2.0256647750124861</v>
      </c>
      <c r="AG23" s="71">
        <f t="shared" si="10"/>
        <v>0</v>
      </c>
      <c r="AH23" s="71">
        <f t="shared" si="11"/>
        <v>49.181426771019659</v>
      </c>
      <c r="AI23" s="71">
        <f t="shared" si="12"/>
        <v>50.818573228980355</v>
      </c>
      <c r="AJ23" s="51">
        <v>0</v>
      </c>
      <c r="AK23" s="51">
        <v>49.181426771019659</v>
      </c>
      <c r="AL23" s="51">
        <v>50.818573228980355</v>
      </c>
      <c r="AM23" s="53" t="str">
        <f t="shared" si="1"/>
        <v>Mixed</v>
      </c>
      <c r="AN23" s="53" t="str">
        <f t="shared" si="13"/>
        <v>Plate</v>
      </c>
      <c r="AO23" s="53" t="str">
        <f t="shared" si="14"/>
        <v>Mixed</v>
      </c>
    </row>
    <row r="24" spans="1:41" s="24" customFormat="1" x14ac:dyDescent="0.25">
      <c r="A24" s="27" t="s">
        <v>49</v>
      </c>
      <c r="B24" s="17">
        <v>435551</v>
      </c>
      <c r="C24" s="17">
        <v>8038310</v>
      </c>
      <c r="D24" s="27">
        <v>-17.741499999999998</v>
      </c>
      <c r="E24" s="27">
        <v>146.392</v>
      </c>
      <c r="F24" s="22">
        <v>0.63193900000000003</v>
      </c>
      <c r="G24" s="22">
        <v>0.34765499999999999</v>
      </c>
      <c r="H24" s="22">
        <v>4.7021899999999999</v>
      </c>
      <c r="I24" s="22">
        <v>6.2084299999999999</v>
      </c>
      <c r="J24" s="22">
        <v>0.83848999999999996</v>
      </c>
      <c r="K24" s="22">
        <v>1.8861600000000001</v>
      </c>
      <c r="L24" s="22">
        <v>1.68591</v>
      </c>
      <c r="M24" s="22">
        <v>1.4445399999999999</v>
      </c>
      <c r="N24" s="22">
        <v>1.26224</v>
      </c>
      <c r="O24" s="22">
        <v>2983.53</v>
      </c>
      <c r="P24" s="22">
        <v>8646.08</v>
      </c>
      <c r="Q24" s="22">
        <v>613.99099999999999</v>
      </c>
      <c r="R24" s="22">
        <v>1670.55</v>
      </c>
      <c r="S24" s="22">
        <v>0.55825000000000002</v>
      </c>
      <c r="T24" s="22">
        <v>0.89462900000000001</v>
      </c>
      <c r="U24" s="22">
        <v>0.24944</v>
      </c>
      <c r="V24" s="22">
        <v>0.368728</v>
      </c>
      <c r="W24" s="22">
        <v>25.574169158899998</v>
      </c>
      <c r="X24" s="17">
        <f t="shared" si="2"/>
        <v>-0.24685434043642029</v>
      </c>
      <c r="Y24" s="17">
        <f t="shared" si="3"/>
        <v>1.0142311016336398</v>
      </c>
      <c r="Z24" s="71">
        <f t="shared" si="4"/>
        <v>1.0208805875211409</v>
      </c>
      <c r="AA24" s="17" t="str">
        <f t="shared" si="5"/>
        <v/>
      </c>
      <c r="AB24" s="17">
        <f t="shared" si="0"/>
        <v>1.0208805875211409</v>
      </c>
      <c r="AC24" s="71">
        <f t="shared" si="6"/>
        <v>0</v>
      </c>
      <c r="AD24" s="71">
        <f t="shared" si="7"/>
        <v>1.0142311016336398</v>
      </c>
      <c r="AE24" s="71">
        <f t="shared" si="8"/>
        <v>1.0208805875211409</v>
      </c>
      <c r="AF24" s="71">
        <f t="shared" si="9"/>
        <v>2.0351116891547809</v>
      </c>
      <c r="AG24" s="71">
        <f t="shared" si="10"/>
        <v>0</v>
      </c>
      <c r="AH24" s="71">
        <f t="shared" si="11"/>
        <v>49.836630934731083</v>
      </c>
      <c r="AI24" s="71">
        <f t="shared" si="12"/>
        <v>50.163369065268903</v>
      </c>
      <c r="AJ24" s="51">
        <v>0</v>
      </c>
      <c r="AK24" s="51">
        <v>49.836630934731083</v>
      </c>
      <c r="AL24" s="51">
        <v>50.163369065268903</v>
      </c>
      <c r="AM24" s="53" t="str">
        <f t="shared" si="1"/>
        <v>Mixed</v>
      </c>
      <c r="AN24" s="53" t="str">
        <f t="shared" si="13"/>
        <v>Plate</v>
      </c>
      <c r="AO24" s="53" t="str">
        <f t="shared" si="14"/>
        <v>Mixed</v>
      </c>
    </row>
    <row r="25" spans="1:41" s="24" customFormat="1" x14ac:dyDescent="0.25">
      <c r="A25" s="27" t="s">
        <v>50</v>
      </c>
      <c r="B25" s="17">
        <v>435575</v>
      </c>
      <c r="C25" s="17">
        <v>8038330</v>
      </c>
      <c r="D25" s="27">
        <v>-17.741399999999999</v>
      </c>
      <c r="E25" s="27">
        <v>146.392</v>
      </c>
      <c r="F25" s="22">
        <v>0.63534599999999997</v>
      </c>
      <c r="G25" s="22">
        <v>0.35309800000000002</v>
      </c>
      <c r="H25" s="22">
        <v>4.7172400000000003</v>
      </c>
      <c r="I25" s="22">
        <v>6.2231500000000004</v>
      </c>
      <c r="J25" s="22">
        <v>0.82009299999999996</v>
      </c>
      <c r="K25" s="22">
        <v>1.8239099999999999</v>
      </c>
      <c r="L25" s="22">
        <v>1.6336599999999999</v>
      </c>
      <c r="M25" s="22">
        <v>1.40307</v>
      </c>
      <c r="N25" s="22">
        <v>1.23055</v>
      </c>
      <c r="O25" s="22">
        <v>2813.22</v>
      </c>
      <c r="P25" s="22">
        <v>8071.6</v>
      </c>
      <c r="Q25" s="22">
        <v>583.60500000000002</v>
      </c>
      <c r="R25" s="22">
        <v>1572.9</v>
      </c>
      <c r="S25" s="22">
        <v>0.55445800000000001</v>
      </c>
      <c r="T25" s="22">
        <v>0.88469399999999998</v>
      </c>
      <c r="U25" s="22">
        <v>0.24757699999999999</v>
      </c>
      <c r="V25" s="22">
        <v>0.36455599999999999</v>
      </c>
      <c r="W25" s="22">
        <v>36.416862487800003</v>
      </c>
      <c r="X25" s="17">
        <f t="shared" si="2"/>
        <v>-0.21944032465927865</v>
      </c>
      <c r="Y25" s="17">
        <f t="shared" si="3"/>
        <v>0.97437340809382222</v>
      </c>
      <c r="Z25" s="71">
        <f t="shared" si="4"/>
        <v>0.9977669170385759</v>
      </c>
      <c r="AA25" s="17" t="str">
        <f t="shared" si="5"/>
        <v/>
      </c>
      <c r="AB25" s="17">
        <f t="shared" si="0"/>
        <v>0.9977669170385759</v>
      </c>
      <c r="AC25" s="71">
        <f t="shared" si="6"/>
        <v>0</v>
      </c>
      <c r="AD25" s="71">
        <f t="shared" si="7"/>
        <v>0.97437340809382222</v>
      </c>
      <c r="AE25" s="71">
        <f t="shared" si="8"/>
        <v>0.9977669170385759</v>
      </c>
      <c r="AF25" s="71">
        <f t="shared" si="9"/>
        <v>1.9721403251323981</v>
      </c>
      <c r="AG25" s="71">
        <f t="shared" si="10"/>
        <v>0</v>
      </c>
      <c r="AH25" s="71">
        <f t="shared" si="11"/>
        <v>49.406900496718379</v>
      </c>
      <c r="AI25" s="71">
        <f t="shared" si="12"/>
        <v>50.593099503281621</v>
      </c>
      <c r="AJ25" s="51">
        <v>0</v>
      </c>
      <c r="AK25" s="51">
        <v>49.406900496718379</v>
      </c>
      <c r="AL25" s="51">
        <v>50.593099503281621</v>
      </c>
      <c r="AM25" s="53" t="str">
        <f t="shared" si="1"/>
        <v>Mixed</v>
      </c>
      <c r="AN25" s="53" t="str">
        <f t="shared" si="13"/>
        <v>Plate</v>
      </c>
      <c r="AO25" s="53" t="str">
        <f t="shared" si="14"/>
        <v>Mixed</v>
      </c>
    </row>
    <row r="26" spans="1:41" s="24" customFormat="1" x14ac:dyDescent="0.25">
      <c r="A26" s="27" t="s">
        <v>51</v>
      </c>
      <c r="B26" s="17">
        <v>435602</v>
      </c>
      <c r="C26" s="17">
        <v>8038330</v>
      </c>
      <c r="D26" s="27">
        <v>-17.741299999999999</v>
      </c>
      <c r="E26" s="27">
        <v>146.393</v>
      </c>
      <c r="F26" s="22">
        <v>0.64945600000000003</v>
      </c>
      <c r="G26" s="22">
        <v>0.366448</v>
      </c>
      <c r="H26" s="22">
        <v>4.7711100000000002</v>
      </c>
      <c r="I26" s="22">
        <v>6.2627300000000004</v>
      </c>
      <c r="J26" s="22">
        <v>0.79917400000000005</v>
      </c>
      <c r="K26" s="22">
        <v>1.7508900000000001</v>
      </c>
      <c r="L26" s="22">
        <v>1.57193</v>
      </c>
      <c r="M26" s="22">
        <v>1.3541799999999999</v>
      </c>
      <c r="N26" s="22">
        <v>1.1944900000000001</v>
      </c>
      <c r="O26" s="22">
        <v>2622.65</v>
      </c>
      <c r="P26" s="22">
        <v>7428.55</v>
      </c>
      <c r="Q26" s="22">
        <v>550.25400000000002</v>
      </c>
      <c r="R26" s="22">
        <v>1471.38</v>
      </c>
      <c r="S26" s="22">
        <v>0.55441600000000002</v>
      </c>
      <c r="T26" s="22">
        <v>0.88034199999999996</v>
      </c>
      <c r="U26" s="22">
        <v>0.24685299999999999</v>
      </c>
      <c r="V26" s="22">
        <v>0.36273499999999997</v>
      </c>
      <c r="W26" s="22">
        <v>37.127819061300002</v>
      </c>
      <c r="X26" s="17">
        <f t="shared" si="2"/>
        <v>-0.19435973219053615</v>
      </c>
      <c r="Y26" s="17">
        <f t="shared" si="3"/>
        <v>0.93221906443800195</v>
      </c>
      <c r="Z26" s="71">
        <f t="shared" si="4"/>
        <v>0.98510635818018755</v>
      </c>
      <c r="AA26" s="17" t="str">
        <f t="shared" si="5"/>
        <v/>
      </c>
      <c r="AB26" s="17">
        <f t="shared" si="0"/>
        <v>0.98510635818018755</v>
      </c>
      <c r="AC26" s="71">
        <f t="shared" si="6"/>
        <v>0</v>
      </c>
      <c r="AD26" s="71">
        <f t="shared" si="7"/>
        <v>0.93221906443800195</v>
      </c>
      <c r="AE26" s="71">
        <f t="shared" si="8"/>
        <v>0.98510635818018755</v>
      </c>
      <c r="AF26" s="71">
        <f t="shared" si="9"/>
        <v>1.9173254226181895</v>
      </c>
      <c r="AG26" s="71">
        <f t="shared" si="10"/>
        <v>0</v>
      </c>
      <c r="AH26" s="71">
        <f t="shared" si="11"/>
        <v>48.620805495032613</v>
      </c>
      <c r="AI26" s="71">
        <f t="shared" si="12"/>
        <v>51.379194504967387</v>
      </c>
      <c r="AJ26" s="51">
        <v>0</v>
      </c>
      <c r="AK26" s="51">
        <v>48.620805495032613</v>
      </c>
      <c r="AL26" s="51">
        <v>51.379194504967387</v>
      </c>
      <c r="AM26" s="53" t="str">
        <f t="shared" si="1"/>
        <v>Mixed</v>
      </c>
      <c r="AN26" s="53" t="str">
        <f t="shared" si="13"/>
        <v>Plate</v>
      </c>
      <c r="AO26" s="53" t="str">
        <f t="shared" si="14"/>
        <v>Mixed</v>
      </c>
    </row>
    <row r="27" spans="1:41" s="24" customFormat="1" x14ac:dyDescent="0.25">
      <c r="A27" s="27" t="s">
        <v>52</v>
      </c>
      <c r="B27" s="17">
        <v>435630</v>
      </c>
      <c r="C27" s="17">
        <v>8038340</v>
      </c>
      <c r="D27" s="27">
        <v>-17.741199999999999</v>
      </c>
      <c r="E27" s="27">
        <v>146.393</v>
      </c>
      <c r="F27" s="22">
        <v>0.642953</v>
      </c>
      <c r="G27" s="22">
        <v>0.36058000000000001</v>
      </c>
      <c r="H27" s="22">
        <v>4.7434000000000003</v>
      </c>
      <c r="I27" s="22">
        <v>6.2396799999999999</v>
      </c>
      <c r="J27" s="22">
        <v>0.812164</v>
      </c>
      <c r="K27" s="22">
        <v>1.7866599999999999</v>
      </c>
      <c r="L27" s="22">
        <v>1.60405</v>
      </c>
      <c r="M27" s="22">
        <v>1.37873</v>
      </c>
      <c r="N27" s="22">
        <v>1.2174</v>
      </c>
      <c r="O27" s="22">
        <v>2715.07</v>
      </c>
      <c r="P27" s="22">
        <v>7664.28</v>
      </c>
      <c r="Q27" s="22">
        <v>566.44500000000005</v>
      </c>
      <c r="R27" s="22">
        <v>1505.24</v>
      </c>
      <c r="S27" s="22">
        <v>0.55381599999999997</v>
      </c>
      <c r="T27" s="22">
        <v>0.88174200000000003</v>
      </c>
      <c r="U27" s="22">
        <v>0.247174</v>
      </c>
      <c r="V27" s="22">
        <v>0.36281000000000002</v>
      </c>
      <c r="W27" s="22">
        <v>38.8081970215</v>
      </c>
      <c r="X27" s="17">
        <f t="shared" si="2"/>
        <v>-0.20953714301079795</v>
      </c>
      <c r="Y27" s="17">
        <f t="shared" si="3"/>
        <v>0.9494166493322802</v>
      </c>
      <c r="Z27" s="71">
        <f t="shared" si="4"/>
        <v>1.0237590560641496</v>
      </c>
      <c r="AA27" s="17" t="str">
        <f t="shared" si="5"/>
        <v/>
      </c>
      <c r="AB27" s="17">
        <f t="shared" si="0"/>
        <v>1.0237590560641496</v>
      </c>
      <c r="AC27" s="71">
        <f t="shared" si="6"/>
        <v>0</v>
      </c>
      <c r="AD27" s="71">
        <f t="shared" si="7"/>
        <v>0.9494166493322802</v>
      </c>
      <c r="AE27" s="71">
        <f t="shared" si="8"/>
        <v>1.0237590560641496</v>
      </c>
      <c r="AF27" s="71">
        <f t="shared" si="9"/>
        <v>1.9731757053964298</v>
      </c>
      <c r="AG27" s="71">
        <f t="shared" si="10"/>
        <v>0</v>
      </c>
      <c r="AH27" s="71">
        <f t="shared" si="11"/>
        <v>48.116173675548744</v>
      </c>
      <c r="AI27" s="71">
        <f t="shared" si="12"/>
        <v>51.883826324451256</v>
      </c>
      <c r="AJ27" s="51">
        <v>0</v>
      </c>
      <c r="AK27" s="51">
        <v>48.116173675548744</v>
      </c>
      <c r="AL27" s="51">
        <v>51.883826324451256</v>
      </c>
      <c r="AM27" s="53" t="str">
        <f t="shared" si="1"/>
        <v>Mixed</v>
      </c>
      <c r="AN27" s="53" t="str">
        <f t="shared" si="13"/>
        <v>Plate</v>
      </c>
      <c r="AO27" s="53" t="str">
        <f t="shared" si="14"/>
        <v>Mixed</v>
      </c>
    </row>
    <row r="28" spans="1:41" s="24" customFormat="1" x14ac:dyDescent="0.25">
      <c r="A28" s="27" t="s">
        <v>53</v>
      </c>
      <c r="B28" s="17">
        <v>435660</v>
      </c>
      <c r="C28" s="17">
        <v>8038340</v>
      </c>
      <c r="D28" s="27">
        <v>-17.741199999999999</v>
      </c>
      <c r="E28" s="27">
        <v>146.393</v>
      </c>
      <c r="F28" s="22">
        <v>0.62254399999999999</v>
      </c>
      <c r="G28" s="22">
        <v>0.35061700000000001</v>
      </c>
      <c r="H28" s="22">
        <v>4.7772100000000002</v>
      </c>
      <c r="I28" s="22">
        <v>6.2638100000000003</v>
      </c>
      <c r="J28" s="22">
        <v>0.81103199999999998</v>
      </c>
      <c r="K28" s="22">
        <v>1.76827</v>
      </c>
      <c r="L28" s="22">
        <v>1.5905899999999999</v>
      </c>
      <c r="M28" s="22">
        <v>1.3709499999999999</v>
      </c>
      <c r="N28" s="22">
        <v>1.21319</v>
      </c>
      <c r="O28" s="22">
        <v>2682.08</v>
      </c>
      <c r="P28" s="22">
        <v>7517.32</v>
      </c>
      <c r="Q28" s="22">
        <v>561.40599999999995</v>
      </c>
      <c r="R28" s="22">
        <v>1475.92</v>
      </c>
      <c r="S28" s="22">
        <v>0.54847699999999999</v>
      </c>
      <c r="T28" s="22">
        <v>0.86609400000000003</v>
      </c>
      <c r="U28" s="22">
        <v>0.24480199999999999</v>
      </c>
      <c r="V28" s="22">
        <v>0.35614899999999999</v>
      </c>
      <c r="W28" s="22">
        <v>45.332904815699997</v>
      </c>
      <c r="X28" s="17">
        <f t="shared" si="2"/>
        <v>-0.22457561085047573</v>
      </c>
      <c r="Y28" s="17">
        <f t="shared" si="3"/>
        <v>0.97160636789671795</v>
      </c>
      <c r="Z28" s="71">
        <f t="shared" si="4"/>
        <v>1.0035306025214632</v>
      </c>
      <c r="AA28" s="17" t="str">
        <f t="shared" si="5"/>
        <v/>
      </c>
      <c r="AB28" s="17">
        <f t="shared" si="0"/>
        <v>1.0035306025214632</v>
      </c>
      <c r="AC28" s="71">
        <f t="shared" si="6"/>
        <v>0</v>
      </c>
      <c r="AD28" s="71">
        <f t="shared" si="7"/>
        <v>0.97160636789671795</v>
      </c>
      <c r="AE28" s="71">
        <f t="shared" si="8"/>
        <v>1.0035306025214632</v>
      </c>
      <c r="AF28" s="71">
        <f t="shared" si="9"/>
        <v>1.9751369704181811</v>
      </c>
      <c r="AG28" s="71">
        <f t="shared" si="10"/>
        <v>0</v>
      </c>
      <c r="AH28" s="71">
        <f t="shared" si="11"/>
        <v>49.191847575563678</v>
      </c>
      <c r="AI28" s="71">
        <f t="shared" si="12"/>
        <v>50.808152424436329</v>
      </c>
      <c r="AJ28" s="51">
        <v>0</v>
      </c>
      <c r="AK28" s="51">
        <v>49.191847575563678</v>
      </c>
      <c r="AL28" s="51">
        <v>50.808152424436329</v>
      </c>
      <c r="AM28" s="53" t="str">
        <f t="shared" si="1"/>
        <v>Mixed</v>
      </c>
      <c r="AN28" s="53" t="str">
        <f t="shared" si="13"/>
        <v>Plate</v>
      </c>
      <c r="AO28" s="53" t="str">
        <f t="shared" si="14"/>
        <v>Mixed</v>
      </c>
    </row>
    <row r="29" spans="1:41" s="24" customFormat="1" x14ac:dyDescent="0.25">
      <c r="A29" s="27" t="s">
        <v>54</v>
      </c>
      <c r="B29" s="17">
        <v>435690</v>
      </c>
      <c r="C29" s="17">
        <v>8038340</v>
      </c>
      <c r="D29" s="27">
        <v>-17.741199999999999</v>
      </c>
      <c r="E29" s="27">
        <v>146.393</v>
      </c>
      <c r="F29" s="22">
        <v>0.62479600000000002</v>
      </c>
      <c r="G29" s="22">
        <v>0.352715</v>
      </c>
      <c r="H29" s="22">
        <v>4.81717</v>
      </c>
      <c r="I29" s="22">
        <v>6.3020100000000001</v>
      </c>
      <c r="J29" s="22">
        <v>0.81489100000000003</v>
      </c>
      <c r="K29" s="22">
        <v>1.76519</v>
      </c>
      <c r="L29" s="22">
        <v>1.5902700000000001</v>
      </c>
      <c r="M29" s="22">
        <v>1.3751100000000001</v>
      </c>
      <c r="N29" s="22">
        <v>1.2173400000000001</v>
      </c>
      <c r="O29" s="22">
        <v>2691.71</v>
      </c>
      <c r="P29" s="22">
        <v>7520.46</v>
      </c>
      <c r="Q29" s="22">
        <v>564.31200000000001</v>
      </c>
      <c r="R29" s="22">
        <v>1479.15</v>
      </c>
      <c r="S29" s="22">
        <v>0.55111600000000005</v>
      </c>
      <c r="T29" s="22">
        <v>0.86665099999999995</v>
      </c>
      <c r="U29" s="22">
        <v>0.24574399999999999</v>
      </c>
      <c r="V29" s="22">
        <v>0.35629300000000003</v>
      </c>
      <c r="W29" s="22">
        <v>43.6879844666</v>
      </c>
      <c r="X29" s="17">
        <f t="shared" si="2"/>
        <v>-0.24086659318163717</v>
      </c>
      <c r="Y29" s="17">
        <f t="shared" si="3"/>
        <v>0.99089170796638948</v>
      </c>
      <c r="Z29" s="71">
        <f t="shared" si="4"/>
        <v>0.98355603525037938</v>
      </c>
      <c r="AA29" s="17" t="str">
        <f t="shared" si="5"/>
        <v/>
      </c>
      <c r="AB29" s="17">
        <f t="shared" si="0"/>
        <v>0.98355603525037938</v>
      </c>
      <c r="AC29" s="71">
        <f t="shared" si="6"/>
        <v>0</v>
      </c>
      <c r="AD29" s="71">
        <f t="shared" si="7"/>
        <v>0.99089170796638948</v>
      </c>
      <c r="AE29" s="71">
        <f t="shared" si="8"/>
        <v>0.98355603525037938</v>
      </c>
      <c r="AF29" s="71">
        <f t="shared" si="9"/>
        <v>1.9744477432167689</v>
      </c>
      <c r="AG29" s="71">
        <f t="shared" si="10"/>
        <v>0</v>
      </c>
      <c r="AH29" s="71">
        <f t="shared" si="11"/>
        <v>50.185765177660734</v>
      </c>
      <c r="AI29" s="71">
        <f t="shared" si="12"/>
        <v>49.814234822339266</v>
      </c>
      <c r="AJ29" s="51">
        <v>0</v>
      </c>
      <c r="AK29" s="51">
        <v>50.185765177660734</v>
      </c>
      <c r="AL29" s="51">
        <v>49.814234822339266</v>
      </c>
      <c r="AM29" s="53" t="str">
        <f t="shared" si="1"/>
        <v>Mixed</v>
      </c>
      <c r="AN29" s="53" t="str">
        <f t="shared" si="13"/>
        <v>Massive</v>
      </c>
      <c r="AO29" s="53" t="str">
        <f t="shared" si="14"/>
        <v>Mixed</v>
      </c>
    </row>
    <row r="30" spans="1:41" s="24" customFormat="1" x14ac:dyDescent="0.25">
      <c r="A30" s="27" t="s">
        <v>55</v>
      </c>
      <c r="B30" s="17">
        <v>435720</v>
      </c>
      <c r="C30" s="17">
        <v>8038340</v>
      </c>
      <c r="D30" s="27">
        <v>-17.741199999999999</v>
      </c>
      <c r="E30" s="27">
        <v>146.39400000000001</v>
      </c>
      <c r="F30" s="22">
        <v>0.63681399999999999</v>
      </c>
      <c r="G30" s="22">
        <v>0.357039</v>
      </c>
      <c r="H30" s="22">
        <v>4.8080600000000002</v>
      </c>
      <c r="I30" s="22">
        <v>6.2895700000000003</v>
      </c>
      <c r="J30" s="22">
        <v>0.82957599999999998</v>
      </c>
      <c r="K30" s="22">
        <v>1.80968</v>
      </c>
      <c r="L30" s="22">
        <v>1.6273899999999999</v>
      </c>
      <c r="M30" s="22">
        <v>1.4058299999999999</v>
      </c>
      <c r="N30" s="22">
        <v>1.2423299999999999</v>
      </c>
      <c r="O30" s="22">
        <v>2829.49</v>
      </c>
      <c r="P30" s="22">
        <v>7976.19</v>
      </c>
      <c r="Q30" s="22">
        <v>588.28700000000003</v>
      </c>
      <c r="R30" s="22">
        <v>1559.4</v>
      </c>
      <c r="S30" s="22">
        <v>0.55818699999999999</v>
      </c>
      <c r="T30" s="22">
        <v>0.88244</v>
      </c>
      <c r="U30" s="22">
        <v>0.24893299999999999</v>
      </c>
      <c r="V30" s="22">
        <v>0.363263</v>
      </c>
      <c r="W30" s="22">
        <v>35.755199432399998</v>
      </c>
      <c r="X30" s="17">
        <f t="shared" si="2"/>
        <v>-0.26200319820201567</v>
      </c>
      <c r="Y30" s="17">
        <f t="shared" si="3"/>
        <v>1.0148819527364461</v>
      </c>
      <c r="Z30" s="71">
        <f t="shared" si="4"/>
        <v>1.0110481869662988</v>
      </c>
      <c r="AA30" s="17" t="str">
        <f t="shared" si="5"/>
        <v/>
      </c>
      <c r="AB30" s="17">
        <f t="shared" si="0"/>
        <v>1.0110481869662988</v>
      </c>
      <c r="AC30" s="71">
        <f t="shared" si="6"/>
        <v>0</v>
      </c>
      <c r="AD30" s="71">
        <f t="shared" si="7"/>
        <v>1.0148819527364461</v>
      </c>
      <c r="AE30" s="71">
        <f t="shared" si="8"/>
        <v>1.0110481869662988</v>
      </c>
      <c r="AF30" s="71">
        <f t="shared" si="9"/>
        <v>2.0259301397027452</v>
      </c>
      <c r="AG30" s="71">
        <f t="shared" si="10"/>
        <v>0</v>
      </c>
      <c r="AH30" s="71">
        <f t="shared" si="11"/>
        <v>50.094617422758461</v>
      </c>
      <c r="AI30" s="71">
        <f t="shared" si="12"/>
        <v>49.905382577241532</v>
      </c>
      <c r="AJ30" s="51">
        <v>0</v>
      </c>
      <c r="AK30" s="51">
        <v>50.094617422758461</v>
      </c>
      <c r="AL30" s="51">
        <v>49.905382577241532</v>
      </c>
      <c r="AM30" s="53" t="str">
        <f t="shared" si="1"/>
        <v>Mixed</v>
      </c>
      <c r="AN30" s="53" t="str">
        <f t="shared" si="13"/>
        <v>Massive</v>
      </c>
      <c r="AO30" s="53" t="str">
        <f t="shared" si="14"/>
        <v>Mixed</v>
      </c>
    </row>
    <row r="31" spans="1:41" s="24" customFormat="1" x14ac:dyDescent="0.25">
      <c r="A31" s="27" t="s">
        <v>56</v>
      </c>
      <c r="B31" s="17">
        <v>435747</v>
      </c>
      <c r="C31" s="17">
        <v>8038340</v>
      </c>
      <c r="D31" s="27">
        <v>-17.741199999999999</v>
      </c>
      <c r="E31" s="27">
        <v>146.39400000000001</v>
      </c>
      <c r="F31" s="22">
        <v>0.63312500000000005</v>
      </c>
      <c r="G31" s="22">
        <v>0.353626</v>
      </c>
      <c r="H31" s="22">
        <v>4.8003299999999998</v>
      </c>
      <c r="I31" s="22">
        <v>6.2769399999999997</v>
      </c>
      <c r="J31" s="22">
        <v>0.83736100000000002</v>
      </c>
      <c r="K31" s="22">
        <v>1.8339799999999999</v>
      </c>
      <c r="L31" s="22">
        <v>1.64761</v>
      </c>
      <c r="M31" s="22">
        <v>1.4231100000000001</v>
      </c>
      <c r="N31" s="22">
        <v>1.2564599999999999</v>
      </c>
      <c r="O31" s="22">
        <v>2905.33</v>
      </c>
      <c r="P31" s="22">
        <v>8242.76</v>
      </c>
      <c r="Q31" s="22">
        <v>601.38</v>
      </c>
      <c r="R31" s="22">
        <v>1605.87</v>
      </c>
      <c r="S31" s="22">
        <v>0.55913199999999996</v>
      </c>
      <c r="T31" s="22">
        <v>0.88519899999999996</v>
      </c>
      <c r="U31" s="22">
        <v>0.24941199999999999</v>
      </c>
      <c r="V31" s="22">
        <v>0.36462600000000001</v>
      </c>
      <c r="W31" s="22">
        <v>31.021097183199998</v>
      </c>
      <c r="X31" s="17">
        <f t="shared" si="2"/>
        <v>-0.27382644049551264</v>
      </c>
      <c r="Y31" s="17">
        <f t="shared" si="3"/>
        <v>1.033548543194204</v>
      </c>
      <c r="Z31" s="71">
        <f t="shared" si="4"/>
        <v>1.021308140398961</v>
      </c>
      <c r="AA31" s="17" t="str">
        <f t="shared" si="5"/>
        <v/>
      </c>
      <c r="AB31" s="17">
        <f t="shared" si="0"/>
        <v>1.021308140398961</v>
      </c>
      <c r="AC31" s="71">
        <f t="shared" si="6"/>
        <v>0</v>
      </c>
      <c r="AD31" s="71">
        <f t="shared" si="7"/>
        <v>1.033548543194204</v>
      </c>
      <c r="AE31" s="71">
        <f t="shared" si="8"/>
        <v>1.021308140398961</v>
      </c>
      <c r="AF31" s="71">
        <f t="shared" si="9"/>
        <v>2.0548566835931652</v>
      </c>
      <c r="AG31" s="71">
        <f t="shared" si="10"/>
        <v>0</v>
      </c>
      <c r="AH31" s="71">
        <f t="shared" si="11"/>
        <v>50.297840790868179</v>
      </c>
      <c r="AI31" s="71">
        <f t="shared" si="12"/>
        <v>49.702159209131821</v>
      </c>
      <c r="AJ31" s="51">
        <v>0</v>
      </c>
      <c r="AK31" s="51">
        <v>50.297840790868179</v>
      </c>
      <c r="AL31" s="51">
        <v>49.702159209131821</v>
      </c>
      <c r="AM31" s="53" t="str">
        <f t="shared" si="1"/>
        <v>Mixed</v>
      </c>
      <c r="AN31" s="53" t="str">
        <f t="shared" si="13"/>
        <v>Massive</v>
      </c>
      <c r="AO31" s="53" t="str">
        <f t="shared" si="14"/>
        <v>Mixed</v>
      </c>
    </row>
    <row r="32" spans="1:41" s="24" customFormat="1" x14ac:dyDescent="0.25">
      <c r="A32" s="27" t="s">
        <v>57</v>
      </c>
      <c r="B32" s="17">
        <v>437173</v>
      </c>
      <c r="C32" s="17">
        <v>8039390</v>
      </c>
      <c r="D32" s="27">
        <v>-17.7318</v>
      </c>
      <c r="E32" s="27">
        <v>146.40700000000001</v>
      </c>
      <c r="F32" s="22">
        <v>0.57075699999999996</v>
      </c>
      <c r="G32" s="22">
        <v>0.33349299999999998</v>
      </c>
      <c r="H32" s="22">
        <v>5.3508599999999999</v>
      </c>
      <c r="I32" s="22">
        <v>6.6504599999999998</v>
      </c>
      <c r="J32" s="22">
        <v>0.79203800000000002</v>
      </c>
      <c r="K32" s="22">
        <v>1.6305799999999999</v>
      </c>
      <c r="L32" s="22">
        <v>1.47844</v>
      </c>
      <c r="M32" s="22">
        <v>1.2998000000000001</v>
      </c>
      <c r="N32" s="22">
        <v>1.1674599999999999</v>
      </c>
      <c r="O32" s="22">
        <v>2529.69</v>
      </c>
      <c r="P32" s="22">
        <v>6547.49</v>
      </c>
      <c r="Q32" s="22">
        <v>511.20299999999997</v>
      </c>
      <c r="R32" s="22">
        <v>1280.1099999999999</v>
      </c>
      <c r="S32" s="22">
        <v>0.50911700000000004</v>
      </c>
      <c r="T32" s="22">
        <v>0.79973899999999998</v>
      </c>
      <c r="U32" s="22">
        <v>0.22171099999999999</v>
      </c>
      <c r="V32" s="22">
        <v>0.33304699999999998</v>
      </c>
      <c r="W32" s="22">
        <v>54.446102142299999</v>
      </c>
      <c r="X32" s="17">
        <f t="shared" si="2"/>
        <v>-0.12832829810679414</v>
      </c>
      <c r="Y32" s="17">
        <f t="shared" si="3"/>
        <v>0.90492011448093201</v>
      </c>
      <c r="Z32" s="71">
        <f t="shared" si="4"/>
        <v>0.90921904110135521</v>
      </c>
      <c r="AA32" s="17" t="str">
        <f t="shared" si="5"/>
        <v/>
      </c>
      <c r="AB32" s="17">
        <f t="shared" si="0"/>
        <v>0.90921904110135521</v>
      </c>
      <c r="AC32" s="71">
        <f t="shared" si="6"/>
        <v>0</v>
      </c>
      <c r="AD32" s="71">
        <f t="shared" si="7"/>
        <v>0.90492011448093201</v>
      </c>
      <c r="AE32" s="71">
        <f t="shared" si="8"/>
        <v>0.90921904110135521</v>
      </c>
      <c r="AF32" s="71">
        <f t="shared" si="9"/>
        <v>1.8141391555822872</v>
      </c>
      <c r="AG32" s="71">
        <f t="shared" si="10"/>
        <v>0</v>
      </c>
      <c r="AH32" s="71">
        <f t="shared" si="11"/>
        <v>49.881516073141498</v>
      </c>
      <c r="AI32" s="71">
        <f t="shared" si="12"/>
        <v>50.118483926858502</v>
      </c>
      <c r="AJ32" s="51">
        <v>0</v>
      </c>
      <c r="AK32" s="51">
        <v>49.881516073141498</v>
      </c>
      <c r="AL32" s="51">
        <v>50.118483926858502</v>
      </c>
      <c r="AM32" s="53" t="str">
        <f t="shared" si="1"/>
        <v>Mixed</v>
      </c>
      <c r="AN32" s="53" t="str">
        <f t="shared" si="13"/>
        <v>Plate</v>
      </c>
      <c r="AO32" s="53" t="str">
        <f t="shared" si="14"/>
        <v>Mixed</v>
      </c>
    </row>
    <row r="33" spans="1:41" s="24" customFormat="1" x14ac:dyDescent="0.25">
      <c r="A33" s="27" t="s">
        <v>58</v>
      </c>
      <c r="B33" s="17">
        <v>437190</v>
      </c>
      <c r="C33" s="17">
        <v>8039420</v>
      </c>
      <c r="D33" s="27">
        <v>-17.7315</v>
      </c>
      <c r="E33" s="27">
        <v>146.40799999999999</v>
      </c>
      <c r="F33" s="22">
        <v>0.55399600000000004</v>
      </c>
      <c r="G33" s="22">
        <v>0.32530700000000001</v>
      </c>
      <c r="H33" s="22">
        <v>5.2601199999999997</v>
      </c>
      <c r="I33" s="22">
        <v>6.5792000000000002</v>
      </c>
      <c r="J33" s="22">
        <v>0.78829700000000003</v>
      </c>
      <c r="K33" s="22">
        <v>1.6240300000000001</v>
      </c>
      <c r="L33" s="22">
        <v>1.4721900000000001</v>
      </c>
      <c r="M33" s="22">
        <v>1.2958000000000001</v>
      </c>
      <c r="N33" s="22">
        <v>1.16303</v>
      </c>
      <c r="O33" s="22">
        <v>2439.87</v>
      </c>
      <c r="P33" s="22">
        <v>6275.03</v>
      </c>
      <c r="Q33" s="22">
        <v>505.96</v>
      </c>
      <c r="R33" s="22">
        <v>1261.98</v>
      </c>
      <c r="S33" s="22">
        <v>0.51145200000000002</v>
      </c>
      <c r="T33" s="22">
        <v>0.80463300000000004</v>
      </c>
      <c r="U33" s="22">
        <v>0.22542999999999999</v>
      </c>
      <c r="V33" s="22">
        <v>0.34132400000000002</v>
      </c>
      <c r="W33" s="22">
        <v>54.105319976799997</v>
      </c>
      <c r="X33" s="17">
        <f t="shared" si="2"/>
        <v>-0.18859580318219038</v>
      </c>
      <c r="Y33" s="17">
        <f t="shared" si="3"/>
        <v>0.96495686031116756</v>
      </c>
      <c r="Z33" s="71">
        <f t="shared" si="4"/>
        <v>0.890269071805873</v>
      </c>
      <c r="AA33" s="17" t="str">
        <f t="shared" si="5"/>
        <v/>
      </c>
      <c r="AB33" s="17">
        <f t="shared" si="0"/>
        <v>0.890269071805873</v>
      </c>
      <c r="AC33" s="71">
        <f t="shared" si="6"/>
        <v>0</v>
      </c>
      <c r="AD33" s="71">
        <f t="shared" si="7"/>
        <v>0.96495686031116756</v>
      </c>
      <c r="AE33" s="71">
        <f t="shared" si="8"/>
        <v>0.890269071805873</v>
      </c>
      <c r="AF33" s="71">
        <f t="shared" si="9"/>
        <v>1.8552259321170406</v>
      </c>
      <c r="AG33" s="71">
        <f t="shared" si="10"/>
        <v>0</v>
      </c>
      <c r="AH33" s="71">
        <f t="shared" si="11"/>
        <v>52.012902774059079</v>
      </c>
      <c r="AI33" s="71">
        <f t="shared" si="12"/>
        <v>47.987097225940921</v>
      </c>
      <c r="AJ33" s="51">
        <v>0</v>
      </c>
      <c r="AK33" s="51">
        <v>52.012902774059079</v>
      </c>
      <c r="AL33" s="51">
        <v>47.987097225940921</v>
      </c>
      <c r="AM33" s="53" t="str">
        <f t="shared" si="1"/>
        <v>Mixed</v>
      </c>
      <c r="AN33" s="53" t="str">
        <f t="shared" si="13"/>
        <v>Massive</v>
      </c>
      <c r="AO33" s="53" t="str">
        <f t="shared" si="14"/>
        <v>Mixed</v>
      </c>
    </row>
    <row r="34" spans="1:41" s="24" customFormat="1" x14ac:dyDescent="0.25">
      <c r="A34" s="27" t="s">
        <v>59</v>
      </c>
      <c r="B34" s="17">
        <v>437208</v>
      </c>
      <c r="C34" s="17">
        <v>8039440</v>
      </c>
      <c r="D34" s="27">
        <v>-17.731300000000001</v>
      </c>
      <c r="E34" s="27">
        <v>146.40799999999999</v>
      </c>
      <c r="F34" s="22">
        <v>0.55139300000000002</v>
      </c>
      <c r="G34" s="22">
        <v>0.32072600000000001</v>
      </c>
      <c r="H34" s="22">
        <v>5.2248000000000001</v>
      </c>
      <c r="I34" s="22">
        <v>6.5598400000000003</v>
      </c>
      <c r="J34" s="22">
        <v>0.78844800000000004</v>
      </c>
      <c r="K34" s="22">
        <v>1.6268899999999999</v>
      </c>
      <c r="L34" s="22">
        <v>1.4741500000000001</v>
      </c>
      <c r="M34" s="22">
        <v>1.2959000000000001</v>
      </c>
      <c r="N34" s="22">
        <v>1.1633</v>
      </c>
      <c r="O34" s="22">
        <v>2468.1799999999998</v>
      </c>
      <c r="P34" s="22">
        <v>6392.04</v>
      </c>
      <c r="Q34" s="22">
        <v>506.71899999999999</v>
      </c>
      <c r="R34" s="22">
        <v>1267.45</v>
      </c>
      <c r="S34" s="22">
        <v>0.50673299999999999</v>
      </c>
      <c r="T34" s="22">
        <v>0.79453700000000005</v>
      </c>
      <c r="U34" s="22">
        <v>0.22365499999999999</v>
      </c>
      <c r="V34" s="22">
        <v>0.33535100000000001</v>
      </c>
      <c r="W34" s="22">
        <v>60.499393463099999</v>
      </c>
      <c r="X34" s="17">
        <f t="shared" si="2"/>
        <v>-0.17087384305077169</v>
      </c>
      <c r="Y34" s="17">
        <f t="shared" si="3"/>
        <v>0.94764413618218413</v>
      </c>
      <c r="Z34" s="71">
        <f t="shared" si="4"/>
        <v>0.89808231358194113</v>
      </c>
      <c r="AA34" s="17" t="str">
        <f t="shared" si="5"/>
        <v/>
      </c>
      <c r="AB34" s="17">
        <f t="shared" si="0"/>
        <v>0.89808231358194113</v>
      </c>
      <c r="AC34" s="71">
        <f t="shared" si="6"/>
        <v>0</v>
      </c>
      <c r="AD34" s="71">
        <f t="shared" si="7"/>
        <v>0.94764413618218413</v>
      </c>
      <c r="AE34" s="71">
        <f t="shared" si="8"/>
        <v>0.89808231358194113</v>
      </c>
      <c r="AF34" s="71">
        <f t="shared" si="9"/>
        <v>1.8457264497641253</v>
      </c>
      <c r="AG34" s="71">
        <f t="shared" si="10"/>
        <v>0</v>
      </c>
      <c r="AH34" s="71">
        <f t="shared" si="11"/>
        <v>51.342610184910576</v>
      </c>
      <c r="AI34" s="71">
        <f t="shared" si="12"/>
        <v>48.657389815089424</v>
      </c>
      <c r="AJ34" s="51">
        <v>0</v>
      </c>
      <c r="AK34" s="51">
        <v>51.342610184910576</v>
      </c>
      <c r="AL34" s="51">
        <v>48.657389815089424</v>
      </c>
      <c r="AM34" s="53" t="str">
        <f t="shared" si="1"/>
        <v>Mixed</v>
      </c>
      <c r="AN34" s="53" t="str">
        <f t="shared" si="13"/>
        <v>Massive</v>
      </c>
      <c r="AO34" s="53" t="str">
        <f t="shared" si="14"/>
        <v>Mixed</v>
      </c>
    </row>
    <row r="35" spans="1:41" s="24" customFormat="1" x14ac:dyDescent="0.25">
      <c r="A35" s="27" t="s">
        <v>60</v>
      </c>
      <c r="B35" s="17">
        <v>437234</v>
      </c>
      <c r="C35" s="17">
        <v>8039450</v>
      </c>
      <c r="D35" s="27">
        <v>-17.731200000000001</v>
      </c>
      <c r="E35" s="27">
        <v>146.40799999999999</v>
      </c>
      <c r="F35" s="22">
        <v>0.55423100000000003</v>
      </c>
      <c r="G35" s="22">
        <v>0.32317099999999999</v>
      </c>
      <c r="H35" s="22">
        <v>5.25936</v>
      </c>
      <c r="I35" s="22">
        <v>6.5839400000000001</v>
      </c>
      <c r="J35" s="22">
        <v>0.77252299999999996</v>
      </c>
      <c r="K35" s="22">
        <v>1.57538</v>
      </c>
      <c r="L35" s="22">
        <v>1.42961</v>
      </c>
      <c r="M35" s="22">
        <v>1.25834</v>
      </c>
      <c r="N35" s="22">
        <v>1.1322000000000001</v>
      </c>
      <c r="O35" s="22">
        <v>2337.94</v>
      </c>
      <c r="P35" s="22">
        <v>5996.63</v>
      </c>
      <c r="Q35" s="22">
        <v>484.68900000000002</v>
      </c>
      <c r="R35" s="22">
        <v>1201.0899999999999</v>
      </c>
      <c r="S35" s="22">
        <v>0.50477799999999995</v>
      </c>
      <c r="T35" s="22">
        <v>0.78593000000000002</v>
      </c>
      <c r="U35" s="22">
        <v>0.222085</v>
      </c>
      <c r="V35" s="22">
        <v>0.329625</v>
      </c>
      <c r="W35" s="22">
        <v>61.317859649699997</v>
      </c>
      <c r="X35" s="17">
        <f t="shared" si="2"/>
        <v>-0.16276113113727719</v>
      </c>
      <c r="Y35" s="17">
        <f t="shared" si="3"/>
        <v>0.93230647122316412</v>
      </c>
      <c r="Z35" s="71">
        <f t="shared" si="4"/>
        <v>0.87446972336979356</v>
      </c>
      <c r="AA35" s="17" t="str">
        <f t="shared" si="5"/>
        <v/>
      </c>
      <c r="AB35" s="17">
        <f t="shared" si="0"/>
        <v>0.87446972336979356</v>
      </c>
      <c r="AC35" s="71">
        <f t="shared" si="6"/>
        <v>0</v>
      </c>
      <c r="AD35" s="71">
        <f t="shared" si="7"/>
        <v>0.93230647122316412</v>
      </c>
      <c r="AE35" s="71">
        <f t="shared" si="8"/>
        <v>0.87446972336979356</v>
      </c>
      <c r="AF35" s="71">
        <f t="shared" si="9"/>
        <v>1.8067761945929577</v>
      </c>
      <c r="AG35" s="71">
        <f t="shared" si="10"/>
        <v>0</v>
      </c>
      <c r="AH35" s="71">
        <f t="shared" si="11"/>
        <v>51.600550971018308</v>
      </c>
      <c r="AI35" s="71">
        <f t="shared" si="12"/>
        <v>48.399449028981692</v>
      </c>
      <c r="AJ35" s="51">
        <v>0</v>
      </c>
      <c r="AK35" s="51">
        <v>51.600550971018308</v>
      </c>
      <c r="AL35" s="51">
        <v>48.399449028981692</v>
      </c>
      <c r="AM35" s="53" t="str">
        <f t="shared" si="1"/>
        <v>Mixed</v>
      </c>
      <c r="AN35" s="53" t="str">
        <f t="shared" si="13"/>
        <v>Massive</v>
      </c>
      <c r="AO35" s="53" t="str">
        <f t="shared" si="14"/>
        <v>Mixed</v>
      </c>
    </row>
    <row r="36" spans="1:41" s="24" customFormat="1" x14ac:dyDescent="0.25">
      <c r="A36" s="27" t="s">
        <v>61</v>
      </c>
      <c r="B36" s="17">
        <v>437259</v>
      </c>
      <c r="C36" s="17">
        <v>8039470</v>
      </c>
      <c r="D36" s="27">
        <v>-17.731100000000001</v>
      </c>
      <c r="E36" s="27">
        <v>146.40799999999999</v>
      </c>
      <c r="F36" s="22">
        <v>0.48092800000000002</v>
      </c>
      <c r="G36" s="22">
        <v>0.28276000000000001</v>
      </c>
      <c r="H36" s="22">
        <v>5.1817099999999998</v>
      </c>
      <c r="I36" s="22">
        <v>6.4724199999999996</v>
      </c>
      <c r="J36" s="22">
        <v>0.76878599999999997</v>
      </c>
      <c r="K36" s="22">
        <v>1.5564199999999999</v>
      </c>
      <c r="L36" s="22">
        <v>1.41401</v>
      </c>
      <c r="M36" s="22">
        <v>1.2458199999999999</v>
      </c>
      <c r="N36" s="22">
        <v>1.1230199999999999</v>
      </c>
      <c r="O36" s="22">
        <v>2196.89</v>
      </c>
      <c r="P36" s="22">
        <v>5577.96</v>
      </c>
      <c r="Q36" s="22">
        <v>479.41199999999998</v>
      </c>
      <c r="R36" s="22">
        <v>1180.8599999999999</v>
      </c>
      <c r="S36" s="22">
        <v>0.49947900000000001</v>
      </c>
      <c r="T36" s="22">
        <v>0.77032999999999996</v>
      </c>
      <c r="U36" s="22">
        <v>0.22351599999999999</v>
      </c>
      <c r="V36" s="22">
        <v>0.33206999999999998</v>
      </c>
      <c r="W36" s="22">
        <v>62.677268981899999</v>
      </c>
      <c r="X36" s="17">
        <f t="shared" si="2"/>
        <v>-0.32144818636904215</v>
      </c>
      <c r="Y36" s="17">
        <f t="shared" si="3"/>
        <v>1.10801754865768</v>
      </c>
      <c r="Z36" s="71">
        <f t="shared" si="4"/>
        <v>0.84575665181532034</v>
      </c>
      <c r="AA36" s="17" t="str">
        <f t="shared" si="5"/>
        <v/>
      </c>
      <c r="AB36" s="17">
        <f t="shared" si="0"/>
        <v>0.84575665181532034</v>
      </c>
      <c r="AC36" s="71">
        <f t="shared" si="6"/>
        <v>0</v>
      </c>
      <c r="AD36" s="71">
        <f t="shared" si="7"/>
        <v>1.10801754865768</v>
      </c>
      <c r="AE36" s="71">
        <f t="shared" si="8"/>
        <v>0.84575665181532034</v>
      </c>
      <c r="AF36" s="71">
        <f t="shared" si="9"/>
        <v>1.9537742004730003</v>
      </c>
      <c r="AG36" s="71">
        <f t="shared" si="10"/>
        <v>0</v>
      </c>
      <c r="AH36" s="71">
        <f t="shared" si="11"/>
        <v>56.711648070152307</v>
      </c>
      <c r="AI36" s="71">
        <f t="shared" si="12"/>
        <v>43.288351929847693</v>
      </c>
      <c r="AJ36" s="51">
        <v>0</v>
      </c>
      <c r="AK36" s="51">
        <v>56.711648070152307</v>
      </c>
      <c r="AL36" s="51">
        <v>43.288351929847693</v>
      </c>
      <c r="AM36" s="53" t="str">
        <f t="shared" si="1"/>
        <v>Mixed</v>
      </c>
      <c r="AN36" s="53" t="str">
        <f t="shared" si="13"/>
        <v>Massive</v>
      </c>
      <c r="AO36" s="53" t="str">
        <f t="shared" si="14"/>
        <v>Massive</v>
      </c>
    </row>
    <row r="37" spans="1:41" s="24" customFormat="1" x14ac:dyDescent="0.25">
      <c r="A37" s="27" t="s">
        <v>62</v>
      </c>
      <c r="B37" s="17">
        <v>437283</v>
      </c>
      <c r="C37" s="17">
        <v>8039490</v>
      </c>
      <c r="D37" s="27">
        <v>-17.730899999999998</v>
      </c>
      <c r="E37" s="27">
        <v>146.40799999999999</v>
      </c>
      <c r="F37" s="22">
        <v>0.52789399999999997</v>
      </c>
      <c r="G37" s="22">
        <v>0.316722</v>
      </c>
      <c r="H37" s="22">
        <v>5.3088899999999999</v>
      </c>
      <c r="I37" s="22">
        <v>6.5861099999999997</v>
      </c>
      <c r="J37" s="22">
        <v>0.770235</v>
      </c>
      <c r="K37" s="22">
        <v>1.56253</v>
      </c>
      <c r="L37" s="22">
        <v>1.41977</v>
      </c>
      <c r="M37" s="22">
        <v>1.2509999999999999</v>
      </c>
      <c r="N37" s="22">
        <v>1.12697</v>
      </c>
      <c r="O37" s="22">
        <v>2231.9899999999998</v>
      </c>
      <c r="P37" s="22">
        <v>5629.79</v>
      </c>
      <c r="Q37" s="22">
        <v>478.82</v>
      </c>
      <c r="R37" s="22">
        <v>1177.06</v>
      </c>
      <c r="S37" s="22">
        <v>0.50843300000000002</v>
      </c>
      <c r="T37" s="22">
        <v>0.79049000000000003</v>
      </c>
      <c r="U37" s="22">
        <v>0.22376799999999999</v>
      </c>
      <c r="V37" s="22">
        <v>0.33418799999999999</v>
      </c>
      <c r="W37" s="22">
        <v>62.183212280299998</v>
      </c>
      <c r="X37" s="17">
        <f t="shared" si="2"/>
        <v>-0.22862841890344709</v>
      </c>
      <c r="Y37" s="17">
        <f t="shared" si="3"/>
        <v>1.000781498517648</v>
      </c>
      <c r="Z37" s="71">
        <f t="shared" si="4"/>
        <v>0.86283690306669469</v>
      </c>
      <c r="AA37" s="17" t="str">
        <f t="shared" si="5"/>
        <v/>
      </c>
      <c r="AB37" s="17">
        <f t="shared" si="0"/>
        <v>0.86283690306669469</v>
      </c>
      <c r="AC37" s="71">
        <f t="shared" si="6"/>
        <v>0</v>
      </c>
      <c r="AD37" s="71">
        <f t="shared" si="7"/>
        <v>1.000781498517648</v>
      </c>
      <c r="AE37" s="71">
        <f t="shared" si="8"/>
        <v>0.86283690306669469</v>
      </c>
      <c r="AF37" s="71">
        <f t="shared" si="9"/>
        <v>1.8636184015843427</v>
      </c>
      <c r="AG37" s="71">
        <f t="shared" si="10"/>
        <v>0</v>
      </c>
      <c r="AH37" s="71">
        <f t="shared" si="11"/>
        <v>53.700988231648729</v>
      </c>
      <c r="AI37" s="71">
        <f t="shared" si="12"/>
        <v>46.299011768351271</v>
      </c>
      <c r="AJ37" s="51">
        <v>0</v>
      </c>
      <c r="AK37" s="51">
        <v>53.700988231648729</v>
      </c>
      <c r="AL37" s="51">
        <v>46.299011768351271</v>
      </c>
      <c r="AM37" s="53" t="str">
        <f t="shared" si="1"/>
        <v>Mixed</v>
      </c>
      <c r="AN37" s="53" t="str">
        <f t="shared" si="13"/>
        <v>Massive</v>
      </c>
      <c r="AO37" s="53" t="str">
        <f t="shared" si="14"/>
        <v>Massive</v>
      </c>
    </row>
    <row r="38" spans="1:41" s="24" customFormat="1" x14ac:dyDescent="0.25">
      <c r="A38" s="27" t="s">
        <v>63</v>
      </c>
      <c r="B38" s="17">
        <v>437304</v>
      </c>
      <c r="C38" s="17">
        <v>8039510</v>
      </c>
      <c r="D38" s="27">
        <v>-17.730699999999999</v>
      </c>
      <c r="E38" s="27">
        <v>146.40899999999999</v>
      </c>
      <c r="F38" s="22">
        <v>0.53206699999999996</v>
      </c>
      <c r="G38" s="22">
        <v>0.31495000000000001</v>
      </c>
      <c r="H38" s="22">
        <v>5.2797200000000002</v>
      </c>
      <c r="I38" s="22">
        <v>6.5992499999999996</v>
      </c>
      <c r="J38" s="22">
        <v>0.77688299999999999</v>
      </c>
      <c r="K38" s="22">
        <v>1.5849800000000001</v>
      </c>
      <c r="L38" s="22">
        <v>1.4389400000000001</v>
      </c>
      <c r="M38" s="22">
        <v>1.2668600000000001</v>
      </c>
      <c r="N38" s="22">
        <v>1.1396299999999999</v>
      </c>
      <c r="O38" s="22">
        <v>2335.83</v>
      </c>
      <c r="P38" s="22">
        <v>5948.77</v>
      </c>
      <c r="Q38" s="22">
        <v>488.41</v>
      </c>
      <c r="R38" s="22">
        <v>1202.6500000000001</v>
      </c>
      <c r="S38" s="22">
        <v>0.503471</v>
      </c>
      <c r="T38" s="22">
        <v>0.78591</v>
      </c>
      <c r="U38" s="22">
        <v>0.22220599999999999</v>
      </c>
      <c r="V38" s="22">
        <v>0.33293099999999998</v>
      </c>
      <c r="W38" s="22">
        <v>62.117893219000003</v>
      </c>
      <c r="X38" s="17">
        <f t="shared" si="2"/>
        <v>-0.19467665051509053</v>
      </c>
      <c r="Y38" s="17">
        <f t="shared" si="3"/>
        <v>0.97143992835991</v>
      </c>
      <c r="Z38" s="71">
        <f t="shared" si="4"/>
        <v>0.8712785755370962</v>
      </c>
      <c r="AA38" s="17" t="str">
        <f t="shared" si="5"/>
        <v/>
      </c>
      <c r="AB38" s="17">
        <f t="shared" si="0"/>
        <v>0.8712785755370962</v>
      </c>
      <c r="AC38" s="71">
        <f t="shared" si="6"/>
        <v>0</v>
      </c>
      <c r="AD38" s="71">
        <f t="shared" si="7"/>
        <v>0.97143992835991</v>
      </c>
      <c r="AE38" s="71">
        <f t="shared" si="8"/>
        <v>0.8712785755370962</v>
      </c>
      <c r="AF38" s="71">
        <f t="shared" si="9"/>
        <v>1.8427185038970062</v>
      </c>
      <c r="AG38" s="71">
        <f t="shared" si="10"/>
        <v>0</v>
      </c>
      <c r="AH38" s="71">
        <f t="shared" si="11"/>
        <v>52.717760542670824</v>
      </c>
      <c r="AI38" s="71">
        <f t="shared" si="12"/>
        <v>47.282239457329176</v>
      </c>
      <c r="AJ38" s="51">
        <v>0</v>
      </c>
      <c r="AK38" s="51">
        <v>52.717760542670824</v>
      </c>
      <c r="AL38" s="51">
        <v>47.282239457329176</v>
      </c>
      <c r="AM38" s="53" t="str">
        <f t="shared" si="1"/>
        <v>Mixed</v>
      </c>
      <c r="AN38" s="53" t="str">
        <f t="shared" si="13"/>
        <v>Massive</v>
      </c>
      <c r="AO38" s="53" t="str">
        <f t="shared" si="14"/>
        <v>Massive</v>
      </c>
    </row>
    <row r="39" spans="1:41" s="24" customFormat="1" x14ac:dyDescent="0.25">
      <c r="A39" s="27" t="s">
        <v>64</v>
      </c>
      <c r="B39" s="17">
        <v>437325</v>
      </c>
      <c r="C39" s="17">
        <v>8039530</v>
      </c>
      <c r="D39" s="27">
        <v>-17.730499999999999</v>
      </c>
      <c r="E39" s="27">
        <v>146.40899999999999</v>
      </c>
      <c r="F39" s="22">
        <v>0.532864</v>
      </c>
      <c r="G39" s="22">
        <v>0.31113800000000003</v>
      </c>
      <c r="H39" s="22">
        <v>5.2478499999999997</v>
      </c>
      <c r="I39" s="22">
        <v>6.6056400000000002</v>
      </c>
      <c r="J39" s="22">
        <v>0.78208599999999995</v>
      </c>
      <c r="K39" s="22">
        <v>1.6029199999999999</v>
      </c>
      <c r="L39" s="22">
        <v>1.4541999999999999</v>
      </c>
      <c r="M39" s="22">
        <v>1.2794399999999999</v>
      </c>
      <c r="N39" s="22">
        <v>1.1495599999999999</v>
      </c>
      <c r="O39" s="22">
        <v>2424.5700000000002</v>
      </c>
      <c r="P39" s="22">
        <v>6222.57</v>
      </c>
      <c r="Q39" s="22">
        <v>496.29300000000001</v>
      </c>
      <c r="R39" s="22">
        <v>1223.22</v>
      </c>
      <c r="S39" s="22">
        <v>0.49800899999999998</v>
      </c>
      <c r="T39" s="22">
        <v>0.77994699999999995</v>
      </c>
      <c r="U39" s="22">
        <v>0.22060299999999999</v>
      </c>
      <c r="V39" s="22">
        <v>0.33161499999999999</v>
      </c>
      <c r="W39" s="22">
        <v>59.674461364700001</v>
      </c>
      <c r="X39" s="17">
        <f t="shared" si="2"/>
        <v>-0.16843527793027002</v>
      </c>
      <c r="Y39" s="17">
        <f t="shared" si="3"/>
        <v>0.95049567118160194</v>
      </c>
      <c r="Z39" s="71">
        <f t="shared" si="4"/>
        <v>0.87623135112245509</v>
      </c>
      <c r="AA39" s="17" t="str">
        <f t="shared" si="5"/>
        <v/>
      </c>
      <c r="AB39" s="17">
        <f t="shared" si="0"/>
        <v>0.87623135112245509</v>
      </c>
      <c r="AC39" s="71">
        <f t="shared" si="6"/>
        <v>0</v>
      </c>
      <c r="AD39" s="71">
        <f t="shared" si="7"/>
        <v>0.95049567118160194</v>
      </c>
      <c r="AE39" s="71">
        <f t="shared" si="8"/>
        <v>0.87623135112245509</v>
      </c>
      <c r="AF39" s="71">
        <f t="shared" si="9"/>
        <v>1.826727022304057</v>
      </c>
      <c r="AG39" s="71">
        <f t="shared" si="10"/>
        <v>0</v>
      </c>
      <c r="AH39" s="71">
        <f t="shared" si="11"/>
        <v>52.032715319595944</v>
      </c>
      <c r="AI39" s="71">
        <f t="shared" si="12"/>
        <v>47.967284680404056</v>
      </c>
      <c r="AJ39" s="51">
        <v>0</v>
      </c>
      <c r="AK39" s="51">
        <v>52.032715319595944</v>
      </c>
      <c r="AL39" s="51">
        <v>47.967284680404056</v>
      </c>
      <c r="AM39" s="53" t="str">
        <f t="shared" si="1"/>
        <v>Mixed</v>
      </c>
      <c r="AN39" s="53" t="str">
        <f t="shared" si="13"/>
        <v>Massive</v>
      </c>
      <c r="AO39" s="53" t="str">
        <f t="shared" si="14"/>
        <v>Mixed</v>
      </c>
    </row>
    <row r="40" spans="1:41" s="24" customFormat="1" x14ac:dyDescent="0.25">
      <c r="A40" s="27" t="s">
        <v>65</v>
      </c>
      <c r="B40" s="17">
        <v>437345</v>
      </c>
      <c r="C40" s="17">
        <v>8039550</v>
      </c>
      <c r="D40" s="27">
        <v>-17.7303</v>
      </c>
      <c r="E40" s="27">
        <v>146.40899999999999</v>
      </c>
      <c r="F40" s="22">
        <v>0.54518</v>
      </c>
      <c r="G40" s="22">
        <v>0.32967200000000002</v>
      </c>
      <c r="H40" s="22">
        <v>5.4155800000000003</v>
      </c>
      <c r="I40" s="22">
        <v>6.6903199999999998</v>
      </c>
      <c r="J40" s="22">
        <v>0.741506</v>
      </c>
      <c r="K40" s="22">
        <v>1.4785200000000001</v>
      </c>
      <c r="L40" s="22">
        <v>1.3464</v>
      </c>
      <c r="M40" s="22">
        <v>1.19051</v>
      </c>
      <c r="N40" s="22">
        <v>1.0757399999999999</v>
      </c>
      <c r="O40" s="22">
        <v>2053.5</v>
      </c>
      <c r="P40" s="22">
        <v>4997.29</v>
      </c>
      <c r="Q40" s="22">
        <v>442.24900000000002</v>
      </c>
      <c r="R40" s="22">
        <v>1067.56</v>
      </c>
      <c r="S40" s="22">
        <v>0.50399099999999997</v>
      </c>
      <c r="T40" s="22">
        <v>0.78493599999999997</v>
      </c>
      <c r="U40" s="22">
        <v>0.22069</v>
      </c>
      <c r="V40" s="22">
        <v>0.33260000000000001</v>
      </c>
      <c r="W40" s="22">
        <v>54.336151123</v>
      </c>
      <c r="X40" s="17">
        <f t="shared" si="2"/>
        <v>-0.17620465714232392</v>
      </c>
      <c r="Y40" s="17">
        <f t="shared" si="3"/>
        <v>0.94190937352470794</v>
      </c>
      <c r="Z40" s="71">
        <f t="shared" si="4"/>
        <v>0.81818182634917291</v>
      </c>
      <c r="AA40" s="17" t="str">
        <f t="shared" si="5"/>
        <v/>
      </c>
      <c r="AB40" s="17">
        <f t="shared" si="0"/>
        <v>0.81818182634917291</v>
      </c>
      <c r="AC40" s="71">
        <f t="shared" si="6"/>
        <v>0</v>
      </c>
      <c r="AD40" s="71">
        <f t="shared" si="7"/>
        <v>0.94190937352470794</v>
      </c>
      <c r="AE40" s="71">
        <f t="shared" si="8"/>
        <v>0.81818182634917291</v>
      </c>
      <c r="AF40" s="71">
        <f t="shared" si="9"/>
        <v>1.7600911998738809</v>
      </c>
      <c r="AG40" s="71">
        <f t="shared" si="10"/>
        <v>0</v>
      </c>
      <c r="AH40" s="71">
        <f t="shared" si="11"/>
        <v>53.514805005115662</v>
      </c>
      <c r="AI40" s="71">
        <f t="shared" si="12"/>
        <v>46.485194994884338</v>
      </c>
      <c r="AJ40" s="51">
        <v>0</v>
      </c>
      <c r="AK40" s="51">
        <v>53.514805005115662</v>
      </c>
      <c r="AL40" s="51">
        <v>46.485194994884338</v>
      </c>
      <c r="AM40" s="53" t="str">
        <f t="shared" si="1"/>
        <v>Mixed</v>
      </c>
      <c r="AN40" s="53" t="str">
        <f t="shared" si="13"/>
        <v>Massive</v>
      </c>
      <c r="AO40" s="53" t="str">
        <f t="shared" si="14"/>
        <v>Massive</v>
      </c>
    </row>
    <row r="41" spans="1:41" s="24" customFormat="1" x14ac:dyDescent="0.25">
      <c r="A41" s="27" t="s">
        <v>66</v>
      </c>
      <c r="B41" s="17">
        <v>437370</v>
      </c>
      <c r="C41" s="17">
        <v>8039560</v>
      </c>
      <c r="D41" s="27">
        <v>-17.7303</v>
      </c>
      <c r="E41" s="27">
        <v>146.40899999999999</v>
      </c>
      <c r="F41" s="22">
        <v>0.50112500000000004</v>
      </c>
      <c r="G41" s="22">
        <v>0.30108800000000002</v>
      </c>
      <c r="H41" s="22">
        <v>5.2778700000000001</v>
      </c>
      <c r="I41" s="22">
        <v>6.6274300000000004</v>
      </c>
      <c r="J41" s="22">
        <v>0.76825299999999996</v>
      </c>
      <c r="K41" s="22">
        <v>1.56063</v>
      </c>
      <c r="L41" s="22">
        <v>1.4174100000000001</v>
      </c>
      <c r="M41" s="22">
        <v>1.2494400000000001</v>
      </c>
      <c r="N41" s="22">
        <v>1.12608</v>
      </c>
      <c r="O41" s="22">
        <v>2253.2800000000002</v>
      </c>
      <c r="P41" s="22">
        <v>5623.9</v>
      </c>
      <c r="Q41" s="22">
        <v>477.53899999999999</v>
      </c>
      <c r="R41" s="22">
        <v>1174.05</v>
      </c>
      <c r="S41" s="22">
        <v>0.49703999999999998</v>
      </c>
      <c r="T41" s="22">
        <v>0.77585499999999996</v>
      </c>
      <c r="U41" s="22">
        <v>0.220799</v>
      </c>
      <c r="V41" s="22">
        <v>0.33186300000000002</v>
      </c>
      <c r="W41" s="22">
        <v>59.598712921100002</v>
      </c>
      <c r="X41" s="17">
        <f t="shared" si="2"/>
        <v>-0.22124022344114902</v>
      </c>
      <c r="Y41" s="17">
        <f t="shared" si="3"/>
        <v>1.0078362978498214</v>
      </c>
      <c r="Z41" s="71">
        <f t="shared" si="4"/>
        <v>0.85658072283236542</v>
      </c>
      <c r="AA41" s="17" t="str">
        <f t="shared" si="5"/>
        <v/>
      </c>
      <c r="AB41" s="17">
        <f t="shared" si="0"/>
        <v>0.85658072283236542</v>
      </c>
      <c r="AC41" s="71">
        <f t="shared" si="6"/>
        <v>0</v>
      </c>
      <c r="AD41" s="71">
        <f t="shared" si="7"/>
        <v>1.0078362978498214</v>
      </c>
      <c r="AE41" s="71">
        <f t="shared" si="8"/>
        <v>0.85658072283236542</v>
      </c>
      <c r="AF41" s="71">
        <f t="shared" si="9"/>
        <v>1.8644170206821868</v>
      </c>
      <c r="AG41" s="71">
        <f t="shared" si="10"/>
        <v>0</v>
      </c>
      <c r="AH41" s="71">
        <f t="shared" si="11"/>
        <v>54.056377230511224</v>
      </c>
      <c r="AI41" s="71">
        <f t="shared" si="12"/>
        <v>45.943622769488776</v>
      </c>
      <c r="AJ41" s="51">
        <v>0</v>
      </c>
      <c r="AK41" s="51">
        <v>54.056377230511224</v>
      </c>
      <c r="AL41" s="51">
        <v>45.943622769488776</v>
      </c>
      <c r="AM41" s="53" t="str">
        <f t="shared" si="1"/>
        <v>Mixed</v>
      </c>
      <c r="AN41" s="53" t="str">
        <f t="shared" si="13"/>
        <v>Massive</v>
      </c>
      <c r="AO41" s="53" t="str">
        <f t="shared" si="14"/>
        <v>Massive</v>
      </c>
    </row>
    <row r="42" spans="1:41" s="24" customFormat="1" x14ac:dyDescent="0.25">
      <c r="A42" s="27" t="s">
        <v>67</v>
      </c>
      <c r="B42" s="17">
        <v>437390</v>
      </c>
      <c r="C42" s="17">
        <v>8039580</v>
      </c>
      <c r="D42" s="27">
        <v>-17.7301</v>
      </c>
      <c r="E42" s="27">
        <v>146.40899999999999</v>
      </c>
      <c r="F42" s="22">
        <v>0.58959300000000003</v>
      </c>
      <c r="G42" s="22">
        <v>0.35474600000000001</v>
      </c>
      <c r="H42" s="22">
        <v>5.3711399999999996</v>
      </c>
      <c r="I42" s="22">
        <v>6.6801199999999996</v>
      </c>
      <c r="J42" s="22">
        <v>0.76060499999999998</v>
      </c>
      <c r="K42" s="22">
        <v>1.54043</v>
      </c>
      <c r="L42" s="22">
        <v>1.4005000000000001</v>
      </c>
      <c r="M42" s="22">
        <v>1.2355799999999999</v>
      </c>
      <c r="N42" s="22">
        <v>1.11391</v>
      </c>
      <c r="O42" s="22">
        <v>2208.4</v>
      </c>
      <c r="P42" s="22">
        <v>5483.51</v>
      </c>
      <c r="Q42" s="22">
        <v>465.964</v>
      </c>
      <c r="R42" s="22">
        <v>1136.94</v>
      </c>
      <c r="S42" s="22">
        <v>0.51699300000000004</v>
      </c>
      <c r="T42" s="22">
        <v>0.80692399999999997</v>
      </c>
      <c r="U42" s="22">
        <v>0.225301</v>
      </c>
      <c r="V42" s="22">
        <v>0.33659800000000001</v>
      </c>
      <c r="W42" s="22">
        <v>54.811290741000001</v>
      </c>
      <c r="X42" s="17">
        <f t="shared" si="2"/>
        <v>-0.12624650110857116</v>
      </c>
      <c r="Y42" s="17">
        <f t="shared" si="3"/>
        <v>0.87810234293794398</v>
      </c>
      <c r="Z42" s="71">
        <f t="shared" si="4"/>
        <v>0.86899460892510194</v>
      </c>
      <c r="AA42" s="17" t="str">
        <f t="shared" si="5"/>
        <v/>
      </c>
      <c r="AB42" s="17">
        <f t="shared" si="0"/>
        <v>0.86899460892510194</v>
      </c>
      <c r="AC42" s="71">
        <f t="shared" si="6"/>
        <v>0</v>
      </c>
      <c r="AD42" s="71">
        <f t="shared" si="7"/>
        <v>0.87810234293794398</v>
      </c>
      <c r="AE42" s="71">
        <f t="shared" si="8"/>
        <v>0.86899460892510194</v>
      </c>
      <c r="AF42" s="71">
        <f t="shared" si="9"/>
        <v>1.7470969518630459</v>
      </c>
      <c r="AG42" s="71">
        <f t="shared" si="10"/>
        <v>0</v>
      </c>
      <c r="AH42" s="71">
        <f t="shared" si="11"/>
        <v>50.260653365662677</v>
      </c>
      <c r="AI42" s="71">
        <f t="shared" si="12"/>
        <v>49.73934663433733</v>
      </c>
      <c r="AJ42" s="51">
        <v>0</v>
      </c>
      <c r="AK42" s="51">
        <v>50.260653365662677</v>
      </c>
      <c r="AL42" s="51">
        <v>49.73934663433733</v>
      </c>
      <c r="AM42" s="53" t="str">
        <f t="shared" si="1"/>
        <v>Mixed</v>
      </c>
      <c r="AN42" s="53" t="str">
        <f t="shared" si="13"/>
        <v>Massive</v>
      </c>
      <c r="AO42" s="53" t="str">
        <f t="shared" si="14"/>
        <v>Mixed</v>
      </c>
    </row>
    <row r="43" spans="1:41" s="24" customFormat="1" x14ac:dyDescent="0.25">
      <c r="A43" s="27" t="s">
        <v>68</v>
      </c>
      <c r="B43" s="17">
        <v>437417</v>
      </c>
      <c r="C43" s="17">
        <v>8039600</v>
      </c>
      <c r="D43" s="27">
        <v>-17.729900000000001</v>
      </c>
      <c r="E43" s="27">
        <v>146.41</v>
      </c>
      <c r="F43" s="22">
        <v>0.58245000000000002</v>
      </c>
      <c r="G43" s="22">
        <v>0.34781800000000002</v>
      </c>
      <c r="H43" s="22">
        <v>5.3417700000000004</v>
      </c>
      <c r="I43" s="22">
        <v>6.6510400000000001</v>
      </c>
      <c r="J43" s="22">
        <v>0.76736599999999999</v>
      </c>
      <c r="K43" s="22">
        <v>1.55881</v>
      </c>
      <c r="L43" s="22">
        <v>1.41659</v>
      </c>
      <c r="M43" s="22">
        <v>1.2484999999999999</v>
      </c>
      <c r="N43" s="22">
        <v>1.1249499999999999</v>
      </c>
      <c r="O43" s="22">
        <v>2264.17</v>
      </c>
      <c r="P43" s="22">
        <v>5669.76</v>
      </c>
      <c r="Q43" s="22">
        <v>475.45699999999999</v>
      </c>
      <c r="R43" s="22">
        <v>1163.45</v>
      </c>
      <c r="S43" s="22">
        <v>0.51555499999999999</v>
      </c>
      <c r="T43" s="22">
        <v>0.80444300000000002</v>
      </c>
      <c r="U43" s="22">
        <v>0.22508700000000001</v>
      </c>
      <c r="V43" s="22">
        <v>0.33580900000000002</v>
      </c>
      <c r="W43" s="22">
        <v>53.517688751199998</v>
      </c>
      <c r="X43" s="17">
        <f t="shared" si="2"/>
        <v>-0.13951083174601031</v>
      </c>
      <c r="Y43" s="17">
        <f t="shared" si="3"/>
        <v>0.89535884567031188</v>
      </c>
      <c r="Z43" s="71">
        <f t="shared" si="4"/>
        <v>0.87830983756806513</v>
      </c>
      <c r="AA43" s="17" t="str">
        <f t="shared" si="5"/>
        <v/>
      </c>
      <c r="AB43" s="17">
        <f t="shared" si="0"/>
        <v>0.87830983756806513</v>
      </c>
      <c r="AC43" s="71">
        <f t="shared" si="6"/>
        <v>0</v>
      </c>
      <c r="AD43" s="71">
        <f t="shared" si="7"/>
        <v>0.89535884567031188</v>
      </c>
      <c r="AE43" s="71">
        <f t="shared" si="8"/>
        <v>0.87830983756806513</v>
      </c>
      <c r="AF43" s="71">
        <f t="shared" si="9"/>
        <v>1.773668683238377</v>
      </c>
      <c r="AG43" s="71">
        <f t="shared" si="10"/>
        <v>0</v>
      </c>
      <c r="AH43" s="71">
        <f t="shared" si="11"/>
        <v>50.480614228107093</v>
      </c>
      <c r="AI43" s="71">
        <f t="shared" si="12"/>
        <v>49.519385771892907</v>
      </c>
      <c r="AJ43" s="51">
        <v>0</v>
      </c>
      <c r="AK43" s="51">
        <v>50.480614228107093</v>
      </c>
      <c r="AL43" s="51">
        <v>49.519385771892907</v>
      </c>
      <c r="AM43" s="53" t="str">
        <f t="shared" si="1"/>
        <v>Mixed</v>
      </c>
      <c r="AN43" s="53" t="str">
        <f t="shared" si="13"/>
        <v>Massive</v>
      </c>
      <c r="AO43" s="53" t="str">
        <f t="shared" si="14"/>
        <v>Mixed</v>
      </c>
    </row>
    <row r="44" spans="1:41" s="24" customFormat="1" x14ac:dyDescent="0.25">
      <c r="A44" s="27" t="s">
        <v>69</v>
      </c>
      <c r="B44" s="17">
        <v>437439</v>
      </c>
      <c r="C44" s="17">
        <v>8039620</v>
      </c>
      <c r="D44" s="27">
        <v>-17.729700000000001</v>
      </c>
      <c r="E44" s="27">
        <v>146.41</v>
      </c>
      <c r="F44" s="22">
        <v>0.59394899999999995</v>
      </c>
      <c r="G44" s="22">
        <v>0.35023900000000002</v>
      </c>
      <c r="H44" s="22">
        <v>5.3129299999999997</v>
      </c>
      <c r="I44" s="22">
        <v>6.6269600000000004</v>
      </c>
      <c r="J44" s="22">
        <v>0.77613900000000002</v>
      </c>
      <c r="K44" s="22">
        <v>1.5896600000000001</v>
      </c>
      <c r="L44" s="22">
        <v>1.4427099999999999</v>
      </c>
      <c r="M44" s="22">
        <v>1.2691300000000001</v>
      </c>
      <c r="N44" s="22">
        <v>1.1411899999999999</v>
      </c>
      <c r="O44" s="22">
        <v>2377.04</v>
      </c>
      <c r="P44" s="22">
        <v>6047.02</v>
      </c>
      <c r="Q44" s="22">
        <v>488.85</v>
      </c>
      <c r="R44" s="22">
        <v>1204.79</v>
      </c>
      <c r="S44" s="22">
        <v>0.51522999999999997</v>
      </c>
      <c r="T44" s="22">
        <v>0.809002</v>
      </c>
      <c r="U44" s="22">
        <v>0.225328</v>
      </c>
      <c r="V44" s="22">
        <v>0.33802900000000002</v>
      </c>
      <c r="W44" s="22">
        <v>48.393127441399997</v>
      </c>
      <c r="X44" s="17">
        <f t="shared" si="2"/>
        <v>-0.12089175423658638</v>
      </c>
      <c r="Y44" s="17">
        <f t="shared" si="3"/>
        <v>0.87717903009740539</v>
      </c>
      <c r="Z44" s="71">
        <f t="shared" si="4"/>
        <v>0.89578777490617578</v>
      </c>
      <c r="AA44" s="17" t="str">
        <f t="shared" si="5"/>
        <v/>
      </c>
      <c r="AB44" s="17">
        <f t="shared" si="0"/>
        <v>0.89578777490617578</v>
      </c>
      <c r="AC44" s="71">
        <f t="shared" si="6"/>
        <v>0</v>
      </c>
      <c r="AD44" s="71">
        <f t="shared" si="7"/>
        <v>0.87717903009740539</v>
      </c>
      <c r="AE44" s="71">
        <f t="shared" si="8"/>
        <v>0.89578777490617578</v>
      </c>
      <c r="AF44" s="71">
        <f t="shared" si="9"/>
        <v>1.7729668050035812</v>
      </c>
      <c r="AG44" s="71">
        <f t="shared" si="10"/>
        <v>0</v>
      </c>
      <c r="AH44" s="71">
        <f t="shared" si="11"/>
        <v>49.475208877113388</v>
      </c>
      <c r="AI44" s="71">
        <f t="shared" si="12"/>
        <v>50.524791122886612</v>
      </c>
      <c r="AJ44" s="51">
        <v>0</v>
      </c>
      <c r="AK44" s="51">
        <v>49.475208877113388</v>
      </c>
      <c r="AL44" s="51">
        <v>50.524791122886612</v>
      </c>
      <c r="AM44" s="53" t="str">
        <f t="shared" si="1"/>
        <v>Mixed</v>
      </c>
      <c r="AN44" s="53" t="str">
        <f t="shared" si="13"/>
        <v>Plate</v>
      </c>
      <c r="AO44" s="53" t="str">
        <f t="shared" si="14"/>
        <v>Mixed</v>
      </c>
    </row>
    <row r="45" spans="1:41" s="24" customFormat="1" x14ac:dyDescent="0.25">
      <c r="A45" s="27" t="s">
        <v>70</v>
      </c>
      <c r="B45" s="17">
        <v>437465</v>
      </c>
      <c r="C45" s="17">
        <v>8039630</v>
      </c>
      <c r="D45" s="27">
        <v>-17.729700000000001</v>
      </c>
      <c r="E45" s="27">
        <v>146.41</v>
      </c>
      <c r="F45" s="22">
        <v>0.56555900000000003</v>
      </c>
      <c r="G45" s="22">
        <v>0.333204</v>
      </c>
      <c r="H45" s="22">
        <v>5.3038499999999997</v>
      </c>
      <c r="I45" s="22">
        <v>6.6184500000000002</v>
      </c>
      <c r="J45" s="22">
        <v>0.77931600000000001</v>
      </c>
      <c r="K45" s="22">
        <v>1.5892200000000001</v>
      </c>
      <c r="L45" s="22">
        <v>1.4430499999999999</v>
      </c>
      <c r="M45" s="22">
        <v>1.27111</v>
      </c>
      <c r="N45" s="22">
        <v>1.1441399999999999</v>
      </c>
      <c r="O45" s="22">
        <v>2395.29</v>
      </c>
      <c r="P45" s="22">
        <v>6092.74</v>
      </c>
      <c r="Q45" s="22">
        <v>492.13200000000001</v>
      </c>
      <c r="R45" s="22">
        <v>1213.71</v>
      </c>
      <c r="S45" s="22">
        <v>0.50821300000000003</v>
      </c>
      <c r="T45" s="22">
        <v>0.79620599999999997</v>
      </c>
      <c r="U45" s="22">
        <v>0.223354</v>
      </c>
      <c r="V45" s="22">
        <v>0.33543099999999998</v>
      </c>
      <c r="W45" s="22">
        <v>51.248058319099997</v>
      </c>
      <c r="X45" s="17">
        <f t="shared" si="2"/>
        <v>-0.15351158366159545</v>
      </c>
      <c r="Y45" s="17">
        <f t="shared" si="3"/>
        <v>0.92053591236658594</v>
      </c>
      <c r="Z45" s="71">
        <f t="shared" si="4"/>
        <v>0.88644595124429926</v>
      </c>
      <c r="AA45" s="17" t="str">
        <f t="shared" si="5"/>
        <v/>
      </c>
      <c r="AB45" s="17">
        <f t="shared" si="0"/>
        <v>0.88644595124429926</v>
      </c>
      <c r="AC45" s="71">
        <f t="shared" si="6"/>
        <v>0</v>
      </c>
      <c r="AD45" s="71">
        <f t="shared" si="7"/>
        <v>0.92053591236658594</v>
      </c>
      <c r="AE45" s="71">
        <f t="shared" si="8"/>
        <v>0.88644595124429926</v>
      </c>
      <c r="AF45" s="71">
        <f t="shared" si="9"/>
        <v>1.8069818636108852</v>
      </c>
      <c r="AG45" s="71">
        <f t="shared" si="10"/>
        <v>0</v>
      </c>
      <c r="AH45" s="71">
        <f t="shared" si="11"/>
        <v>50.943284540060759</v>
      </c>
      <c r="AI45" s="71">
        <f t="shared" si="12"/>
        <v>49.056715459939241</v>
      </c>
      <c r="AJ45" s="51">
        <v>0</v>
      </c>
      <c r="AK45" s="51">
        <v>50.943284540060759</v>
      </c>
      <c r="AL45" s="51">
        <v>49.056715459939241</v>
      </c>
      <c r="AM45" s="53" t="str">
        <f t="shared" si="1"/>
        <v>Mixed</v>
      </c>
      <c r="AN45" s="53" t="str">
        <f t="shared" si="13"/>
        <v>Massive</v>
      </c>
      <c r="AO45" s="53" t="str">
        <f t="shared" si="14"/>
        <v>Mixed</v>
      </c>
    </row>
    <row r="46" spans="1:41" s="24" customFormat="1" x14ac:dyDescent="0.25">
      <c r="A46" s="27" t="s">
        <v>71</v>
      </c>
      <c r="B46" s="17">
        <v>438542</v>
      </c>
      <c r="C46" s="17">
        <v>8040790</v>
      </c>
      <c r="D46" s="27">
        <v>-17.719100000000001</v>
      </c>
      <c r="E46" s="27">
        <v>146.41999999999999</v>
      </c>
      <c r="F46" s="22">
        <v>0.54640299999999997</v>
      </c>
      <c r="G46" s="22">
        <v>0.33755200000000002</v>
      </c>
      <c r="H46" s="22">
        <v>5.65543</v>
      </c>
      <c r="I46" s="22">
        <v>6.6219000000000001</v>
      </c>
      <c r="J46" s="22">
        <v>0.73676900000000001</v>
      </c>
      <c r="K46" s="22">
        <v>1.39794</v>
      </c>
      <c r="L46" s="22">
        <v>1.2970900000000001</v>
      </c>
      <c r="M46" s="22">
        <v>1.15988</v>
      </c>
      <c r="N46" s="22">
        <v>1.05094</v>
      </c>
      <c r="O46" s="22">
        <v>1901.37</v>
      </c>
      <c r="P46" s="22">
        <v>4267.32</v>
      </c>
      <c r="Q46" s="22">
        <v>419.72399999999999</v>
      </c>
      <c r="R46" s="22">
        <v>973.96600000000001</v>
      </c>
      <c r="S46" s="22">
        <v>0.50092800000000004</v>
      </c>
      <c r="T46" s="22">
        <v>0.78624799999999995</v>
      </c>
      <c r="U46" s="22">
        <v>0.216449</v>
      </c>
      <c r="V46" s="22">
        <v>0.33851500000000001</v>
      </c>
      <c r="W46" s="22">
        <v>58.436218261699999</v>
      </c>
      <c r="X46" s="17">
        <f t="shared" si="2"/>
        <v>-0.20438246776411528</v>
      </c>
      <c r="Y46" s="17">
        <f t="shared" si="3"/>
        <v>0.96396489721473788</v>
      </c>
      <c r="Z46" s="71">
        <f t="shared" si="4"/>
        <v>0.6787955514449624</v>
      </c>
      <c r="AA46" s="17" t="str">
        <f t="shared" si="5"/>
        <v/>
      </c>
      <c r="AB46" s="17">
        <f t="shared" si="0"/>
        <v>0.6787955514449624</v>
      </c>
      <c r="AC46" s="71">
        <f t="shared" si="6"/>
        <v>0</v>
      </c>
      <c r="AD46" s="71">
        <f t="shared" si="7"/>
        <v>0.96396489721473788</v>
      </c>
      <c r="AE46" s="71">
        <f t="shared" si="8"/>
        <v>0.6787955514449624</v>
      </c>
      <c r="AF46" s="71">
        <f t="shared" si="9"/>
        <v>1.6427604486597003</v>
      </c>
      <c r="AG46" s="71">
        <f t="shared" si="10"/>
        <v>0</v>
      </c>
      <c r="AH46" s="71">
        <f t="shared" si="11"/>
        <v>58.679577902013655</v>
      </c>
      <c r="AI46" s="71">
        <f t="shared" si="12"/>
        <v>41.320422097986345</v>
      </c>
      <c r="AJ46" s="51">
        <v>0</v>
      </c>
      <c r="AK46" s="51">
        <v>58.679577902013655</v>
      </c>
      <c r="AL46" s="51">
        <v>41.320422097986345</v>
      </c>
      <c r="AM46" s="53" t="str">
        <f t="shared" si="1"/>
        <v>Massive</v>
      </c>
      <c r="AN46" s="53" t="str">
        <f t="shared" si="13"/>
        <v>Massive</v>
      </c>
      <c r="AO46" s="53" t="str">
        <f t="shared" si="14"/>
        <v>Massive</v>
      </c>
    </row>
    <row r="47" spans="1:41" s="24" customFormat="1" x14ac:dyDescent="0.25">
      <c r="A47" s="27" t="s">
        <v>72</v>
      </c>
      <c r="B47" s="17">
        <v>438564</v>
      </c>
      <c r="C47" s="17">
        <v>8040820</v>
      </c>
      <c r="D47" s="27">
        <v>-17.718900000000001</v>
      </c>
      <c r="E47" s="27">
        <v>146.42099999999999</v>
      </c>
      <c r="F47" s="22">
        <v>0.54332999999999998</v>
      </c>
      <c r="G47" s="22">
        <v>0.333347</v>
      </c>
      <c r="H47" s="22">
        <v>5.6452299999999997</v>
      </c>
      <c r="I47" s="22">
        <v>6.6294399999999998</v>
      </c>
      <c r="J47" s="22">
        <v>0.75276299999999996</v>
      </c>
      <c r="K47" s="22">
        <v>1.4452199999999999</v>
      </c>
      <c r="L47" s="22">
        <v>1.34175</v>
      </c>
      <c r="M47" s="22">
        <v>1.1960599999999999</v>
      </c>
      <c r="N47" s="22">
        <v>1.0812299999999999</v>
      </c>
      <c r="O47" s="22">
        <v>2079.85</v>
      </c>
      <c r="P47" s="22">
        <v>4767.88</v>
      </c>
      <c r="Q47" s="22">
        <v>441.74599999999998</v>
      </c>
      <c r="R47" s="22">
        <v>1043.0899999999999</v>
      </c>
      <c r="S47" s="22">
        <v>0.49653000000000003</v>
      </c>
      <c r="T47" s="22">
        <v>0.78230200000000005</v>
      </c>
      <c r="U47" s="22">
        <v>0.21467600000000001</v>
      </c>
      <c r="V47" s="22">
        <v>0.33700799999999997</v>
      </c>
      <c r="W47" s="22">
        <v>55.2925949097</v>
      </c>
      <c r="X47" s="17">
        <f t="shared" si="2"/>
        <v>-0.17564056204993328</v>
      </c>
      <c r="Y47" s="17">
        <f t="shared" si="3"/>
        <v>0.94716785678619786</v>
      </c>
      <c r="Z47" s="71">
        <f t="shared" si="4"/>
        <v>0.6951650486341634</v>
      </c>
      <c r="AA47" s="17" t="str">
        <f t="shared" si="5"/>
        <v/>
      </c>
      <c r="AB47" s="17">
        <f t="shared" si="0"/>
        <v>0.6951650486341634</v>
      </c>
      <c r="AC47" s="71">
        <f t="shared" si="6"/>
        <v>0</v>
      </c>
      <c r="AD47" s="71">
        <f t="shared" si="7"/>
        <v>0.94716785678619786</v>
      </c>
      <c r="AE47" s="71">
        <f t="shared" si="8"/>
        <v>0.6951650486341634</v>
      </c>
      <c r="AF47" s="71">
        <f t="shared" si="9"/>
        <v>1.6423329054203613</v>
      </c>
      <c r="AG47" s="71">
        <f t="shared" si="10"/>
        <v>0</v>
      </c>
      <c r="AH47" s="71">
        <f t="shared" si="11"/>
        <v>57.672098857677497</v>
      </c>
      <c r="AI47" s="71">
        <f t="shared" si="12"/>
        <v>42.327901142322503</v>
      </c>
      <c r="AJ47" s="51">
        <v>0</v>
      </c>
      <c r="AK47" s="51">
        <v>57.672098857677497</v>
      </c>
      <c r="AL47" s="51">
        <v>42.327901142322503</v>
      </c>
      <c r="AM47" s="53" t="str">
        <f t="shared" si="1"/>
        <v>Massive</v>
      </c>
      <c r="AN47" s="53" t="str">
        <f t="shared" si="13"/>
        <v>Massive</v>
      </c>
      <c r="AO47" s="53" t="str">
        <f t="shared" si="14"/>
        <v>Massive</v>
      </c>
    </row>
    <row r="48" spans="1:41" s="24" customFormat="1" x14ac:dyDescent="0.25">
      <c r="A48" s="27" t="s">
        <v>73</v>
      </c>
      <c r="B48" s="17">
        <v>438577</v>
      </c>
      <c r="C48" s="17">
        <v>8040840</v>
      </c>
      <c r="D48" s="27">
        <v>-17.718699999999998</v>
      </c>
      <c r="E48" s="27">
        <v>146.42099999999999</v>
      </c>
      <c r="F48" s="22">
        <v>0.55425100000000005</v>
      </c>
      <c r="G48" s="22">
        <v>0.34023599999999998</v>
      </c>
      <c r="H48" s="22">
        <v>5.6803900000000001</v>
      </c>
      <c r="I48" s="22">
        <v>6.6736700000000004</v>
      </c>
      <c r="J48" s="22">
        <v>0.76448300000000002</v>
      </c>
      <c r="K48" s="22">
        <v>1.48119</v>
      </c>
      <c r="L48" s="22">
        <v>1.37649</v>
      </c>
      <c r="M48" s="22">
        <v>1.2238</v>
      </c>
      <c r="N48" s="22">
        <v>1.1041000000000001</v>
      </c>
      <c r="O48" s="22">
        <v>2244.77</v>
      </c>
      <c r="P48" s="22">
        <v>5171.88</v>
      </c>
      <c r="Q48" s="22">
        <v>457.92200000000003</v>
      </c>
      <c r="R48" s="22">
        <v>1094.8900000000001</v>
      </c>
      <c r="S48" s="22">
        <v>0.493788</v>
      </c>
      <c r="T48" s="22">
        <v>0.78372200000000003</v>
      </c>
      <c r="U48" s="22">
        <v>0.212974</v>
      </c>
      <c r="V48" s="22">
        <v>0.33769900000000003</v>
      </c>
      <c r="W48" s="22">
        <v>48.854503631599997</v>
      </c>
      <c r="X48" s="17">
        <f t="shared" si="2"/>
        <v>-0.12078845095928692</v>
      </c>
      <c r="Y48" s="17">
        <f t="shared" si="3"/>
        <v>0.89845618996428378</v>
      </c>
      <c r="Z48" s="71">
        <f t="shared" si="4"/>
        <v>0.70999303238726408</v>
      </c>
      <c r="AA48" s="17" t="str">
        <f t="shared" si="5"/>
        <v/>
      </c>
      <c r="AB48" s="17">
        <f t="shared" si="0"/>
        <v>0.70999303238726408</v>
      </c>
      <c r="AC48" s="71">
        <f t="shared" si="6"/>
        <v>0</v>
      </c>
      <c r="AD48" s="71">
        <f t="shared" si="7"/>
        <v>0.89845618996428378</v>
      </c>
      <c r="AE48" s="71">
        <f t="shared" si="8"/>
        <v>0.70999303238726408</v>
      </c>
      <c r="AF48" s="71">
        <f t="shared" si="9"/>
        <v>1.6084492223515479</v>
      </c>
      <c r="AG48" s="71">
        <f t="shared" si="10"/>
        <v>0</v>
      </c>
      <c r="AH48" s="71">
        <f t="shared" si="11"/>
        <v>55.858536127782976</v>
      </c>
      <c r="AI48" s="71">
        <f t="shared" si="12"/>
        <v>44.141463872217017</v>
      </c>
      <c r="AJ48" s="51">
        <v>0</v>
      </c>
      <c r="AK48" s="51">
        <v>55.858536127782976</v>
      </c>
      <c r="AL48" s="51">
        <v>44.141463872217017</v>
      </c>
      <c r="AM48" s="53" t="str">
        <f t="shared" si="1"/>
        <v>Mixed</v>
      </c>
      <c r="AN48" s="53" t="str">
        <f t="shared" si="13"/>
        <v>Massive</v>
      </c>
      <c r="AO48" s="53" t="str">
        <f t="shared" si="14"/>
        <v>Massive</v>
      </c>
    </row>
    <row r="49" spans="1:41" s="24" customFormat="1" x14ac:dyDescent="0.25">
      <c r="A49" s="27" t="s">
        <v>74</v>
      </c>
      <c r="B49" s="17">
        <v>438592</v>
      </c>
      <c r="C49" s="17">
        <v>8040860</v>
      </c>
      <c r="D49" s="27">
        <v>-17.718499999999999</v>
      </c>
      <c r="E49" s="27">
        <v>146.42099999999999</v>
      </c>
      <c r="F49" s="22">
        <v>0.49973800000000002</v>
      </c>
      <c r="G49" s="22">
        <v>0.30808099999999999</v>
      </c>
      <c r="H49" s="22">
        <v>5.5921799999999999</v>
      </c>
      <c r="I49" s="22">
        <v>6.6292400000000002</v>
      </c>
      <c r="J49" s="22">
        <v>0.77142599999999995</v>
      </c>
      <c r="K49" s="22">
        <v>1.49855</v>
      </c>
      <c r="L49" s="22">
        <v>1.3923399999999999</v>
      </c>
      <c r="M49" s="22">
        <v>1.23726</v>
      </c>
      <c r="N49" s="22">
        <v>1.11572</v>
      </c>
      <c r="O49" s="22">
        <v>2279.42</v>
      </c>
      <c r="P49" s="22">
        <v>5264.51</v>
      </c>
      <c r="Q49" s="22">
        <v>467.142</v>
      </c>
      <c r="R49" s="22">
        <v>1121.33</v>
      </c>
      <c r="S49" s="22">
        <v>0.48275699999999999</v>
      </c>
      <c r="T49" s="22">
        <v>0.76654</v>
      </c>
      <c r="U49" s="22">
        <v>0.21138100000000001</v>
      </c>
      <c r="V49" s="22">
        <v>0.336779</v>
      </c>
      <c r="W49" s="22">
        <v>44.471431732200003</v>
      </c>
      <c r="X49" s="17">
        <f t="shared" si="2"/>
        <v>-0.1837074103455576</v>
      </c>
      <c r="Y49" s="17">
        <f t="shared" si="3"/>
        <v>0.98111263865011367</v>
      </c>
      <c r="Z49" s="71">
        <f t="shared" si="4"/>
        <v>0.70041728434416206</v>
      </c>
      <c r="AA49" s="17" t="str">
        <f t="shared" si="5"/>
        <v/>
      </c>
      <c r="AB49" s="17">
        <f t="shared" si="0"/>
        <v>0.70041728434416206</v>
      </c>
      <c r="AC49" s="71">
        <f t="shared" si="6"/>
        <v>0</v>
      </c>
      <c r="AD49" s="71">
        <f t="shared" si="7"/>
        <v>0.98111263865011367</v>
      </c>
      <c r="AE49" s="71">
        <f t="shared" si="8"/>
        <v>0.70041728434416206</v>
      </c>
      <c r="AF49" s="71">
        <f t="shared" si="9"/>
        <v>1.6815299229942757</v>
      </c>
      <c r="AG49" s="71">
        <f t="shared" si="10"/>
        <v>0</v>
      </c>
      <c r="AH49" s="71">
        <f t="shared" si="11"/>
        <v>58.346427573709825</v>
      </c>
      <c r="AI49" s="71">
        <f t="shared" si="12"/>
        <v>41.653572426290175</v>
      </c>
      <c r="AJ49" s="51">
        <v>0</v>
      </c>
      <c r="AK49" s="51">
        <v>58.346427573709825</v>
      </c>
      <c r="AL49" s="51">
        <v>41.653572426290175</v>
      </c>
      <c r="AM49" s="53" t="str">
        <f t="shared" si="1"/>
        <v>Massive</v>
      </c>
      <c r="AN49" s="53" t="str">
        <f t="shared" si="13"/>
        <v>Massive</v>
      </c>
      <c r="AO49" s="53" t="str">
        <f t="shared" si="14"/>
        <v>Massive</v>
      </c>
    </row>
    <row r="50" spans="1:41" s="24" customFormat="1" x14ac:dyDescent="0.25">
      <c r="A50" s="27" t="s">
        <v>75</v>
      </c>
      <c r="B50" s="17">
        <v>438603</v>
      </c>
      <c r="C50" s="17">
        <v>8040890</v>
      </c>
      <c r="D50" s="27">
        <v>-17.718299999999999</v>
      </c>
      <c r="E50" s="27">
        <v>146.42099999999999</v>
      </c>
      <c r="F50" s="22">
        <v>0.46037800000000001</v>
      </c>
      <c r="G50" s="22">
        <v>0.286549</v>
      </c>
      <c r="H50" s="22">
        <v>5.53179</v>
      </c>
      <c r="I50" s="22">
        <v>6.60046</v>
      </c>
      <c r="J50" s="22">
        <v>0.77209300000000003</v>
      </c>
      <c r="K50" s="22">
        <v>1.49834</v>
      </c>
      <c r="L50" s="22">
        <v>1.3926700000000001</v>
      </c>
      <c r="M50" s="22">
        <v>1.2378</v>
      </c>
      <c r="N50" s="22">
        <v>1.11615</v>
      </c>
      <c r="O50" s="22">
        <v>2257.48</v>
      </c>
      <c r="P50" s="22">
        <v>5160.55</v>
      </c>
      <c r="Q50" s="22">
        <v>467.74299999999999</v>
      </c>
      <c r="R50" s="22">
        <v>1121.1500000000001</v>
      </c>
      <c r="S50" s="22">
        <v>0.476105</v>
      </c>
      <c r="T50" s="22">
        <v>0.75702800000000003</v>
      </c>
      <c r="U50" s="22">
        <v>0.21129500000000001</v>
      </c>
      <c r="V50" s="22">
        <v>0.33905099999999999</v>
      </c>
      <c r="W50" s="22">
        <v>39.355293273900003</v>
      </c>
      <c r="X50" s="17">
        <f t="shared" si="2"/>
        <v>-0.24191753149047512</v>
      </c>
      <c r="Y50" s="17">
        <f t="shared" si="3"/>
        <v>1.050813157222716</v>
      </c>
      <c r="Z50" s="71">
        <f t="shared" si="4"/>
        <v>0.68522627896852639</v>
      </c>
      <c r="AA50" s="17" t="str">
        <f t="shared" si="5"/>
        <v/>
      </c>
      <c r="AB50" s="17">
        <f t="shared" si="0"/>
        <v>0.68522627896852639</v>
      </c>
      <c r="AC50" s="71">
        <f t="shared" si="6"/>
        <v>0</v>
      </c>
      <c r="AD50" s="71">
        <f t="shared" si="7"/>
        <v>1.050813157222716</v>
      </c>
      <c r="AE50" s="71">
        <f t="shared" si="8"/>
        <v>0.68522627896852639</v>
      </c>
      <c r="AF50" s="71">
        <f t="shared" si="9"/>
        <v>1.7360394361912423</v>
      </c>
      <c r="AG50" s="71">
        <f t="shared" si="10"/>
        <v>0</v>
      </c>
      <c r="AH50" s="71">
        <f t="shared" si="11"/>
        <v>60.529336794798382</v>
      </c>
      <c r="AI50" s="71">
        <f t="shared" si="12"/>
        <v>39.470663205201625</v>
      </c>
      <c r="AJ50" s="51">
        <v>0</v>
      </c>
      <c r="AK50" s="51">
        <v>60.529336794798382</v>
      </c>
      <c r="AL50" s="51">
        <v>39.470663205201625</v>
      </c>
      <c r="AM50" s="53" t="str">
        <f t="shared" si="1"/>
        <v>Massive</v>
      </c>
      <c r="AN50" s="53" t="str">
        <f t="shared" si="13"/>
        <v>Massive</v>
      </c>
      <c r="AO50" s="53" t="str">
        <f t="shared" si="14"/>
        <v>Massive</v>
      </c>
    </row>
    <row r="51" spans="1:41" s="24" customFormat="1" x14ac:dyDescent="0.25">
      <c r="A51" s="27" t="s">
        <v>76</v>
      </c>
      <c r="B51" s="17">
        <v>438620</v>
      </c>
      <c r="C51" s="17">
        <v>8040920</v>
      </c>
      <c r="D51" s="27">
        <v>-17.718</v>
      </c>
      <c r="E51" s="27">
        <v>146.42099999999999</v>
      </c>
      <c r="F51" s="22">
        <v>0.51536199999999999</v>
      </c>
      <c r="G51" s="22">
        <v>0.31861</v>
      </c>
      <c r="H51" s="22">
        <v>5.6692299999999998</v>
      </c>
      <c r="I51" s="22">
        <v>6.6807800000000004</v>
      </c>
      <c r="J51" s="22">
        <v>0.77541700000000002</v>
      </c>
      <c r="K51" s="22">
        <v>1.50345</v>
      </c>
      <c r="L51" s="22">
        <v>1.39821</v>
      </c>
      <c r="M51" s="22">
        <v>1.2421800000000001</v>
      </c>
      <c r="N51" s="22">
        <v>1.11913</v>
      </c>
      <c r="O51" s="22">
        <v>2315.37</v>
      </c>
      <c r="P51" s="22">
        <v>5347.99</v>
      </c>
      <c r="Q51" s="22">
        <v>471.108</v>
      </c>
      <c r="R51" s="22">
        <v>1131.9100000000001</v>
      </c>
      <c r="S51" s="22">
        <v>0.48700900000000003</v>
      </c>
      <c r="T51" s="22">
        <v>0.77471500000000004</v>
      </c>
      <c r="U51" s="22">
        <v>0.21146300000000001</v>
      </c>
      <c r="V51" s="22">
        <v>0.33769399999999999</v>
      </c>
      <c r="W51" s="22">
        <v>39.907184600800001</v>
      </c>
      <c r="X51" s="17">
        <f t="shared" si="2"/>
        <v>-0.16781532554063894</v>
      </c>
      <c r="Y51" s="17">
        <f t="shared" si="3"/>
        <v>0.96179937726093989</v>
      </c>
      <c r="Z51" s="71">
        <f t="shared" si="4"/>
        <v>0.69878277302984926</v>
      </c>
      <c r="AA51" s="17" t="str">
        <f t="shared" si="5"/>
        <v/>
      </c>
      <c r="AB51" s="17">
        <f t="shared" si="0"/>
        <v>0.69878277302984926</v>
      </c>
      <c r="AC51" s="71">
        <f t="shared" si="6"/>
        <v>0</v>
      </c>
      <c r="AD51" s="71">
        <f t="shared" si="7"/>
        <v>0.96179937726093989</v>
      </c>
      <c r="AE51" s="71">
        <f t="shared" si="8"/>
        <v>0.69878277302984926</v>
      </c>
      <c r="AF51" s="71">
        <f t="shared" si="9"/>
        <v>1.6605821502907891</v>
      </c>
      <c r="AG51" s="71">
        <f t="shared" si="10"/>
        <v>0</v>
      </c>
      <c r="AH51" s="71">
        <f t="shared" si="11"/>
        <v>57.919409593347524</v>
      </c>
      <c r="AI51" s="71">
        <f t="shared" si="12"/>
        <v>42.080590406652476</v>
      </c>
      <c r="AJ51" s="51">
        <v>0</v>
      </c>
      <c r="AK51" s="51">
        <v>57.919409593347524</v>
      </c>
      <c r="AL51" s="51">
        <v>42.080590406652476</v>
      </c>
      <c r="AM51" s="53" t="str">
        <f t="shared" si="1"/>
        <v>Massive</v>
      </c>
      <c r="AN51" s="53" t="str">
        <f t="shared" si="13"/>
        <v>Massive</v>
      </c>
      <c r="AO51" s="53" t="str">
        <f t="shared" si="14"/>
        <v>Massive</v>
      </c>
    </row>
    <row r="52" spans="1:41" s="24" customFormat="1" x14ac:dyDescent="0.25">
      <c r="A52" s="27" t="s">
        <v>77</v>
      </c>
      <c r="B52" s="17">
        <v>438640</v>
      </c>
      <c r="C52" s="17">
        <v>8040940</v>
      </c>
      <c r="D52" s="27">
        <v>-17.7178</v>
      </c>
      <c r="E52" s="27">
        <v>146.42099999999999</v>
      </c>
      <c r="F52" s="22">
        <v>0.53032500000000005</v>
      </c>
      <c r="G52" s="22">
        <v>0.32636799999999999</v>
      </c>
      <c r="H52" s="22">
        <v>5.7127600000000003</v>
      </c>
      <c r="I52" s="22">
        <v>6.7041599999999999</v>
      </c>
      <c r="J52" s="22">
        <v>0.78004300000000004</v>
      </c>
      <c r="K52" s="22">
        <v>1.5118199999999999</v>
      </c>
      <c r="L52" s="22">
        <v>1.4059299999999999</v>
      </c>
      <c r="M52" s="22">
        <v>1.24891</v>
      </c>
      <c r="N52" s="22">
        <v>1.1245499999999999</v>
      </c>
      <c r="O52" s="22">
        <v>2357.83</v>
      </c>
      <c r="P52" s="22">
        <v>5500.48</v>
      </c>
      <c r="Q52" s="22">
        <v>476.38</v>
      </c>
      <c r="R52" s="22">
        <v>1146.78</v>
      </c>
      <c r="S52" s="22">
        <v>0.490062</v>
      </c>
      <c r="T52" s="22">
        <v>0.77833699999999995</v>
      </c>
      <c r="U52" s="22">
        <v>0.210925</v>
      </c>
      <c r="V52" s="22">
        <v>0.33514300000000002</v>
      </c>
      <c r="W52" s="22">
        <v>38.6462783813</v>
      </c>
      <c r="X52" s="17">
        <f t="shared" si="2"/>
        <v>-0.14515067141947924</v>
      </c>
      <c r="Y52" s="17">
        <f t="shared" si="3"/>
        <v>0.93572499022142264</v>
      </c>
      <c r="Z52" s="71">
        <f t="shared" si="4"/>
        <v>0.70374227018580515</v>
      </c>
      <c r="AA52" s="17" t="str">
        <f t="shared" si="5"/>
        <v/>
      </c>
      <c r="AB52" s="17">
        <f t="shared" si="0"/>
        <v>0.70374227018580515</v>
      </c>
      <c r="AC52" s="71">
        <f t="shared" si="6"/>
        <v>0</v>
      </c>
      <c r="AD52" s="71">
        <f t="shared" si="7"/>
        <v>0.93572499022142264</v>
      </c>
      <c r="AE52" s="71">
        <f t="shared" si="8"/>
        <v>0.70374227018580515</v>
      </c>
      <c r="AF52" s="71">
        <f t="shared" si="9"/>
        <v>1.6394672604072278</v>
      </c>
      <c r="AG52" s="71">
        <f t="shared" si="10"/>
        <v>0</v>
      </c>
      <c r="AH52" s="71">
        <f t="shared" si="11"/>
        <v>57.074942136325276</v>
      </c>
      <c r="AI52" s="71">
        <f t="shared" si="12"/>
        <v>42.925057863674716</v>
      </c>
      <c r="AJ52" s="51">
        <v>0</v>
      </c>
      <c r="AK52" s="51">
        <v>57.074942136325276</v>
      </c>
      <c r="AL52" s="51">
        <v>42.925057863674716</v>
      </c>
      <c r="AM52" s="53" t="str">
        <f t="shared" si="1"/>
        <v>Mixed</v>
      </c>
      <c r="AN52" s="53" t="str">
        <f t="shared" si="13"/>
        <v>Massive</v>
      </c>
      <c r="AO52" s="53" t="str">
        <f t="shared" si="14"/>
        <v>Massive</v>
      </c>
    </row>
    <row r="53" spans="1:41" s="24" customFormat="1" x14ac:dyDescent="0.25">
      <c r="A53" s="27" t="s">
        <v>78</v>
      </c>
      <c r="B53" s="17">
        <v>438654</v>
      </c>
      <c r="C53" s="17">
        <v>8040960</v>
      </c>
      <c r="D53" s="27">
        <v>-17.717600000000001</v>
      </c>
      <c r="E53" s="27">
        <v>146.42099999999999</v>
      </c>
      <c r="F53" s="22">
        <v>0.55840400000000001</v>
      </c>
      <c r="G53" s="22">
        <v>0.34497699999999998</v>
      </c>
      <c r="H53" s="22">
        <v>5.8018000000000001</v>
      </c>
      <c r="I53" s="22">
        <v>6.7750199999999996</v>
      </c>
      <c r="J53" s="22">
        <v>0.78205000000000002</v>
      </c>
      <c r="K53" s="22">
        <v>1.50814</v>
      </c>
      <c r="L53" s="22">
        <v>1.40479</v>
      </c>
      <c r="M53" s="22">
        <v>1.24783</v>
      </c>
      <c r="N53" s="22">
        <v>1.12425</v>
      </c>
      <c r="O53" s="22">
        <v>2374.4</v>
      </c>
      <c r="P53" s="22">
        <v>5520.06</v>
      </c>
      <c r="Q53" s="22">
        <v>477.642</v>
      </c>
      <c r="R53" s="22">
        <v>1145.21</v>
      </c>
      <c r="S53" s="22">
        <v>0.498637</v>
      </c>
      <c r="T53" s="22">
        <v>0.79333200000000004</v>
      </c>
      <c r="U53" s="22">
        <v>0.21268200000000001</v>
      </c>
      <c r="V53" s="22">
        <v>0.33899800000000002</v>
      </c>
      <c r="W53" s="22">
        <v>33.899288177499997</v>
      </c>
      <c r="X53" s="17">
        <f t="shared" si="2"/>
        <v>-0.13047500946441204</v>
      </c>
      <c r="Y53" s="17">
        <f t="shared" si="3"/>
        <v>0.91118608738929829</v>
      </c>
      <c r="Z53" s="71">
        <f t="shared" si="4"/>
        <v>0.71067158875757452</v>
      </c>
      <c r="AA53" s="17" t="str">
        <f t="shared" si="5"/>
        <v/>
      </c>
      <c r="AB53" s="17">
        <f t="shared" si="0"/>
        <v>0.71067158875757452</v>
      </c>
      <c r="AC53" s="71">
        <f t="shared" si="6"/>
        <v>0</v>
      </c>
      <c r="AD53" s="71">
        <f t="shared" si="7"/>
        <v>0.91118608738929829</v>
      </c>
      <c r="AE53" s="71">
        <f t="shared" si="8"/>
        <v>0.71067158875757452</v>
      </c>
      <c r="AF53" s="71">
        <f t="shared" si="9"/>
        <v>1.6218576761468728</v>
      </c>
      <c r="AG53" s="71">
        <f t="shared" si="10"/>
        <v>0</v>
      </c>
      <c r="AH53" s="71">
        <f t="shared" si="11"/>
        <v>56.18163053333064</v>
      </c>
      <c r="AI53" s="71">
        <f t="shared" si="12"/>
        <v>43.81836946666936</v>
      </c>
      <c r="AJ53" s="51">
        <v>0</v>
      </c>
      <c r="AK53" s="51">
        <v>56.18163053333064</v>
      </c>
      <c r="AL53" s="51">
        <v>43.81836946666936</v>
      </c>
      <c r="AM53" s="53" t="str">
        <f t="shared" si="1"/>
        <v>Mixed</v>
      </c>
      <c r="AN53" s="53" t="str">
        <f t="shared" si="13"/>
        <v>Massive</v>
      </c>
      <c r="AO53" s="53" t="str">
        <f t="shared" si="14"/>
        <v>Massive</v>
      </c>
    </row>
    <row r="54" spans="1:41" s="24" customFormat="1" x14ac:dyDescent="0.25">
      <c r="A54" s="27" t="s">
        <v>79</v>
      </c>
      <c r="B54" s="17">
        <v>438675</v>
      </c>
      <c r="C54" s="17">
        <v>8040980</v>
      </c>
      <c r="D54" s="27">
        <v>-17.717400000000001</v>
      </c>
      <c r="E54" s="27">
        <v>146.422</v>
      </c>
      <c r="F54" s="22">
        <v>0.53161099999999994</v>
      </c>
      <c r="G54" s="22">
        <v>0.332762</v>
      </c>
      <c r="H54" s="22">
        <v>5.7242899999999999</v>
      </c>
      <c r="I54" s="22">
        <v>6.7444600000000001</v>
      </c>
      <c r="J54" s="22">
        <v>0.77191900000000002</v>
      </c>
      <c r="K54" s="22">
        <v>1.4642599999999999</v>
      </c>
      <c r="L54" s="22">
        <v>1.3665099999999999</v>
      </c>
      <c r="M54" s="22">
        <v>1.2177500000000001</v>
      </c>
      <c r="N54" s="22">
        <v>1.10066</v>
      </c>
      <c r="O54" s="22">
        <v>2226.46</v>
      </c>
      <c r="P54" s="22">
        <v>5045.24</v>
      </c>
      <c r="Q54" s="22">
        <v>461.923</v>
      </c>
      <c r="R54" s="22">
        <v>1086.45</v>
      </c>
      <c r="S54" s="22">
        <v>0.498506</v>
      </c>
      <c r="T54" s="22">
        <v>0.79016299999999995</v>
      </c>
      <c r="U54" s="22">
        <v>0.215753</v>
      </c>
      <c r="V54" s="22">
        <v>0.34489999999999998</v>
      </c>
      <c r="W54" s="22">
        <v>40.435737609900002</v>
      </c>
      <c r="X54" s="17">
        <f t="shared" si="2"/>
        <v>-0.21492610084051433</v>
      </c>
      <c r="Y54" s="17">
        <f t="shared" si="3"/>
        <v>0.98979341012915789</v>
      </c>
      <c r="Z54" s="71">
        <f t="shared" si="4"/>
        <v>0.68452062053023321</v>
      </c>
      <c r="AA54" s="17" t="str">
        <f t="shared" si="5"/>
        <v/>
      </c>
      <c r="AB54" s="17">
        <f t="shared" si="0"/>
        <v>0.68452062053023321</v>
      </c>
      <c r="AC54" s="71">
        <f t="shared" si="6"/>
        <v>0</v>
      </c>
      <c r="AD54" s="71">
        <f t="shared" si="7"/>
        <v>0.98979341012915789</v>
      </c>
      <c r="AE54" s="71">
        <f t="shared" si="8"/>
        <v>0.68452062053023321</v>
      </c>
      <c r="AF54" s="71">
        <f t="shared" si="9"/>
        <v>1.6743140306593911</v>
      </c>
      <c r="AG54" s="71">
        <f t="shared" si="10"/>
        <v>0</v>
      </c>
      <c r="AH54" s="71">
        <f t="shared" si="11"/>
        <v>59.116354041383133</v>
      </c>
      <c r="AI54" s="71">
        <f t="shared" si="12"/>
        <v>40.88364595861686</v>
      </c>
      <c r="AJ54" s="51">
        <v>0</v>
      </c>
      <c r="AK54" s="51">
        <v>59.116354041383133</v>
      </c>
      <c r="AL54" s="51">
        <v>40.88364595861686</v>
      </c>
      <c r="AM54" s="53" t="str">
        <f t="shared" si="1"/>
        <v>Massive</v>
      </c>
      <c r="AN54" s="53" t="str">
        <f t="shared" si="13"/>
        <v>Massive</v>
      </c>
      <c r="AO54" s="53" t="str">
        <f t="shared" si="14"/>
        <v>Massive</v>
      </c>
    </row>
    <row r="55" spans="1:41" s="24" customFormat="1" x14ac:dyDescent="0.25">
      <c r="A55" s="27" t="s">
        <v>80</v>
      </c>
      <c r="B55" s="17">
        <v>438684</v>
      </c>
      <c r="C55" s="17">
        <v>8041010</v>
      </c>
      <c r="D55" s="27">
        <v>-17.717199999999998</v>
      </c>
      <c r="E55" s="27">
        <v>146.422</v>
      </c>
      <c r="F55" s="22">
        <v>0.54973000000000005</v>
      </c>
      <c r="G55" s="22">
        <v>0.34184199999999998</v>
      </c>
      <c r="H55" s="22">
        <v>5.7970800000000002</v>
      </c>
      <c r="I55" s="22">
        <v>6.7662399999999998</v>
      </c>
      <c r="J55" s="22">
        <v>0.782663</v>
      </c>
      <c r="K55" s="22">
        <v>1.4996100000000001</v>
      </c>
      <c r="L55" s="22">
        <v>1.3975500000000001</v>
      </c>
      <c r="M55" s="22">
        <v>1.2437</v>
      </c>
      <c r="N55" s="22">
        <v>1.1217200000000001</v>
      </c>
      <c r="O55" s="22">
        <v>2334.54</v>
      </c>
      <c r="P55" s="22">
        <v>5336.63</v>
      </c>
      <c r="Q55" s="22">
        <v>475.65499999999997</v>
      </c>
      <c r="R55" s="22">
        <v>1130.52</v>
      </c>
      <c r="S55" s="22">
        <v>0.49978800000000001</v>
      </c>
      <c r="T55" s="22">
        <v>0.79485600000000001</v>
      </c>
      <c r="U55" s="22">
        <v>0.21360000000000001</v>
      </c>
      <c r="V55" s="22">
        <v>0.34106300000000001</v>
      </c>
      <c r="W55" s="22">
        <v>52.470714569099997</v>
      </c>
      <c r="X55" s="17">
        <f t="shared" si="2"/>
        <v>-0.16126490681707306</v>
      </c>
      <c r="Y55" s="17">
        <f t="shared" si="3"/>
        <v>0.9390674833788184</v>
      </c>
      <c r="Z55" s="71">
        <f t="shared" si="4"/>
        <v>0.70309949105165326</v>
      </c>
      <c r="AA55" s="17" t="str">
        <f t="shared" si="5"/>
        <v/>
      </c>
      <c r="AB55" s="17">
        <f t="shared" si="0"/>
        <v>0.70309949105165326</v>
      </c>
      <c r="AC55" s="71">
        <f t="shared" si="6"/>
        <v>0</v>
      </c>
      <c r="AD55" s="71">
        <f t="shared" si="7"/>
        <v>0.9390674833788184</v>
      </c>
      <c r="AE55" s="71">
        <f t="shared" si="8"/>
        <v>0.70309949105165326</v>
      </c>
      <c r="AF55" s="71">
        <f t="shared" si="9"/>
        <v>1.6421669744304717</v>
      </c>
      <c r="AG55" s="71">
        <f t="shared" si="10"/>
        <v>0</v>
      </c>
      <c r="AH55" s="71">
        <f t="shared" si="11"/>
        <v>57.184652839855168</v>
      </c>
      <c r="AI55" s="71">
        <f t="shared" si="12"/>
        <v>42.815347160144832</v>
      </c>
      <c r="AJ55" s="51">
        <v>0</v>
      </c>
      <c r="AK55" s="51">
        <v>57.184652839855168</v>
      </c>
      <c r="AL55" s="51">
        <v>42.815347160144832</v>
      </c>
      <c r="AM55" s="53" t="str">
        <f t="shared" si="1"/>
        <v>Mixed</v>
      </c>
      <c r="AN55" s="53" t="str">
        <f t="shared" si="13"/>
        <v>Massive</v>
      </c>
      <c r="AO55" s="53" t="str">
        <f t="shared" si="14"/>
        <v>Massive</v>
      </c>
    </row>
    <row r="56" spans="1:41" s="24" customFormat="1" x14ac:dyDescent="0.25">
      <c r="A56" s="27" t="s">
        <v>81</v>
      </c>
      <c r="B56" s="17">
        <v>438696</v>
      </c>
      <c r="C56" s="17">
        <v>8041040</v>
      </c>
      <c r="D56" s="27">
        <v>-17.716899999999999</v>
      </c>
      <c r="E56" s="27">
        <v>146.422</v>
      </c>
      <c r="F56" s="22">
        <v>0.51158499999999996</v>
      </c>
      <c r="G56" s="22">
        <v>0.31831199999999998</v>
      </c>
      <c r="H56" s="22">
        <v>5.7590000000000003</v>
      </c>
      <c r="I56" s="22">
        <v>6.7534000000000001</v>
      </c>
      <c r="J56" s="22">
        <v>0.78715999999999997</v>
      </c>
      <c r="K56" s="22">
        <v>1.5089600000000001</v>
      </c>
      <c r="L56" s="22">
        <v>1.4071100000000001</v>
      </c>
      <c r="M56" s="22">
        <v>1.25159</v>
      </c>
      <c r="N56" s="22">
        <v>1.1278999999999999</v>
      </c>
      <c r="O56" s="22">
        <v>2387.79</v>
      </c>
      <c r="P56" s="22">
        <v>5499.41</v>
      </c>
      <c r="Q56" s="22">
        <v>481.61099999999999</v>
      </c>
      <c r="R56" s="22">
        <v>1146.94</v>
      </c>
      <c r="S56" s="22">
        <v>0.487072</v>
      </c>
      <c r="T56" s="22">
        <v>0.77316300000000004</v>
      </c>
      <c r="U56" s="22">
        <v>0.20885999999999999</v>
      </c>
      <c r="V56" s="22">
        <v>0.33304600000000001</v>
      </c>
      <c r="W56" s="22">
        <v>55.167541503899997</v>
      </c>
      <c r="X56" s="17">
        <f t="shared" si="2"/>
        <v>-0.16284555714990212</v>
      </c>
      <c r="Y56" s="17">
        <f t="shared" si="3"/>
        <v>0.95763904627928742</v>
      </c>
      <c r="Z56" s="71">
        <f t="shared" si="4"/>
        <v>0.68751071141157438</v>
      </c>
      <c r="AA56" s="17" t="str">
        <f t="shared" si="5"/>
        <v/>
      </c>
      <c r="AB56" s="17">
        <f t="shared" si="0"/>
        <v>0.68751071141157438</v>
      </c>
      <c r="AC56" s="71">
        <f t="shared" si="6"/>
        <v>0</v>
      </c>
      <c r="AD56" s="71">
        <f t="shared" si="7"/>
        <v>0.95763904627928742</v>
      </c>
      <c r="AE56" s="71">
        <f t="shared" si="8"/>
        <v>0.68751071141157438</v>
      </c>
      <c r="AF56" s="71">
        <f t="shared" si="9"/>
        <v>1.6451497576908618</v>
      </c>
      <c r="AG56" s="71">
        <f t="shared" si="10"/>
        <v>0</v>
      </c>
      <c r="AH56" s="71">
        <f t="shared" si="11"/>
        <v>58.209840277606894</v>
      </c>
      <c r="AI56" s="71">
        <f t="shared" si="12"/>
        <v>41.790159722393113</v>
      </c>
      <c r="AJ56" s="51">
        <v>0</v>
      </c>
      <c r="AK56" s="51">
        <v>58.209840277606894</v>
      </c>
      <c r="AL56" s="51">
        <v>41.790159722393113</v>
      </c>
      <c r="AM56" s="53" t="str">
        <f t="shared" si="1"/>
        <v>Massive</v>
      </c>
      <c r="AN56" s="53" t="str">
        <f t="shared" si="13"/>
        <v>Massive</v>
      </c>
      <c r="AO56" s="53" t="str">
        <f t="shared" si="14"/>
        <v>Massive</v>
      </c>
    </row>
    <row r="57" spans="1:41" s="24" customFormat="1" x14ac:dyDescent="0.25">
      <c r="A57" s="27" t="s">
        <v>82</v>
      </c>
      <c r="B57" s="17">
        <v>438696</v>
      </c>
      <c r="C57" s="17">
        <v>8041070</v>
      </c>
      <c r="D57" s="27">
        <v>-17.716699999999999</v>
      </c>
      <c r="E57" s="27">
        <v>146.422</v>
      </c>
      <c r="F57" s="22">
        <v>0.55712300000000003</v>
      </c>
      <c r="G57" s="22">
        <v>0.345059</v>
      </c>
      <c r="H57" s="22">
        <v>5.8335299999999997</v>
      </c>
      <c r="I57" s="22">
        <v>6.8193400000000004</v>
      </c>
      <c r="J57" s="22">
        <v>0.78737800000000002</v>
      </c>
      <c r="K57" s="22">
        <v>1.5127299999999999</v>
      </c>
      <c r="L57" s="22">
        <v>1.4117</v>
      </c>
      <c r="M57" s="22">
        <v>1.2543800000000001</v>
      </c>
      <c r="N57" s="22">
        <v>1.1291199999999999</v>
      </c>
      <c r="O57" s="22">
        <v>2448.1</v>
      </c>
      <c r="P57" s="22">
        <v>5722.05</v>
      </c>
      <c r="Q57" s="22">
        <v>482.63</v>
      </c>
      <c r="R57" s="22">
        <v>1152.78</v>
      </c>
      <c r="S57" s="22">
        <v>0.49362499999999998</v>
      </c>
      <c r="T57" s="22">
        <v>0.78441899999999998</v>
      </c>
      <c r="U57" s="22">
        <v>0.20860999999999999</v>
      </c>
      <c r="V57" s="22">
        <v>0.33041500000000001</v>
      </c>
      <c r="W57" s="22">
        <v>51.093887329099999</v>
      </c>
      <c r="X57" s="17">
        <f t="shared" si="2"/>
        <v>-7.8503326779949756E-2</v>
      </c>
      <c r="Y57" s="17">
        <f t="shared" si="3"/>
        <v>0.86252222299497516</v>
      </c>
      <c r="Z57" s="71">
        <f t="shared" si="4"/>
        <v>0.69654472446027582</v>
      </c>
      <c r="AA57" s="17" t="str">
        <f t="shared" si="5"/>
        <v/>
      </c>
      <c r="AB57" s="17">
        <f t="shared" si="0"/>
        <v>0.69654472446027582</v>
      </c>
      <c r="AC57" s="71">
        <f t="shared" si="6"/>
        <v>0</v>
      </c>
      <c r="AD57" s="71">
        <f t="shared" si="7"/>
        <v>0.86252222299497516</v>
      </c>
      <c r="AE57" s="71">
        <f t="shared" si="8"/>
        <v>0.69654472446027582</v>
      </c>
      <c r="AF57" s="71">
        <f t="shared" si="9"/>
        <v>1.559066947455251</v>
      </c>
      <c r="AG57" s="71">
        <f t="shared" si="10"/>
        <v>0</v>
      </c>
      <c r="AH57" s="71">
        <f t="shared" si="11"/>
        <v>55.322975347710759</v>
      </c>
      <c r="AI57" s="71">
        <f t="shared" si="12"/>
        <v>44.677024652289241</v>
      </c>
      <c r="AJ57" s="51">
        <v>0</v>
      </c>
      <c r="AK57" s="51">
        <v>55.322975347710759</v>
      </c>
      <c r="AL57" s="51">
        <v>44.677024652289241</v>
      </c>
      <c r="AM57" s="53" t="str">
        <f t="shared" si="1"/>
        <v>Mixed</v>
      </c>
      <c r="AN57" s="53" t="str">
        <f t="shared" si="13"/>
        <v>Massive</v>
      </c>
      <c r="AO57" s="53" t="str">
        <f t="shared" si="14"/>
        <v>Massive</v>
      </c>
    </row>
    <row r="58" spans="1:41" s="24" customFormat="1" x14ac:dyDescent="0.25">
      <c r="A58" s="27" t="s">
        <v>83</v>
      </c>
      <c r="B58" s="17">
        <v>438696</v>
      </c>
      <c r="C58" s="17">
        <v>8041100</v>
      </c>
      <c r="D58" s="27">
        <v>-17.7164</v>
      </c>
      <c r="E58" s="27">
        <v>146.422</v>
      </c>
      <c r="F58" s="22">
        <v>0.58712200000000003</v>
      </c>
      <c r="G58" s="22">
        <v>0.36438199999999998</v>
      </c>
      <c r="H58" s="22">
        <v>5.9093299999999997</v>
      </c>
      <c r="I58" s="22">
        <v>6.8919300000000003</v>
      </c>
      <c r="J58" s="22">
        <v>0.78125299999999998</v>
      </c>
      <c r="K58" s="22">
        <v>1.49089</v>
      </c>
      <c r="L58" s="22">
        <v>1.3934500000000001</v>
      </c>
      <c r="M58" s="22">
        <v>1.2394499999999999</v>
      </c>
      <c r="N58" s="22">
        <v>1.1162099999999999</v>
      </c>
      <c r="O58" s="22">
        <v>2386.84</v>
      </c>
      <c r="P58" s="22">
        <v>5524.53</v>
      </c>
      <c r="Q58" s="22">
        <v>472.75900000000001</v>
      </c>
      <c r="R58" s="22">
        <v>1121.58</v>
      </c>
      <c r="S58" s="22">
        <v>0.50118499999999999</v>
      </c>
      <c r="T58" s="22">
        <v>0.79579100000000003</v>
      </c>
      <c r="U58" s="22">
        <v>0.20945800000000001</v>
      </c>
      <c r="V58" s="22">
        <v>0.33077000000000001</v>
      </c>
      <c r="W58" s="22">
        <v>54.127216339100002</v>
      </c>
      <c r="X58" s="17">
        <f t="shared" si="2"/>
        <v>-4.4530425879362845E-2</v>
      </c>
      <c r="Y58" s="17">
        <f t="shared" si="3"/>
        <v>0.81663556112416824</v>
      </c>
      <c r="Z58" s="71">
        <f t="shared" si="4"/>
        <v>0.68914593841594285</v>
      </c>
      <c r="AA58" s="17" t="str">
        <f t="shared" si="5"/>
        <v/>
      </c>
      <c r="AB58" s="17">
        <f t="shared" si="0"/>
        <v>0.68914593841594285</v>
      </c>
      <c r="AC58" s="71">
        <f t="shared" si="6"/>
        <v>0</v>
      </c>
      <c r="AD58" s="71">
        <f t="shared" si="7"/>
        <v>0.81663556112416824</v>
      </c>
      <c r="AE58" s="71">
        <f t="shared" si="8"/>
        <v>0.68914593841594285</v>
      </c>
      <c r="AF58" s="71">
        <f t="shared" si="9"/>
        <v>1.5057814995401111</v>
      </c>
      <c r="AG58" s="71">
        <f t="shared" si="10"/>
        <v>0</v>
      </c>
      <c r="AH58" s="71">
        <f t="shared" si="11"/>
        <v>54.233337398127247</v>
      </c>
      <c r="AI58" s="71">
        <f t="shared" si="12"/>
        <v>45.76666260187276</v>
      </c>
      <c r="AJ58" s="51">
        <v>0</v>
      </c>
      <c r="AK58" s="51">
        <v>54.233337398127247</v>
      </c>
      <c r="AL58" s="51">
        <v>45.76666260187276</v>
      </c>
      <c r="AM58" s="53" t="str">
        <f t="shared" si="1"/>
        <v>Mixed</v>
      </c>
      <c r="AN58" s="53" t="str">
        <f t="shared" si="13"/>
        <v>Massive</v>
      </c>
      <c r="AO58" s="53" t="str">
        <f t="shared" si="14"/>
        <v>Massive</v>
      </c>
    </row>
    <row r="59" spans="1:41" s="24" customFormat="1" x14ac:dyDescent="0.25">
      <c r="A59" s="27" t="s">
        <v>84</v>
      </c>
      <c r="B59" s="17">
        <v>438418</v>
      </c>
      <c r="C59" s="17">
        <v>8042000</v>
      </c>
      <c r="D59" s="27">
        <v>-17.708300000000001</v>
      </c>
      <c r="E59" s="27">
        <v>146.41900000000001</v>
      </c>
      <c r="F59" s="22">
        <v>0.38198599999999999</v>
      </c>
      <c r="G59" s="22">
        <v>0.24549599999999999</v>
      </c>
      <c r="H59" s="22">
        <v>5.62127</v>
      </c>
      <c r="I59" s="22">
        <v>6.6062799999999999</v>
      </c>
      <c r="J59" s="22">
        <v>0.58307399999999998</v>
      </c>
      <c r="K59" s="22">
        <v>1.0524100000000001</v>
      </c>
      <c r="L59" s="22">
        <v>0.95583399999999996</v>
      </c>
      <c r="M59" s="22">
        <v>0.84215099999999998</v>
      </c>
      <c r="N59" s="22">
        <v>0.75747200000000003</v>
      </c>
      <c r="O59" s="22">
        <v>1175.74</v>
      </c>
      <c r="P59" s="22">
        <v>2248.1999999999998</v>
      </c>
      <c r="Q59" s="22">
        <v>246.20400000000001</v>
      </c>
      <c r="R59" s="22">
        <v>495.30500000000001</v>
      </c>
      <c r="S59" s="22">
        <v>0.36488399999999999</v>
      </c>
      <c r="T59" s="22">
        <v>0.54639899999999997</v>
      </c>
      <c r="U59" s="22">
        <v>0.15729599999999999</v>
      </c>
      <c r="V59" s="22">
        <v>0.23728199999999999</v>
      </c>
      <c r="W59" s="22">
        <v>48.029464721700002</v>
      </c>
      <c r="X59" s="17">
        <f t="shared" si="2"/>
        <v>0.25095038251254742</v>
      </c>
      <c r="Y59" s="17">
        <f t="shared" si="3"/>
        <v>0.52222299523873383</v>
      </c>
      <c r="Z59" s="71">
        <f t="shared" si="4"/>
        <v>0.49295472772342985</v>
      </c>
      <c r="AA59" s="17" t="str">
        <f t="shared" si="5"/>
        <v/>
      </c>
      <c r="AB59" s="17">
        <f t="shared" si="0"/>
        <v>0.49295472772342985</v>
      </c>
      <c r="AC59" s="71">
        <f t="shared" si="6"/>
        <v>0.25095038251254742</v>
      </c>
      <c r="AD59" s="71">
        <f t="shared" si="7"/>
        <v>0.52222299523873383</v>
      </c>
      <c r="AE59" s="71">
        <f t="shared" si="8"/>
        <v>0.49295472772342985</v>
      </c>
      <c r="AF59" s="71">
        <f t="shared" si="9"/>
        <v>1.2661281054747111</v>
      </c>
      <c r="AG59" s="71">
        <f t="shared" si="10"/>
        <v>19.820299496349801</v>
      </c>
      <c r="AH59" s="71">
        <f t="shared" si="11"/>
        <v>41.245668031588011</v>
      </c>
      <c r="AI59" s="71">
        <f t="shared" si="12"/>
        <v>38.934032472062192</v>
      </c>
      <c r="AJ59" s="51">
        <v>19.820299496349801</v>
      </c>
      <c r="AK59" s="51">
        <v>41.245668031588011</v>
      </c>
      <c r="AL59" s="51">
        <v>38.934032472062192</v>
      </c>
      <c r="AM59" s="53" t="str">
        <f t="shared" si="1"/>
        <v>Mixed</v>
      </c>
      <c r="AN59" s="53" t="str">
        <f t="shared" si="13"/>
        <v>Massive</v>
      </c>
      <c r="AO59" s="53" t="str">
        <f t="shared" si="14"/>
        <v>Mixed</v>
      </c>
    </row>
    <row r="60" spans="1:41" s="24" customFormat="1" x14ac:dyDescent="0.25">
      <c r="A60" s="27" t="s">
        <v>86</v>
      </c>
      <c r="B60" s="17">
        <v>438391</v>
      </c>
      <c r="C60" s="17">
        <v>8042010</v>
      </c>
      <c r="D60" s="27">
        <v>-17.708200000000001</v>
      </c>
      <c r="E60" s="27">
        <v>146.41900000000001</v>
      </c>
      <c r="F60" s="22">
        <v>0.39930700000000002</v>
      </c>
      <c r="G60" s="22">
        <v>0.256913</v>
      </c>
      <c r="H60" s="22">
        <v>5.6826600000000003</v>
      </c>
      <c r="I60" s="22">
        <v>6.6534899999999997</v>
      </c>
      <c r="J60" s="22">
        <v>0.57374199999999997</v>
      </c>
      <c r="K60" s="22">
        <v>1.0323899999999999</v>
      </c>
      <c r="L60" s="22">
        <v>0.93710199999999999</v>
      </c>
      <c r="M60" s="22">
        <v>0.82417300000000004</v>
      </c>
      <c r="N60" s="22">
        <v>0.74210799999999999</v>
      </c>
      <c r="O60" s="22">
        <v>1162.67</v>
      </c>
      <c r="P60" s="22">
        <v>2184.09</v>
      </c>
      <c r="Q60" s="22">
        <v>237.255</v>
      </c>
      <c r="R60" s="22">
        <v>468.00099999999998</v>
      </c>
      <c r="S60" s="22">
        <v>0.36157499999999998</v>
      </c>
      <c r="T60" s="22">
        <v>0.54077600000000003</v>
      </c>
      <c r="U60" s="22">
        <v>0.15468499999999999</v>
      </c>
      <c r="V60" s="22">
        <v>0.23223299999999999</v>
      </c>
      <c r="W60" s="22">
        <v>48.234153747599997</v>
      </c>
      <c r="X60" s="17">
        <f t="shared" si="2"/>
        <v>0.31154275419769117</v>
      </c>
      <c r="Y60" s="17">
        <f t="shared" si="3"/>
        <v>0.45765032345977197</v>
      </c>
      <c r="Z60" s="71">
        <f t="shared" si="4"/>
        <v>0.49936310764799674</v>
      </c>
      <c r="AA60" s="17" t="str">
        <f t="shared" si="5"/>
        <v/>
      </c>
      <c r="AB60" s="17">
        <f t="shared" si="0"/>
        <v>0.49936310764799674</v>
      </c>
      <c r="AC60" s="71">
        <f t="shared" si="6"/>
        <v>0.31154275419769117</v>
      </c>
      <c r="AD60" s="71">
        <f t="shared" si="7"/>
        <v>0.45765032345977197</v>
      </c>
      <c r="AE60" s="71">
        <f t="shared" si="8"/>
        <v>0.49936310764799674</v>
      </c>
      <c r="AF60" s="71">
        <f t="shared" si="9"/>
        <v>1.2685561853054599</v>
      </c>
      <c r="AG60" s="71">
        <f t="shared" si="10"/>
        <v>24.55884554476188</v>
      </c>
      <c r="AH60" s="71">
        <f t="shared" si="11"/>
        <v>36.076472509538299</v>
      </c>
      <c r="AI60" s="71">
        <f t="shared" si="12"/>
        <v>39.364681945699822</v>
      </c>
      <c r="AJ60" s="51">
        <v>24.55884554476188</v>
      </c>
      <c r="AK60" s="51">
        <v>36.076472509538299</v>
      </c>
      <c r="AL60" s="51">
        <v>39.364681945699822</v>
      </c>
      <c r="AM60" s="53" t="str">
        <f t="shared" si="1"/>
        <v>Mixed</v>
      </c>
      <c r="AN60" s="53" t="str">
        <f t="shared" si="13"/>
        <v>Plate</v>
      </c>
      <c r="AO60" s="53" t="str">
        <f t="shared" si="14"/>
        <v>Mixed</v>
      </c>
    </row>
    <row r="61" spans="1:41" s="24" customFormat="1" x14ac:dyDescent="0.25">
      <c r="A61" s="27" t="s">
        <v>87</v>
      </c>
      <c r="B61" s="17">
        <v>438364</v>
      </c>
      <c r="C61" s="17">
        <v>8042010</v>
      </c>
      <c r="D61" s="27">
        <v>-17.708100000000002</v>
      </c>
      <c r="E61" s="27">
        <v>146.41900000000001</v>
      </c>
      <c r="F61" s="22">
        <v>0.36824800000000002</v>
      </c>
      <c r="G61" s="22">
        <v>0.23653399999999999</v>
      </c>
      <c r="H61" s="22">
        <v>5.6759500000000003</v>
      </c>
      <c r="I61" s="22">
        <v>6.6552199999999999</v>
      </c>
      <c r="J61" s="22">
        <v>0.57164700000000002</v>
      </c>
      <c r="K61" s="22">
        <v>1.02624</v>
      </c>
      <c r="L61" s="22">
        <v>0.92987799999999998</v>
      </c>
      <c r="M61" s="22">
        <v>0.81662000000000001</v>
      </c>
      <c r="N61" s="22">
        <v>0.73585100000000003</v>
      </c>
      <c r="O61" s="22">
        <v>1173.72</v>
      </c>
      <c r="P61" s="22">
        <v>2195.62</v>
      </c>
      <c r="Q61" s="22">
        <v>235.05</v>
      </c>
      <c r="R61" s="22">
        <v>461.541</v>
      </c>
      <c r="S61" s="22">
        <v>0.346161</v>
      </c>
      <c r="T61" s="22">
        <v>0.51653499999999997</v>
      </c>
      <c r="U61" s="22">
        <v>0.14828</v>
      </c>
      <c r="V61" s="22">
        <v>0.22114400000000001</v>
      </c>
      <c r="W61" s="22">
        <v>44.390964508099998</v>
      </c>
      <c r="X61" s="17">
        <f t="shared" si="2"/>
        <v>0.33066074943636714</v>
      </c>
      <c r="Y61" s="17">
        <f t="shared" si="3"/>
        <v>0.44994531965049589</v>
      </c>
      <c r="Z61" s="71">
        <f t="shared" si="4"/>
        <v>0.49660279927891504</v>
      </c>
      <c r="AA61" s="17" t="str">
        <f t="shared" si="5"/>
        <v/>
      </c>
      <c r="AB61" s="17">
        <f t="shared" si="0"/>
        <v>0.49660279927891504</v>
      </c>
      <c r="AC61" s="71">
        <f t="shared" si="6"/>
        <v>0.33066074943636714</v>
      </c>
      <c r="AD61" s="71">
        <f t="shared" si="7"/>
        <v>0.44994531965049589</v>
      </c>
      <c r="AE61" s="71">
        <f t="shared" si="8"/>
        <v>0.49660279927891504</v>
      </c>
      <c r="AF61" s="71">
        <f t="shared" si="9"/>
        <v>1.2772088683657781</v>
      </c>
      <c r="AG61" s="71">
        <f t="shared" si="10"/>
        <v>25.889324575349697</v>
      </c>
      <c r="AH61" s="71">
        <f t="shared" si="11"/>
        <v>35.228797011581406</v>
      </c>
      <c r="AI61" s="71">
        <f t="shared" si="12"/>
        <v>38.881878413068897</v>
      </c>
      <c r="AJ61" s="51">
        <v>25.889324575349697</v>
      </c>
      <c r="AK61" s="51">
        <v>35.228797011581406</v>
      </c>
      <c r="AL61" s="51">
        <v>38.881878413068897</v>
      </c>
      <c r="AM61" s="53" t="str">
        <f t="shared" si="1"/>
        <v>Mixed</v>
      </c>
      <c r="AN61" s="53" t="str">
        <f t="shared" si="13"/>
        <v>Plate</v>
      </c>
      <c r="AO61" s="53" t="str">
        <f t="shared" si="14"/>
        <v>Mixed</v>
      </c>
    </row>
    <row r="62" spans="1:41" s="24" customFormat="1" x14ac:dyDescent="0.25">
      <c r="A62" s="27" t="s">
        <v>88</v>
      </c>
      <c r="B62" s="17">
        <v>438335</v>
      </c>
      <c r="C62" s="17">
        <v>8042020</v>
      </c>
      <c r="D62" s="27">
        <v>-17.708100000000002</v>
      </c>
      <c r="E62" s="27">
        <v>146.41800000000001</v>
      </c>
      <c r="F62" s="22">
        <v>0.38450499999999999</v>
      </c>
      <c r="G62" s="22">
        <v>0.248525</v>
      </c>
      <c r="H62" s="22">
        <v>5.7405200000000001</v>
      </c>
      <c r="I62" s="22">
        <v>6.7003199999999996</v>
      </c>
      <c r="J62" s="22">
        <v>0.562002</v>
      </c>
      <c r="K62" s="22">
        <v>1.0039100000000001</v>
      </c>
      <c r="L62" s="22">
        <v>0.90850600000000004</v>
      </c>
      <c r="M62" s="22">
        <v>0.79651300000000003</v>
      </c>
      <c r="N62" s="22">
        <v>0.71821299999999999</v>
      </c>
      <c r="O62" s="22">
        <v>1125.69</v>
      </c>
      <c r="P62" s="22">
        <v>2065.83</v>
      </c>
      <c r="Q62" s="22">
        <v>226.18700000000001</v>
      </c>
      <c r="R62" s="22">
        <v>441.435</v>
      </c>
      <c r="S62" s="22">
        <v>0.34867300000000001</v>
      </c>
      <c r="T62" s="22">
        <v>0.52098199999999995</v>
      </c>
      <c r="U62" s="22">
        <v>0.14817900000000001</v>
      </c>
      <c r="V62" s="22">
        <v>0.220356</v>
      </c>
      <c r="W62" s="22">
        <v>37.149452209499998</v>
      </c>
      <c r="X62" s="17">
        <f t="shared" si="2"/>
        <v>0.35374761695672863</v>
      </c>
      <c r="Y62" s="17">
        <f t="shared" si="3"/>
        <v>0.42101131697166982</v>
      </c>
      <c r="Z62" s="71">
        <f t="shared" si="4"/>
        <v>0.50023507611029294</v>
      </c>
      <c r="AA62" s="17" t="str">
        <f t="shared" si="5"/>
        <v/>
      </c>
      <c r="AB62" s="17">
        <f t="shared" si="0"/>
        <v>0.50023507611029294</v>
      </c>
      <c r="AC62" s="71">
        <f t="shared" si="6"/>
        <v>0.35374761695672863</v>
      </c>
      <c r="AD62" s="71">
        <f t="shared" si="7"/>
        <v>0.42101131697166982</v>
      </c>
      <c r="AE62" s="71">
        <f t="shared" si="8"/>
        <v>0.50023507611029294</v>
      </c>
      <c r="AF62" s="71">
        <f t="shared" si="9"/>
        <v>1.2749940100386914</v>
      </c>
      <c r="AG62" s="71">
        <f t="shared" si="10"/>
        <v>27.745041480312025</v>
      </c>
      <c r="AH62" s="71">
        <f t="shared" si="11"/>
        <v>33.020650580067716</v>
      </c>
      <c r="AI62" s="71">
        <f t="shared" si="12"/>
        <v>39.234307939620258</v>
      </c>
      <c r="AJ62" s="51">
        <v>27.745041480312025</v>
      </c>
      <c r="AK62" s="51">
        <v>33.020650580067716</v>
      </c>
      <c r="AL62" s="51">
        <v>39.234307939620258</v>
      </c>
      <c r="AM62" s="53" t="str">
        <f t="shared" si="1"/>
        <v>Mixed</v>
      </c>
      <c r="AN62" s="53" t="str">
        <f t="shared" si="13"/>
        <v>Plate</v>
      </c>
      <c r="AO62" s="53" t="str">
        <f t="shared" si="14"/>
        <v>Plate</v>
      </c>
    </row>
    <row r="63" spans="1:41" s="24" customFormat="1" x14ac:dyDescent="0.25">
      <c r="A63" s="27" t="s">
        <v>89</v>
      </c>
      <c r="B63" s="17">
        <v>438314</v>
      </c>
      <c r="C63" s="17">
        <v>8042040</v>
      </c>
      <c r="D63" s="27">
        <v>-17.707899999999999</v>
      </c>
      <c r="E63" s="27">
        <v>146.41800000000001</v>
      </c>
      <c r="F63" s="22">
        <v>0.35189500000000001</v>
      </c>
      <c r="G63" s="22">
        <v>0.227412</v>
      </c>
      <c r="H63" s="22">
        <v>5.7001999999999997</v>
      </c>
      <c r="I63" s="22">
        <v>6.6772499999999999</v>
      </c>
      <c r="J63" s="22">
        <v>0.55893999999999999</v>
      </c>
      <c r="K63" s="22">
        <v>0.99678999999999995</v>
      </c>
      <c r="L63" s="22">
        <v>0.90314399999999995</v>
      </c>
      <c r="M63" s="22">
        <v>0.79243399999999997</v>
      </c>
      <c r="N63" s="22">
        <v>0.71477400000000002</v>
      </c>
      <c r="O63" s="22">
        <v>1127.6300000000001</v>
      </c>
      <c r="P63" s="22">
        <v>2089.39</v>
      </c>
      <c r="Q63" s="22">
        <v>223.78</v>
      </c>
      <c r="R63" s="22">
        <v>437.25700000000001</v>
      </c>
      <c r="S63" s="22">
        <v>0.33408599999999999</v>
      </c>
      <c r="T63" s="22">
        <v>0.49701499999999998</v>
      </c>
      <c r="U63" s="22">
        <v>0.14282400000000001</v>
      </c>
      <c r="V63" s="22">
        <v>0.212006</v>
      </c>
      <c r="W63" s="22">
        <v>36.566974639900003</v>
      </c>
      <c r="X63" s="17">
        <f t="shared" si="2"/>
        <v>0.36921277212105164</v>
      </c>
      <c r="Y63" s="17">
        <f t="shared" si="3"/>
        <v>0.4222942751874279</v>
      </c>
      <c r="Z63" s="71">
        <f t="shared" si="4"/>
        <v>0.479982968499989</v>
      </c>
      <c r="AA63" s="17" t="str">
        <f t="shared" si="5"/>
        <v/>
      </c>
      <c r="AB63" s="17">
        <f t="shared" si="0"/>
        <v>0.479982968499989</v>
      </c>
      <c r="AC63" s="71">
        <f t="shared" si="6"/>
        <v>0.36921277212105164</v>
      </c>
      <c r="AD63" s="71">
        <f t="shared" si="7"/>
        <v>0.4222942751874279</v>
      </c>
      <c r="AE63" s="71">
        <f t="shared" si="8"/>
        <v>0.479982968499989</v>
      </c>
      <c r="AF63" s="71">
        <f t="shared" si="9"/>
        <v>1.2714900158084685</v>
      </c>
      <c r="AG63" s="71">
        <f t="shared" si="10"/>
        <v>29.037803484936543</v>
      </c>
      <c r="AH63" s="71">
        <f t="shared" si="11"/>
        <v>33.212551411102893</v>
      </c>
      <c r="AI63" s="71">
        <f t="shared" si="12"/>
        <v>37.749645103960567</v>
      </c>
      <c r="AJ63" s="51">
        <v>29.037803484936543</v>
      </c>
      <c r="AK63" s="51">
        <v>33.212551411102893</v>
      </c>
      <c r="AL63" s="51">
        <v>37.749645103960567</v>
      </c>
      <c r="AM63" s="53" t="str">
        <f t="shared" si="1"/>
        <v>Mixed</v>
      </c>
      <c r="AN63" s="53" t="str">
        <f t="shared" si="13"/>
        <v>Plate</v>
      </c>
      <c r="AO63" s="53" t="str">
        <f t="shared" si="14"/>
        <v>Mixed</v>
      </c>
    </row>
    <row r="64" spans="1:41" s="24" customFormat="1" x14ac:dyDescent="0.25">
      <c r="A64" s="27" t="s">
        <v>90</v>
      </c>
      <c r="B64" s="17">
        <v>438288</v>
      </c>
      <c r="C64" s="17">
        <v>8042050</v>
      </c>
      <c r="D64" s="27">
        <v>-17.707799999999999</v>
      </c>
      <c r="E64" s="27">
        <v>146.41800000000001</v>
      </c>
      <c r="F64" s="22">
        <v>0.36222500000000002</v>
      </c>
      <c r="G64" s="22">
        <v>0.23544499999999999</v>
      </c>
      <c r="H64" s="22">
        <v>5.7292800000000002</v>
      </c>
      <c r="I64" s="22">
        <v>6.6947000000000001</v>
      </c>
      <c r="J64" s="22">
        <v>0.55233399999999999</v>
      </c>
      <c r="K64" s="22">
        <v>0.98329999999999995</v>
      </c>
      <c r="L64" s="22">
        <v>0.89052900000000002</v>
      </c>
      <c r="M64" s="22">
        <v>0.78073899999999996</v>
      </c>
      <c r="N64" s="22">
        <v>0.70429900000000001</v>
      </c>
      <c r="O64" s="22">
        <v>1094.69</v>
      </c>
      <c r="P64" s="22">
        <v>2035.26</v>
      </c>
      <c r="Q64" s="22">
        <v>218.089</v>
      </c>
      <c r="R64" s="22">
        <v>426.036</v>
      </c>
      <c r="S64" s="22">
        <v>0.33596199999999998</v>
      </c>
      <c r="T64" s="22">
        <v>0.49979299999999999</v>
      </c>
      <c r="U64" s="22">
        <v>0.14312900000000001</v>
      </c>
      <c r="V64" s="22">
        <v>0.21252499999999999</v>
      </c>
      <c r="W64" s="22">
        <v>36.874244689900003</v>
      </c>
      <c r="X64" s="17">
        <f t="shared" si="2"/>
        <v>0.38468217803231042</v>
      </c>
      <c r="Y64" s="17">
        <f t="shared" si="3"/>
        <v>0.40394526171851997</v>
      </c>
      <c r="Z64" s="71">
        <f t="shared" si="4"/>
        <v>0.47947449219500871</v>
      </c>
      <c r="AA64" s="17" t="str">
        <f t="shared" si="5"/>
        <v/>
      </c>
      <c r="AB64" s="17">
        <f t="shared" si="0"/>
        <v>0.47947449219500871</v>
      </c>
      <c r="AC64" s="71">
        <f t="shared" si="6"/>
        <v>0.38468217803231042</v>
      </c>
      <c r="AD64" s="71">
        <f t="shared" si="7"/>
        <v>0.40394526171851997</v>
      </c>
      <c r="AE64" s="71">
        <f t="shared" si="8"/>
        <v>0.47947449219500871</v>
      </c>
      <c r="AF64" s="71">
        <f t="shared" si="9"/>
        <v>1.2681019319458391</v>
      </c>
      <c r="AG64" s="71">
        <f t="shared" si="10"/>
        <v>30.335272610304663</v>
      </c>
      <c r="AH64" s="71">
        <f t="shared" si="11"/>
        <v>31.854321134791281</v>
      </c>
      <c r="AI64" s="71">
        <f t="shared" si="12"/>
        <v>37.810406254904052</v>
      </c>
      <c r="AJ64" s="51">
        <v>30.335272610304663</v>
      </c>
      <c r="AK64" s="51">
        <v>31.854321134791281</v>
      </c>
      <c r="AL64" s="51">
        <v>37.810406254904052</v>
      </c>
      <c r="AM64" s="53" t="str">
        <f t="shared" si="1"/>
        <v>Mixed</v>
      </c>
      <c r="AN64" s="53" t="str">
        <f t="shared" si="13"/>
        <v>Plate</v>
      </c>
      <c r="AO64" s="53" t="str">
        <f t="shared" si="14"/>
        <v>Plate</v>
      </c>
    </row>
    <row r="65" spans="1:41" s="24" customFormat="1" x14ac:dyDescent="0.25">
      <c r="A65" s="27" t="s">
        <v>91</v>
      </c>
      <c r="B65" s="17">
        <v>438266</v>
      </c>
      <c r="C65" s="17">
        <v>8042070</v>
      </c>
      <c r="D65" s="27">
        <v>-17.707599999999999</v>
      </c>
      <c r="E65" s="27">
        <v>146.41800000000001</v>
      </c>
      <c r="F65" s="22">
        <v>0.32472400000000001</v>
      </c>
      <c r="G65" s="22">
        <v>0.20930299999999999</v>
      </c>
      <c r="H65" s="22">
        <v>5.6122899999999998</v>
      </c>
      <c r="I65" s="22">
        <v>6.63422</v>
      </c>
      <c r="J65" s="22">
        <v>0.54932400000000003</v>
      </c>
      <c r="K65" s="22">
        <v>0.97309100000000004</v>
      </c>
      <c r="L65" s="22">
        <v>0.884135</v>
      </c>
      <c r="M65" s="22">
        <v>0.77887099999999998</v>
      </c>
      <c r="N65" s="22">
        <v>0.703291</v>
      </c>
      <c r="O65" s="22">
        <v>1072.82</v>
      </c>
      <c r="P65" s="22">
        <v>2006.92</v>
      </c>
      <c r="Q65" s="22">
        <v>215.68</v>
      </c>
      <c r="R65" s="22">
        <v>421.18900000000002</v>
      </c>
      <c r="S65" s="22">
        <v>0.32409199999999999</v>
      </c>
      <c r="T65" s="22">
        <v>0.47911999999999999</v>
      </c>
      <c r="U65" s="22">
        <v>0.140066</v>
      </c>
      <c r="V65" s="22">
        <v>0.208095</v>
      </c>
      <c r="W65" s="22">
        <v>51.125263214100002</v>
      </c>
      <c r="X65" s="17">
        <f t="shared" si="2"/>
        <v>0.37145372701952484</v>
      </c>
      <c r="Y65" s="17">
        <f t="shared" si="3"/>
        <v>0.43700229082254705</v>
      </c>
      <c r="Z65" s="71">
        <f t="shared" si="4"/>
        <v>0.44193149297201706</v>
      </c>
      <c r="AA65" s="17" t="str">
        <f t="shared" si="5"/>
        <v/>
      </c>
      <c r="AB65" s="17">
        <f t="shared" si="0"/>
        <v>0.44193149297201706</v>
      </c>
      <c r="AC65" s="71">
        <f t="shared" si="6"/>
        <v>0.37145372701952484</v>
      </c>
      <c r="AD65" s="71">
        <f t="shared" si="7"/>
        <v>0.43700229082254705</v>
      </c>
      <c r="AE65" s="71">
        <f t="shared" si="8"/>
        <v>0.44193149297201706</v>
      </c>
      <c r="AF65" s="71">
        <f t="shared" si="9"/>
        <v>1.2503875108140889</v>
      </c>
      <c r="AG65" s="71">
        <f t="shared" si="10"/>
        <v>29.70708870705872</v>
      </c>
      <c r="AH65" s="71">
        <f t="shared" si="11"/>
        <v>34.949348665361207</v>
      </c>
      <c r="AI65" s="71">
        <f t="shared" si="12"/>
        <v>35.34356262758007</v>
      </c>
      <c r="AJ65" s="51">
        <v>29.70708870705872</v>
      </c>
      <c r="AK65" s="51">
        <v>34.949348665361207</v>
      </c>
      <c r="AL65" s="51">
        <v>35.34356262758007</v>
      </c>
      <c r="AM65" s="53" t="str">
        <f t="shared" si="1"/>
        <v>Mixed</v>
      </c>
      <c r="AN65" s="53" t="str">
        <f t="shared" si="13"/>
        <v>Plate</v>
      </c>
      <c r="AO65" s="53" t="str">
        <f t="shared" si="14"/>
        <v>Mixed</v>
      </c>
    </row>
    <row r="66" spans="1:41" s="24" customFormat="1" x14ac:dyDescent="0.25">
      <c r="A66" s="27" t="s">
        <v>92</v>
      </c>
      <c r="B66" s="17">
        <v>438240</v>
      </c>
      <c r="C66" s="17">
        <v>8042090</v>
      </c>
      <c r="D66" s="27">
        <v>-17.7074</v>
      </c>
      <c r="E66" s="27">
        <v>146.41800000000001</v>
      </c>
      <c r="F66" s="22">
        <v>0.31319999999999998</v>
      </c>
      <c r="G66" s="22">
        <v>0.20086300000000001</v>
      </c>
      <c r="H66" s="22">
        <v>5.5516699999999997</v>
      </c>
      <c r="I66" s="22">
        <v>6.6016000000000004</v>
      </c>
      <c r="J66" s="22">
        <v>0.54805700000000002</v>
      </c>
      <c r="K66" s="22">
        <v>0.96807900000000002</v>
      </c>
      <c r="L66" s="22">
        <v>0.88149699999999998</v>
      </c>
      <c r="M66" s="22">
        <v>0.77888299999999999</v>
      </c>
      <c r="N66" s="22">
        <v>0.70374599999999998</v>
      </c>
      <c r="O66" s="22">
        <v>1058.5999999999999</v>
      </c>
      <c r="P66" s="22">
        <v>1984.09</v>
      </c>
      <c r="Q66" s="22">
        <v>214.75399999999999</v>
      </c>
      <c r="R66" s="22">
        <v>419.33800000000002</v>
      </c>
      <c r="S66" s="22">
        <v>0.32154500000000003</v>
      </c>
      <c r="T66" s="22">
        <v>0.47413499999999997</v>
      </c>
      <c r="U66" s="22">
        <v>0.139988</v>
      </c>
      <c r="V66" s="22">
        <v>0.20814099999999999</v>
      </c>
      <c r="W66" s="22">
        <v>57.711593627900001</v>
      </c>
      <c r="X66" s="17">
        <f t="shared" si="2"/>
        <v>0.36083717619012656</v>
      </c>
      <c r="Y66" s="17">
        <f t="shared" si="3"/>
        <v>0.45471317871540684</v>
      </c>
      <c r="Z66" s="71">
        <f t="shared" si="4"/>
        <v>0.42371997950347828</v>
      </c>
      <c r="AA66" s="17" t="str">
        <f t="shared" si="5"/>
        <v/>
      </c>
      <c r="AB66" s="17">
        <f t="shared" si="0"/>
        <v>0.42371997950347828</v>
      </c>
      <c r="AC66" s="71">
        <f t="shared" si="6"/>
        <v>0.36083717619012656</v>
      </c>
      <c r="AD66" s="71">
        <f t="shared" si="7"/>
        <v>0.45471317871540684</v>
      </c>
      <c r="AE66" s="71">
        <f t="shared" si="8"/>
        <v>0.42371997950347828</v>
      </c>
      <c r="AF66" s="71">
        <f t="shared" si="9"/>
        <v>1.2392703344090117</v>
      </c>
      <c r="AG66" s="71">
        <f t="shared" si="10"/>
        <v>29.116905825249507</v>
      </c>
      <c r="AH66" s="71">
        <f t="shared" si="11"/>
        <v>36.692008683662422</v>
      </c>
      <c r="AI66" s="71">
        <f t="shared" si="12"/>
        <v>34.191085491088074</v>
      </c>
      <c r="AJ66" s="51">
        <v>29.116905825249507</v>
      </c>
      <c r="AK66" s="51">
        <v>36.692008683662422</v>
      </c>
      <c r="AL66" s="51">
        <v>34.191085491088074</v>
      </c>
      <c r="AM66" s="53" t="str">
        <f t="shared" si="1"/>
        <v>Mixed</v>
      </c>
      <c r="AN66" s="53" t="str">
        <f t="shared" si="13"/>
        <v>Massive</v>
      </c>
      <c r="AO66" s="53" t="str">
        <f t="shared" si="14"/>
        <v>Mixed</v>
      </c>
    </row>
    <row r="67" spans="1:41" s="24" customFormat="1" x14ac:dyDescent="0.25">
      <c r="A67" s="27" t="s">
        <v>93</v>
      </c>
      <c r="B67" s="17">
        <v>437331</v>
      </c>
      <c r="C67" s="17">
        <v>8042060</v>
      </c>
      <c r="D67" s="27">
        <v>-17.707699999999999</v>
      </c>
      <c r="E67" s="27">
        <v>146.40899999999999</v>
      </c>
      <c r="F67" s="22">
        <v>0.28585500000000003</v>
      </c>
      <c r="G67" s="22">
        <v>0.19029299999999999</v>
      </c>
      <c r="H67" s="22">
        <v>6.41486</v>
      </c>
      <c r="I67" s="22">
        <v>9.0794300000000003</v>
      </c>
      <c r="J67" s="22">
        <v>0.46834100000000001</v>
      </c>
      <c r="K67" s="22">
        <v>0.720001</v>
      </c>
      <c r="L67" s="22">
        <v>0.67884900000000004</v>
      </c>
      <c r="M67" s="22">
        <v>0.62168900000000005</v>
      </c>
      <c r="N67" s="22">
        <v>0.57753299999999996</v>
      </c>
      <c r="O67" s="22">
        <v>840.899</v>
      </c>
      <c r="P67" s="22">
        <v>1534.77</v>
      </c>
      <c r="Q67" s="22">
        <v>149.94300000000001</v>
      </c>
      <c r="R67" s="22">
        <v>245.452</v>
      </c>
      <c r="S67" s="22">
        <v>0.26259900000000003</v>
      </c>
      <c r="T67" s="22">
        <v>0.35065000000000002</v>
      </c>
      <c r="U67" s="22">
        <v>0.107556</v>
      </c>
      <c r="V67" s="22">
        <v>0.13409199999999999</v>
      </c>
      <c r="W67" s="22">
        <v>28.644783019999998</v>
      </c>
      <c r="X67" s="17">
        <f t="shared" si="2"/>
        <v>0.84744829932377419</v>
      </c>
      <c r="Y67" s="17">
        <f t="shared" si="3"/>
        <v>0.16227097930184664</v>
      </c>
      <c r="Z67" s="71">
        <f t="shared" si="4"/>
        <v>0.2341269055002273</v>
      </c>
      <c r="AA67" s="17" t="str">
        <f t="shared" si="5"/>
        <v/>
      </c>
      <c r="AB67" s="17">
        <f t="shared" ref="AB67:AB130" si="15">IF(Z67="", AA67, Z67)</f>
        <v>0.2341269055002273</v>
      </c>
      <c r="AC67" s="71">
        <f t="shared" si="6"/>
        <v>0.84744829932377419</v>
      </c>
      <c r="AD67" s="71">
        <f t="shared" si="7"/>
        <v>0.16227097930184664</v>
      </c>
      <c r="AE67" s="71">
        <f t="shared" si="8"/>
        <v>0.2341269055002273</v>
      </c>
      <c r="AF67" s="71">
        <f t="shared" si="9"/>
        <v>1.2438461841258481</v>
      </c>
      <c r="AG67" s="71">
        <f t="shared" si="10"/>
        <v>68.13127781706747</v>
      </c>
      <c r="AH67" s="71">
        <f t="shared" si="11"/>
        <v>13.045904017134374</v>
      </c>
      <c r="AI67" s="71">
        <f t="shared" si="12"/>
        <v>18.822818165798154</v>
      </c>
      <c r="AJ67" s="51">
        <v>68.13127781706747</v>
      </c>
      <c r="AK67" s="51">
        <v>13.045904017134374</v>
      </c>
      <c r="AL67" s="51">
        <v>18.822818165798154</v>
      </c>
      <c r="AM67" s="53" t="str">
        <f t="shared" si="1"/>
        <v>Branching</v>
      </c>
      <c r="AN67" s="53" t="str">
        <f t="shared" si="13"/>
        <v>Branching</v>
      </c>
      <c r="AO67" s="53" t="str">
        <f t="shared" si="14"/>
        <v>Branching</v>
      </c>
    </row>
    <row r="68" spans="1:41" s="24" customFormat="1" x14ac:dyDescent="0.25">
      <c r="A68" s="27" t="s">
        <v>94</v>
      </c>
      <c r="B68" s="17">
        <v>437305</v>
      </c>
      <c r="C68" s="17">
        <v>8042040</v>
      </c>
      <c r="D68" s="27">
        <v>-17.707799999999999</v>
      </c>
      <c r="E68" s="27">
        <v>146.40899999999999</v>
      </c>
      <c r="F68" s="22">
        <v>0.29735</v>
      </c>
      <c r="G68" s="22">
        <v>0.19937299999999999</v>
      </c>
      <c r="H68" s="22">
        <v>6.5654700000000004</v>
      </c>
      <c r="I68" s="22">
        <v>9.0819500000000009</v>
      </c>
      <c r="J68" s="22">
        <v>0.47183599999999998</v>
      </c>
      <c r="K68" s="22">
        <v>0.72765100000000005</v>
      </c>
      <c r="L68" s="22">
        <v>0.68336300000000005</v>
      </c>
      <c r="M68" s="22">
        <v>0.62614499999999995</v>
      </c>
      <c r="N68" s="22">
        <v>0.58154600000000001</v>
      </c>
      <c r="O68" s="22">
        <v>858.15499999999997</v>
      </c>
      <c r="P68" s="22">
        <v>1561.18</v>
      </c>
      <c r="Q68" s="22">
        <v>152.25</v>
      </c>
      <c r="R68" s="22">
        <v>247.38900000000001</v>
      </c>
      <c r="S68" s="22">
        <v>0.26644699999999999</v>
      </c>
      <c r="T68" s="22">
        <v>0.35945700000000003</v>
      </c>
      <c r="U68" s="22">
        <v>0.1072</v>
      </c>
      <c r="V68" s="22">
        <v>0.13466700000000001</v>
      </c>
      <c r="W68" s="22">
        <v>29.270664215099998</v>
      </c>
      <c r="X68" s="17">
        <f t="shared" ref="X68:X131" si="16">(3.394418844 * G68) - (0.30817211 * H68)  + (0.144831725 * I68) - (2.322286467 * J68) + (1.397160771 * M68) - (14.31101144 * U68) + 2.621663217</f>
        <v>0.83542487415324507</v>
      </c>
      <c r="Y68" s="17">
        <f t="shared" ref="Y68:Y131" si="17">(-4.096110226 * G68) + (0.34780942 *H68) - (0.103731491 * I68) - (0.573529165 * K68) + (0.001013841 * Q68) + (14.04497461 * U68) - 1.59729192</f>
        <v>0.17015189395223729</v>
      </c>
      <c r="Z68" s="71">
        <f t="shared" ref="Z68:Z131" si="18">IF(S68&gt;=0,((0.570460232*G68)+(3.306849189*K68)-(9.866373435*M68)+(7.242847266*N68)-0.304529882),"")</f>
        <v>0.24970506675473625</v>
      </c>
      <c r="AA68" s="17" t="str">
        <f t="shared" ref="AA68:AA131" si="19" xml:space="preserve"> IF(S68&gt;0.7,((-7.3582 * (S68*S68*S68)) + (10.04 * (S68*S68)) +( - 2.7816 * S68) + 0.2212), "")</f>
        <v/>
      </c>
      <c r="AB68" s="17">
        <f t="shared" si="15"/>
        <v>0.24970506675473625</v>
      </c>
      <c r="AC68" s="71">
        <f t="shared" ref="AC68:AC131" si="20">IF(X68&lt;0,0,X68)</f>
        <v>0.83542487415324507</v>
      </c>
      <c r="AD68" s="71">
        <f t="shared" ref="AD68:AD131" si="21">IF(Y68&lt;0,0,Y68)</f>
        <v>0.17015189395223729</v>
      </c>
      <c r="AE68" s="71">
        <f t="shared" ref="AE68:AE131" si="22">IF(Z68&lt;0,0,Z68)</f>
        <v>0.24970506675473625</v>
      </c>
      <c r="AF68" s="71">
        <f t="shared" ref="AF68:AF131" si="23">SUM(AC68:AE68)</f>
        <v>1.2552818348602186</v>
      </c>
      <c r="AG68" s="71">
        <f t="shared" ref="AG68:AG131" si="24">100*(AC68/AF68)</f>
        <v>66.552773325702859</v>
      </c>
      <c r="AH68" s="71">
        <f t="shared" ref="AH68:AH131" si="25">100*(AD68/$AF68)</f>
        <v>13.55487582365792</v>
      </c>
      <c r="AI68" s="71">
        <f t="shared" ref="AI68:AI131" si="26">100*(AE68/$AF68)</f>
        <v>19.892350850639215</v>
      </c>
      <c r="AJ68" s="51">
        <v>66.552773325702859</v>
      </c>
      <c r="AK68" s="51">
        <v>13.55487582365792</v>
      </c>
      <c r="AL68" s="51">
        <v>19.892350850639215</v>
      </c>
      <c r="AM68" s="53" t="str">
        <f t="shared" ref="AM68:AM131" si="27">IF(AND(AJ68=0,AK68=0,AL68=0),"None",IF(AND(AJ68-AK68&gt;=15,AJ68-AL68&gt;=15),"Branching",IF(AND(AK68-AJ68&gt;=15,AK68-AL68&gt;=15),"Massive",IF(AND(AL68-AJ68&gt;=15,AL68-AK68&gt;=15),"Plate",IF(AND(AJ68&lt;15,AK68=0,AL68=0),"Branching",IF(AND(AJ68=0,AK68&lt;15,AL68=0),"Massive",IF(AND(AJ68=0,AK68=0,AL68&lt;15),"Plate","Mixed")))))))</f>
        <v>Branching</v>
      </c>
      <c r="AN68" s="53" t="str">
        <f t="shared" ref="AN68:AN131" si="28">IF(AND(AJ68=0,AK68=0,AL68=0),"None",IF(AND(AJ68&gt;AK68,AJ68&gt;AL68),"Branching",IF(AND(AK68&gt;AJ68,AK68&gt;AL68),"Massive",IF(AND(AL68&gt;AJ68,AL68&gt;AK68),"Plate","Mixed"))))</f>
        <v>Branching</v>
      </c>
      <c r="AO68" s="53" t="str">
        <f t="shared" ref="AO68:AO131" si="29">IF(AND(AJ68=0,AK68=0,AL68=0),"None",IF(AND(AJ68-AK68&gt;=5,AJ68-AL68&gt;=5),"Branching",IF(AND(AK68-AJ68&gt;=5,AK68-AL68&gt;=5),"Massive",IF(AND(AL68-AJ68&gt;=5,AL68-AK68&gt;=5),"Plate",IF(AND(AJ68&lt;5,AK68=0,AL68=0),"Branching",IF(AND(AJ68=0,AK68&lt;5,AL68=0),"Massive",IF(AND(AJ68=0,AK68=0,AL68&lt;5),"Plate","Mixed")))))))</f>
        <v>Branching</v>
      </c>
    </row>
    <row r="69" spans="1:41" s="24" customFormat="1" x14ac:dyDescent="0.25">
      <c r="A69" s="27" t="s">
        <v>95</v>
      </c>
      <c r="B69" s="17">
        <v>437282</v>
      </c>
      <c r="C69" s="17">
        <v>8042030</v>
      </c>
      <c r="D69" s="27">
        <v>-17.707899999999999</v>
      </c>
      <c r="E69" s="27">
        <v>146.40899999999999</v>
      </c>
      <c r="F69" s="22">
        <v>0.326625</v>
      </c>
      <c r="G69" s="22">
        <v>0.21851699999999999</v>
      </c>
      <c r="H69" s="22">
        <v>6.6861899999999999</v>
      </c>
      <c r="I69" s="22">
        <v>9.0889600000000002</v>
      </c>
      <c r="J69" s="22">
        <v>0.471551</v>
      </c>
      <c r="K69" s="22">
        <v>0.72715799999999997</v>
      </c>
      <c r="L69" s="22">
        <v>0.68204500000000001</v>
      </c>
      <c r="M69" s="22">
        <v>0.62540399999999996</v>
      </c>
      <c r="N69" s="22">
        <v>0.58088300000000004</v>
      </c>
      <c r="O69" s="22">
        <v>840.35299999999995</v>
      </c>
      <c r="P69" s="22">
        <v>1435.66</v>
      </c>
      <c r="Q69" s="22">
        <v>151.94300000000001</v>
      </c>
      <c r="R69" s="22">
        <v>246.851</v>
      </c>
      <c r="S69" s="22">
        <v>0.27900399999999997</v>
      </c>
      <c r="T69" s="22">
        <v>0.383766</v>
      </c>
      <c r="U69" s="22">
        <v>0.11026900000000001</v>
      </c>
      <c r="V69" s="22">
        <v>0.14224700000000001</v>
      </c>
      <c r="W69" s="22">
        <v>34.112945556600003</v>
      </c>
      <c r="X69" s="17">
        <f t="shared" si="16"/>
        <v>0.81992642317825459</v>
      </c>
      <c r="Y69" s="17">
        <f t="shared" si="17"/>
        <v>0.17607188298561782</v>
      </c>
      <c r="Z69" s="71">
        <f t="shared" si="18"/>
        <v>0.2615046557639451</v>
      </c>
      <c r="AA69" s="17" t="str">
        <f t="shared" si="19"/>
        <v/>
      </c>
      <c r="AB69" s="17">
        <f t="shared" si="15"/>
        <v>0.2615046557639451</v>
      </c>
      <c r="AC69" s="71">
        <f t="shared" si="20"/>
        <v>0.81992642317825459</v>
      </c>
      <c r="AD69" s="71">
        <f t="shared" si="21"/>
        <v>0.17607188298561782</v>
      </c>
      <c r="AE69" s="71">
        <f t="shared" si="22"/>
        <v>0.2615046557639451</v>
      </c>
      <c r="AF69" s="71">
        <f t="shared" si="23"/>
        <v>1.2575029619278175</v>
      </c>
      <c r="AG69" s="71">
        <f t="shared" si="24"/>
        <v>65.202742896228628</v>
      </c>
      <c r="AH69" s="71">
        <f t="shared" si="25"/>
        <v>14.001707217905112</v>
      </c>
      <c r="AI69" s="71">
        <f t="shared" si="26"/>
        <v>20.795549885866262</v>
      </c>
      <c r="AJ69" s="51">
        <v>65.202742896228628</v>
      </c>
      <c r="AK69" s="51">
        <v>14.001707217905112</v>
      </c>
      <c r="AL69" s="51">
        <v>20.795549885866262</v>
      </c>
      <c r="AM69" s="53" t="str">
        <f t="shared" si="27"/>
        <v>Branching</v>
      </c>
      <c r="AN69" s="53" t="str">
        <f t="shared" si="28"/>
        <v>Branching</v>
      </c>
      <c r="AO69" s="53" t="str">
        <f t="shared" si="29"/>
        <v>Branching</v>
      </c>
    </row>
    <row r="70" spans="1:41" s="24" customFormat="1" x14ac:dyDescent="0.25">
      <c r="A70" s="27" t="s">
        <v>96</v>
      </c>
      <c r="B70" s="17">
        <v>437252</v>
      </c>
      <c r="C70" s="17">
        <v>8042030</v>
      </c>
      <c r="D70" s="27">
        <v>-17.707899999999999</v>
      </c>
      <c r="E70" s="27">
        <v>146.40799999999999</v>
      </c>
      <c r="F70" s="22">
        <v>0.31553500000000001</v>
      </c>
      <c r="G70" s="22">
        <v>0.21154999999999999</v>
      </c>
      <c r="H70" s="22">
        <v>6.6575100000000003</v>
      </c>
      <c r="I70" s="22">
        <v>9.0687499999999996</v>
      </c>
      <c r="J70" s="22">
        <v>0.47578500000000001</v>
      </c>
      <c r="K70" s="22">
        <v>0.73654699999999995</v>
      </c>
      <c r="L70" s="22">
        <v>0.69179999999999997</v>
      </c>
      <c r="M70" s="22">
        <v>0.63248099999999996</v>
      </c>
      <c r="N70" s="22">
        <v>0.58733500000000005</v>
      </c>
      <c r="O70" s="22">
        <v>867.42200000000003</v>
      </c>
      <c r="P70" s="22">
        <v>1565.76</v>
      </c>
      <c r="Q70" s="22">
        <v>154.93100000000001</v>
      </c>
      <c r="R70" s="22">
        <v>249.905</v>
      </c>
      <c r="S70" s="22">
        <v>0.274312</v>
      </c>
      <c r="T70" s="22">
        <v>0.37492700000000001</v>
      </c>
      <c r="U70" s="22">
        <v>0.108945</v>
      </c>
      <c r="V70" s="22">
        <v>0.13891800000000001</v>
      </c>
      <c r="W70" s="22">
        <v>35.365661621100003</v>
      </c>
      <c r="X70" s="17">
        <f t="shared" si="16"/>
        <v>0.82119175906630604</v>
      </c>
      <c r="Y70" s="17">
        <f t="shared" si="17"/>
        <v>0.17577966739184481</v>
      </c>
      <c r="Z70" s="71">
        <f t="shared" si="18"/>
        <v>0.26548479212385856</v>
      </c>
      <c r="AA70" s="17" t="str">
        <f t="shared" si="19"/>
        <v/>
      </c>
      <c r="AB70" s="17">
        <f t="shared" si="15"/>
        <v>0.26548479212385856</v>
      </c>
      <c r="AC70" s="71">
        <f t="shared" si="20"/>
        <v>0.82119175906630604</v>
      </c>
      <c r="AD70" s="71">
        <f t="shared" si="21"/>
        <v>0.17577966739184481</v>
      </c>
      <c r="AE70" s="71">
        <f t="shared" si="22"/>
        <v>0.26548479212385856</v>
      </c>
      <c r="AF70" s="71">
        <f t="shared" si="23"/>
        <v>1.2624562185820094</v>
      </c>
      <c r="AG70" s="71">
        <f t="shared" si="24"/>
        <v>65.047147535038363</v>
      </c>
      <c r="AH70" s="71">
        <f t="shared" si="25"/>
        <v>13.92362481997835</v>
      </c>
      <c r="AI70" s="71">
        <f t="shared" si="26"/>
        <v>21.029227644983287</v>
      </c>
      <c r="AJ70" s="51">
        <v>65.047147535038363</v>
      </c>
      <c r="AK70" s="51">
        <v>13.92362481997835</v>
      </c>
      <c r="AL70" s="51">
        <v>21.029227644983287</v>
      </c>
      <c r="AM70" s="53" t="str">
        <f t="shared" si="27"/>
        <v>Branching</v>
      </c>
      <c r="AN70" s="53" t="str">
        <f t="shared" si="28"/>
        <v>Branching</v>
      </c>
      <c r="AO70" s="53" t="str">
        <f t="shared" si="29"/>
        <v>Branching</v>
      </c>
    </row>
    <row r="71" spans="1:41" s="24" customFormat="1" x14ac:dyDescent="0.25">
      <c r="A71" s="27" t="s">
        <v>97</v>
      </c>
      <c r="B71" s="17">
        <v>437222</v>
      </c>
      <c r="C71" s="17">
        <v>8042030</v>
      </c>
      <c r="D71" s="27">
        <v>-17.707899999999999</v>
      </c>
      <c r="E71" s="27">
        <v>146.40799999999999</v>
      </c>
      <c r="F71" s="22">
        <v>0.31413799999999997</v>
      </c>
      <c r="G71" s="22">
        <v>0.20960699999999999</v>
      </c>
      <c r="H71" s="22">
        <v>6.5905899999999997</v>
      </c>
      <c r="I71" s="22">
        <v>9.05199</v>
      </c>
      <c r="J71" s="22">
        <v>0.47914499999999999</v>
      </c>
      <c r="K71" s="22">
        <v>0.74411499999999997</v>
      </c>
      <c r="L71" s="22">
        <v>0.70053600000000005</v>
      </c>
      <c r="M71" s="22">
        <v>0.63915100000000002</v>
      </c>
      <c r="N71" s="22">
        <v>0.59337899999999999</v>
      </c>
      <c r="O71" s="22">
        <v>880.66700000000003</v>
      </c>
      <c r="P71" s="22">
        <v>1595.42</v>
      </c>
      <c r="Q71" s="22">
        <v>157.41900000000001</v>
      </c>
      <c r="R71" s="22">
        <v>252.476</v>
      </c>
      <c r="S71" s="22">
        <v>0.27538000000000001</v>
      </c>
      <c r="T71" s="22">
        <v>0.37604599999999999</v>
      </c>
      <c r="U71" s="22">
        <v>0.11004899999999999</v>
      </c>
      <c r="V71" s="22">
        <v>0.14057700000000001</v>
      </c>
      <c r="W71" s="22">
        <v>37.725376129200001</v>
      </c>
      <c r="X71" s="17">
        <f t="shared" si="16"/>
        <v>0.81850872432630428</v>
      </c>
      <c r="Y71" s="17">
        <f t="shared" si="17"/>
        <v>0.17588916262044285</v>
      </c>
      <c r="Z71" s="71">
        <f t="shared" si="18"/>
        <v>0.26736968061968835</v>
      </c>
      <c r="AA71" s="17" t="str">
        <f t="shared" si="19"/>
        <v/>
      </c>
      <c r="AB71" s="17">
        <f t="shared" si="15"/>
        <v>0.26736968061968835</v>
      </c>
      <c r="AC71" s="71">
        <f t="shared" si="20"/>
        <v>0.81850872432630428</v>
      </c>
      <c r="AD71" s="71">
        <f t="shared" si="21"/>
        <v>0.17588916262044285</v>
      </c>
      <c r="AE71" s="71">
        <f t="shared" si="22"/>
        <v>0.26736968061968835</v>
      </c>
      <c r="AF71" s="71">
        <f t="shared" si="23"/>
        <v>1.2617675675664355</v>
      </c>
      <c r="AG71" s="71">
        <f t="shared" si="24"/>
        <v>64.870008182644739</v>
      </c>
      <c r="AH71" s="71">
        <f t="shared" si="25"/>
        <v>13.939902018537326</v>
      </c>
      <c r="AI71" s="71">
        <f t="shared" si="26"/>
        <v>21.19008979881793</v>
      </c>
      <c r="AJ71" s="51">
        <v>64.870008182644739</v>
      </c>
      <c r="AK71" s="51">
        <v>13.939902018537326</v>
      </c>
      <c r="AL71" s="51">
        <v>21.19008979881793</v>
      </c>
      <c r="AM71" s="53" t="str">
        <f t="shared" si="27"/>
        <v>Branching</v>
      </c>
      <c r="AN71" s="53" t="str">
        <f t="shared" si="28"/>
        <v>Branching</v>
      </c>
      <c r="AO71" s="53" t="str">
        <f t="shared" si="29"/>
        <v>Branching</v>
      </c>
    </row>
    <row r="72" spans="1:41" s="24" customFormat="1" x14ac:dyDescent="0.25">
      <c r="A72" s="27" t="s">
        <v>98</v>
      </c>
      <c r="B72" s="17">
        <v>437192</v>
      </c>
      <c r="C72" s="17">
        <v>8042030</v>
      </c>
      <c r="D72" s="27">
        <v>-17.707899999999999</v>
      </c>
      <c r="E72" s="27">
        <v>146.40799999999999</v>
      </c>
      <c r="F72" s="22">
        <v>0.30568499999999998</v>
      </c>
      <c r="G72" s="22">
        <v>0.20311100000000001</v>
      </c>
      <c r="H72" s="22">
        <v>6.4926599999999999</v>
      </c>
      <c r="I72" s="22">
        <v>9.0446899999999992</v>
      </c>
      <c r="J72" s="22">
        <v>0.48232199999999997</v>
      </c>
      <c r="K72" s="22">
        <v>0.75109499999999996</v>
      </c>
      <c r="L72" s="22">
        <v>0.70767899999999995</v>
      </c>
      <c r="M72" s="22">
        <v>0.64558700000000002</v>
      </c>
      <c r="N72" s="22">
        <v>0.59931800000000002</v>
      </c>
      <c r="O72" s="22">
        <v>896.65499999999997</v>
      </c>
      <c r="P72" s="22">
        <v>1646.75</v>
      </c>
      <c r="Q72" s="22">
        <v>159.85400000000001</v>
      </c>
      <c r="R72" s="22">
        <v>254.691</v>
      </c>
      <c r="S72" s="22">
        <v>0.27385799999999999</v>
      </c>
      <c r="T72" s="22">
        <v>0.37185800000000002</v>
      </c>
      <c r="U72" s="22">
        <v>0.110587</v>
      </c>
      <c r="V72" s="22">
        <v>0.14077000000000001</v>
      </c>
      <c r="W72" s="22">
        <v>37.5054397583</v>
      </c>
      <c r="X72" s="17">
        <f t="shared" si="16"/>
        <v>0.81949550111725689</v>
      </c>
      <c r="Y72" s="17">
        <f t="shared" si="17"/>
        <v>0.17521542363571907</v>
      </c>
      <c r="Z72" s="71">
        <f t="shared" si="18"/>
        <v>0.26626106877694977</v>
      </c>
      <c r="AA72" s="17" t="str">
        <f t="shared" si="19"/>
        <v/>
      </c>
      <c r="AB72" s="17">
        <f t="shared" si="15"/>
        <v>0.26626106877694977</v>
      </c>
      <c r="AC72" s="71">
        <f t="shared" si="20"/>
        <v>0.81949550111725689</v>
      </c>
      <c r="AD72" s="71">
        <f t="shared" si="21"/>
        <v>0.17521542363571907</v>
      </c>
      <c r="AE72" s="71">
        <f t="shared" si="22"/>
        <v>0.26626106877694977</v>
      </c>
      <c r="AF72" s="71">
        <f t="shared" si="23"/>
        <v>1.2609719935299257</v>
      </c>
      <c r="AG72" s="71">
        <f t="shared" si="24"/>
        <v>64.989191300211729</v>
      </c>
      <c r="AH72" s="71">
        <f t="shared" si="25"/>
        <v>13.895266868316913</v>
      </c>
      <c r="AI72" s="71">
        <f t="shared" si="26"/>
        <v>21.115541831471358</v>
      </c>
      <c r="AJ72" s="51">
        <v>64.989191300211729</v>
      </c>
      <c r="AK72" s="51">
        <v>13.895266868316913</v>
      </c>
      <c r="AL72" s="51">
        <v>21.115541831471358</v>
      </c>
      <c r="AM72" s="53" t="str">
        <f t="shared" si="27"/>
        <v>Branching</v>
      </c>
      <c r="AN72" s="53" t="str">
        <f t="shared" si="28"/>
        <v>Branching</v>
      </c>
      <c r="AO72" s="53" t="str">
        <f t="shared" si="29"/>
        <v>Branching</v>
      </c>
    </row>
    <row r="73" spans="1:41" s="24" customFormat="1" x14ac:dyDescent="0.25">
      <c r="A73" s="27" t="s">
        <v>99</v>
      </c>
      <c r="B73" s="17">
        <v>437167</v>
      </c>
      <c r="C73" s="17">
        <v>8042020</v>
      </c>
      <c r="D73" s="27">
        <v>-17.708100000000002</v>
      </c>
      <c r="E73" s="27">
        <v>146.40700000000001</v>
      </c>
      <c r="F73" s="22">
        <v>0.31404599999999999</v>
      </c>
      <c r="G73" s="22">
        <v>0.20880299999999999</v>
      </c>
      <c r="H73" s="22">
        <v>6.5263299999999997</v>
      </c>
      <c r="I73" s="22">
        <v>9.0483799999999999</v>
      </c>
      <c r="J73" s="22">
        <v>0.47923900000000003</v>
      </c>
      <c r="K73" s="22">
        <v>0.74497100000000005</v>
      </c>
      <c r="L73" s="22">
        <v>0.70318099999999994</v>
      </c>
      <c r="M73" s="22">
        <v>0.64137100000000002</v>
      </c>
      <c r="N73" s="22">
        <v>0.59578200000000003</v>
      </c>
      <c r="O73" s="22">
        <v>877.96699999999998</v>
      </c>
      <c r="P73" s="22">
        <v>1605.6</v>
      </c>
      <c r="Q73" s="22">
        <v>157.72999999999999</v>
      </c>
      <c r="R73" s="22">
        <v>252.33</v>
      </c>
      <c r="S73" s="22">
        <v>0.27660000000000001</v>
      </c>
      <c r="T73" s="22">
        <v>0.37837599999999999</v>
      </c>
      <c r="U73" s="22">
        <v>0.111291</v>
      </c>
      <c r="V73" s="22">
        <v>0.14269699999999999</v>
      </c>
      <c r="W73" s="22">
        <v>29.108572006199999</v>
      </c>
      <c r="X73" s="17">
        <f t="shared" si="16"/>
        <v>0.82016903461232005</v>
      </c>
      <c r="Y73" s="17">
        <f t="shared" si="17"/>
        <v>0.17447489464683708</v>
      </c>
      <c r="Z73" s="71">
        <f t="shared" si="18"/>
        <v>0.26524290645344295</v>
      </c>
      <c r="AA73" s="17" t="str">
        <f t="shared" si="19"/>
        <v/>
      </c>
      <c r="AB73" s="17">
        <f t="shared" si="15"/>
        <v>0.26524290645344295</v>
      </c>
      <c r="AC73" s="71">
        <f t="shared" si="20"/>
        <v>0.82016903461232005</v>
      </c>
      <c r="AD73" s="71">
        <f t="shared" si="21"/>
        <v>0.17447489464683708</v>
      </c>
      <c r="AE73" s="71">
        <f t="shared" si="22"/>
        <v>0.26524290645344295</v>
      </c>
      <c r="AF73" s="71">
        <f t="shared" si="23"/>
        <v>1.2598868357126001</v>
      </c>
      <c r="AG73" s="71">
        <f t="shared" si="24"/>
        <v>65.098627223009856</v>
      </c>
      <c r="AH73" s="71">
        <f t="shared" si="25"/>
        <v>13.848457631367578</v>
      </c>
      <c r="AI73" s="71">
        <f t="shared" si="26"/>
        <v>21.05291514562257</v>
      </c>
      <c r="AJ73" s="51">
        <v>65.098627223009856</v>
      </c>
      <c r="AK73" s="51">
        <v>13.848457631367578</v>
      </c>
      <c r="AL73" s="51">
        <v>21.05291514562257</v>
      </c>
      <c r="AM73" s="53" t="str">
        <f t="shared" si="27"/>
        <v>Branching</v>
      </c>
      <c r="AN73" s="53" t="str">
        <f t="shared" si="28"/>
        <v>Branching</v>
      </c>
      <c r="AO73" s="53" t="str">
        <f t="shared" si="29"/>
        <v>Branching</v>
      </c>
    </row>
    <row r="74" spans="1:41" s="24" customFormat="1" x14ac:dyDescent="0.25">
      <c r="A74" s="27" t="s">
        <v>100</v>
      </c>
      <c r="B74" s="17">
        <v>436913</v>
      </c>
      <c r="C74" s="17">
        <v>8041520</v>
      </c>
      <c r="D74" s="27">
        <v>-17.712499999999999</v>
      </c>
      <c r="E74" s="27">
        <v>146.405</v>
      </c>
      <c r="F74" s="22">
        <v>0.26277299999999998</v>
      </c>
      <c r="G74" s="22">
        <v>0.175238</v>
      </c>
      <c r="H74" s="22">
        <v>5.3980899999999998</v>
      </c>
      <c r="I74" s="22">
        <v>7.9162499999999998</v>
      </c>
      <c r="J74" s="22">
        <v>0.45740700000000001</v>
      </c>
      <c r="K74" s="22">
        <v>0.71469800000000006</v>
      </c>
      <c r="L74" s="22">
        <v>0.66816699999999996</v>
      </c>
      <c r="M74" s="22">
        <v>0.61047399999999996</v>
      </c>
      <c r="N74" s="22">
        <v>0.56915899999999997</v>
      </c>
      <c r="O74" s="22">
        <v>639.53499999999997</v>
      </c>
      <c r="P74" s="22">
        <v>727.48699999999997</v>
      </c>
      <c r="Q74" s="22">
        <v>142.298</v>
      </c>
      <c r="R74" s="22">
        <v>234.89500000000001</v>
      </c>
      <c r="S74" s="22">
        <v>0.29784100000000002</v>
      </c>
      <c r="T74" s="22">
        <v>0.42312699999999998</v>
      </c>
      <c r="U74" s="22">
        <v>0.144263</v>
      </c>
      <c r="V74" s="22">
        <v>0.215143</v>
      </c>
      <c r="W74" s="22">
        <v>48.444286346399998</v>
      </c>
      <c r="X74" s="17">
        <f t="shared" si="16"/>
        <v>0.42562853928188682</v>
      </c>
      <c r="Y74" s="17">
        <f t="shared" si="17"/>
        <v>0.50179362420852192</v>
      </c>
      <c r="Z74" s="71">
        <f t="shared" si="18"/>
        <v>0.25800218052624202</v>
      </c>
      <c r="AA74" s="17" t="str">
        <f t="shared" si="19"/>
        <v/>
      </c>
      <c r="AB74" s="17">
        <f t="shared" si="15"/>
        <v>0.25800218052624202</v>
      </c>
      <c r="AC74" s="71">
        <f t="shared" si="20"/>
        <v>0.42562853928188682</v>
      </c>
      <c r="AD74" s="71">
        <f t="shared" si="21"/>
        <v>0.50179362420852192</v>
      </c>
      <c r="AE74" s="71">
        <f t="shared" si="22"/>
        <v>0.25800218052624202</v>
      </c>
      <c r="AF74" s="71">
        <f t="shared" si="23"/>
        <v>1.1854243440166508</v>
      </c>
      <c r="AG74" s="71">
        <f t="shared" si="24"/>
        <v>35.90516268964933</v>
      </c>
      <c r="AH74" s="71">
        <f t="shared" si="25"/>
        <v>42.330295201148118</v>
      </c>
      <c r="AI74" s="71">
        <f t="shared" si="26"/>
        <v>21.764542109202548</v>
      </c>
      <c r="AJ74" s="51">
        <v>35.90516268964933</v>
      </c>
      <c r="AK74" s="51">
        <v>42.330295201148118</v>
      </c>
      <c r="AL74" s="51">
        <v>21.764542109202548</v>
      </c>
      <c r="AM74" s="53" t="str">
        <f t="shared" si="27"/>
        <v>Mixed</v>
      </c>
      <c r="AN74" s="53" t="str">
        <f t="shared" si="28"/>
        <v>Massive</v>
      </c>
      <c r="AO74" s="53" t="str">
        <f t="shared" si="29"/>
        <v>Massive</v>
      </c>
    </row>
    <row r="75" spans="1:41" s="24" customFormat="1" x14ac:dyDescent="0.25">
      <c r="A75" s="27" t="s">
        <v>101</v>
      </c>
      <c r="B75" s="17">
        <v>436920</v>
      </c>
      <c r="C75" s="17">
        <v>8041500</v>
      </c>
      <c r="D75" s="27">
        <v>-17.712700000000002</v>
      </c>
      <c r="E75" s="27">
        <v>146.405</v>
      </c>
      <c r="F75" s="22">
        <v>0.26449800000000001</v>
      </c>
      <c r="G75" s="22">
        <v>0.17616799999999999</v>
      </c>
      <c r="H75" s="22">
        <v>5.37066</v>
      </c>
      <c r="I75" s="22">
        <v>7.9080700000000004</v>
      </c>
      <c r="J75" s="22">
        <v>0.45878099999999999</v>
      </c>
      <c r="K75" s="22">
        <v>0.71743999999999997</v>
      </c>
      <c r="L75" s="22">
        <v>0.67063799999999996</v>
      </c>
      <c r="M75" s="22">
        <v>0.61233400000000004</v>
      </c>
      <c r="N75" s="22">
        <v>0.57013499999999995</v>
      </c>
      <c r="O75" s="22">
        <v>637.64</v>
      </c>
      <c r="P75" s="22">
        <v>726.31299999999999</v>
      </c>
      <c r="Q75" s="22">
        <v>143.131</v>
      </c>
      <c r="R75" s="22">
        <v>235.50899999999999</v>
      </c>
      <c r="S75" s="22">
        <v>0.30110100000000001</v>
      </c>
      <c r="T75" s="22">
        <v>0.42763699999999999</v>
      </c>
      <c r="U75" s="22">
        <v>0.146707</v>
      </c>
      <c r="V75" s="22">
        <v>0.21868399999999999</v>
      </c>
      <c r="W75" s="22">
        <v>44.747035980200003</v>
      </c>
      <c r="X75" s="17">
        <f t="shared" si="16"/>
        <v>0.40048557174264943</v>
      </c>
      <c r="Y75" s="17">
        <f t="shared" si="17"/>
        <v>0.52289018343353177</v>
      </c>
      <c r="Z75" s="71">
        <f t="shared" si="18"/>
        <v>0.25631765336075474</v>
      </c>
      <c r="AA75" s="17" t="str">
        <f t="shared" si="19"/>
        <v/>
      </c>
      <c r="AB75" s="17">
        <f t="shared" si="15"/>
        <v>0.25631765336075474</v>
      </c>
      <c r="AC75" s="71">
        <f t="shared" si="20"/>
        <v>0.40048557174264943</v>
      </c>
      <c r="AD75" s="71">
        <f t="shared" si="21"/>
        <v>0.52289018343353177</v>
      </c>
      <c r="AE75" s="71">
        <f t="shared" si="22"/>
        <v>0.25631765336075474</v>
      </c>
      <c r="AF75" s="71">
        <f t="shared" si="23"/>
        <v>1.1796934085369359</v>
      </c>
      <c r="AG75" s="71">
        <f t="shared" si="24"/>
        <v>33.948275784581561</v>
      </c>
      <c r="AH75" s="71">
        <f t="shared" si="25"/>
        <v>44.324243879774137</v>
      </c>
      <c r="AI75" s="71">
        <f t="shared" si="26"/>
        <v>21.727480335644302</v>
      </c>
      <c r="AJ75" s="51">
        <v>33.948275784581561</v>
      </c>
      <c r="AK75" s="51">
        <v>44.324243879774137</v>
      </c>
      <c r="AL75" s="51">
        <v>21.727480335644302</v>
      </c>
      <c r="AM75" s="53" t="str">
        <f t="shared" si="27"/>
        <v>Mixed</v>
      </c>
      <c r="AN75" s="53" t="str">
        <f t="shared" si="28"/>
        <v>Massive</v>
      </c>
      <c r="AO75" s="53" t="str">
        <f t="shared" si="29"/>
        <v>Massive</v>
      </c>
    </row>
    <row r="76" spans="1:41" s="24" customFormat="1" x14ac:dyDescent="0.25">
      <c r="A76" s="27" t="s">
        <v>102</v>
      </c>
      <c r="B76" s="17">
        <v>434455</v>
      </c>
      <c r="C76" s="17">
        <v>8040510</v>
      </c>
      <c r="D76" s="27">
        <v>-17.721499999999999</v>
      </c>
      <c r="E76" s="27">
        <v>146.38200000000001</v>
      </c>
      <c r="F76" s="22">
        <v>0.38177</v>
      </c>
      <c r="G76" s="22">
        <v>0.23788100000000001</v>
      </c>
      <c r="H76" s="22">
        <v>5.3794899999999997</v>
      </c>
      <c r="I76" s="22">
        <v>6.9919900000000004</v>
      </c>
      <c r="J76" s="22">
        <v>0.61377099999999996</v>
      </c>
      <c r="K76" s="22">
        <v>1.0782499999999999</v>
      </c>
      <c r="L76" s="22">
        <v>0.99451400000000001</v>
      </c>
      <c r="M76" s="22">
        <v>0.89120100000000002</v>
      </c>
      <c r="N76" s="22">
        <v>0.81969800000000004</v>
      </c>
      <c r="O76" s="22">
        <v>1375.97</v>
      </c>
      <c r="P76" s="22">
        <v>2834.34</v>
      </c>
      <c r="Q76" s="22">
        <v>273.43900000000002</v>
      </c>
      <c r="R76" s="22">
        <v>542.42200000000003</v>
      </c>
      <c r="S76" s="22">
        <v>0.367066</v>
      </c>
      <c r="T76" s="22">
        <v>0.52651300000000001</v>
      </c>
      <c r="U76" s="22">
        <v>0.160465</v>
      </c>
      <c r="V76" s="22">
        <v>0.21729399999999999</v>
      </c>
      <c r="W76" s="22">
        <v>36.502067565899999</v>
      </c>
      <c r="X76" s="17">
        <f t="shared" si="16"/>
        <v>0.30736669330772814</v>
      </c>
      <c r="Y76" s="17">
        <f t="shared" si="17"/>
        <v>0.48661173019900383</v>
      </c>
      <c r="Z76" s="71">
        <f t="shared" si="18"/>
        <v>0.54080745308787548</v>
      </c>
      <c r="AA76" s="17" t="str">
        <f t="shared" si="19"/>
        <v/>
      </c>
      <c r="AB76" s="17">
        <f t="shared" si="15"/>
        <v>0.54080745308787548</v>
      </c>
      <c r="AC76" s="71">
        <f t="shared" si="20"/>
        <v>0.30736669330772814</v>
      </c>
      <c r="AD76" s="71">
        <f t="shared" si="21"/>
        <v>0.48661173019900383</v>
      </c>
      <c r="AE76" s="71">
        <f t="shared" si="22"/>
        <v>0.54080745308787548</v>
      </c>
      <c r="AF76" s="71">
        <f t="shared" si="23"/>
        <v>1.3347858765946075</v>
      </c>
      <c r="AG76" s="71">
        <f t="shared" si="24"/>
        <v>23.027415759889671</v>
      </c>
      <c r="AH76" s="71">
        <f t="shared" si="25"/>
        <v>36.456164148251204</v>
      </c>
      <c r="AI76" s="71">
        <f t="shared" si="26"/>
        <v>40.516420091859125</v>
      </c>
      <c r="AJ76" s="51">
        <v>23.027415759889671</v>
      </c>
      <c r="AK76" s="51">
        <v>36.456164148251204</v>
      </c>
      <c r="AL76" s="51">
        <v>40.516420091859125</v>
      </c>
      <c r="AM76" s="53" t="str">
        <f t="shared" si="27"/>
        <v>Mixed</v>
      </c>
      <c r="AN76" s="53" t="str">
        <f t="shared" si="28"/>
        <v>Plate</v>
      </c>
      <c r="AO76" s="53" t="str">
        <f t="shared" si="29"/>
        <v>Mixed</v>
      </c>
    </row>
    <row r="77" spans="1:41" s="24" customFormat="1" x14ac:dyDescent="0.25">
      <c r="A77" s="27" t="s">
        <v>103</v>
      </c>
      <c r="B77" s="17">
        <v>434443</v>
      </c>
      <c r="C77" s="17">
        <v>8040490</v>
      </c>
      <c r="D77" s="27">
        <v>-17.721800000000002</v>
      </c>
      <c r="E77" s="27">
        <v>146.38200000000001</v>
      </c>
      <c r="F77" s="22">
        <v>0.40505400000000003</v>
      </c>
      <c r="G77" s="22">
        <v>0.25236399999999998</v>
      </c>
      <c r="H77" s="22">
        <v>5.3869699999999998</v>
      </c>
      <c r="I77" s="22">
        <v>6.9976599999999998</v>
      </c>
      <c r="J77" s="22">
        <v>0.61751100000000003</v>
      </c>
      <c r="K77" s="22">
        <v>1.09894</v>
      </c>
      <c r="L77" s="22">
        <v>1.0102899999999999</v>
      </c>
      <c r="M77" s="22">
        <v>0.90400899999999995</v>
      </c>
      <c r="N77" s="22">
        <v>0.82927300000000004</v>
      </c>
      <c r="O77" s="22">
        <v>1393.07</v>
      </c>
      <c r="P77" s="22">
        <v>2924.67</v>
      </c>
      <c r="Q77" s="22">
        <v>278.73500000000001</v>
      </c>
      <c r="R77" s="22">
        <v>567.80899999999997</v>
      </c>
      <c r="S77" s="22">
        <v>0.37791400000000003</v>
      </c>
      <c r="T77" s="22">
        <v>0.54743399999999998</v>
      </c>
      <c r="U77" s="22">
        <v>0.164739</v>
      </c>
      <c r="V77" s="22">
        <v>0.22598699999999999</v>
      </c>
      <c r="W77" s="22">
        <v>40.011142730700001</v>
      </c>
      <c r="X77" s="17">
        <f t="shared" si="16"/>
        <v>0.30308835079715823</v>
      </c>
      <c r="Y77" s="17">
        <f t="shared" si="17"/>
        <v>0.48283242769876589</v>
      </c>
      <c r="Z77" s="71">
        <f t="shared" si="18"/>
        <v>0.56046988996481217</v>
      </c>
      <c r="AA77" s="17" t="str">
        <f t="shared" si="19"/>
        <v/>
      </c>
      <c r="AB77" s="17">
        <f t="shared" si="15"/>
        <v>0.56046988996481217</v>
      </c>
      <c r="AC77" s="71">
        <f t="shared" si="20"/>
        <v>0.30308835079715823</v>
      </c>
      <c r="AD77" s="71">
        <f t="shared" si="21"/>
        <v>0.48283242769876589</v>
      </c>
      <c r="AE77" s="71">
        <f t="shared" si="22"/>
        <v>0.56046988996481217</v>
      </c>
      <c r="AF77" s="71">
        <f t="shared" si="23"/>
        <v>1.3463906684607363</v>
      </c>
      <c r="AG77" s="71">
        <f t="shared" si="24"/>
        <v>22.511174349096208</v>
      </c>
      <c r="AH77" s="71">
        <f t="shared" si="25"/>
        <v>35.861242877653403</v>
      </c>
      <c r="AI77" s="71">
        <f t="shared" si="26"/>
        <v>41.627582773250388</v>
      </c>
      <c r="AJ77" s="51">
        <v>22.511174349096208</v>
      </c>
      <c r="AK77" s="51">
        <v>35.861242877653403</v>
      </c>
      <c r="AL77" s="51">
        <v>41.627582773250388</v>
      </c>
      <c r="AM77" s="53" t="str">
        <f t="shared" si="27"/>
        <v>Mixed</v>
      </c>
      <c r="AN77" s="53" t="str">
        <f t="shared" si="28"/>
        <v>Plate</v>
      </c>
      <c r="AO77" s="53" t="str">
        <f t="shared" si="29"/>
        <v>Plate</v>
      </c>
    </row>
    <row r="78" spans="1:41" s="24" customFormat="1" x14ac:dyDescent="0.25">
      <c r="A78" s="27" t="s">
        <v>104</v>
      </c>
      <c r="B78" s="17">
        <v>434422</v>
      </c>
      <c r="C78" s="17">
        <v>8040470</v>
      </c>
      <c r="D78" s="27">
        <v>-17.722000000000001</v>
      </c>
      <c r="E78" s="27">
        <v>146.38200000000001</v>
      </c>
      <c r="F78" s="22">
        <v>0.40606300000000001</v>
      </c>
      <c r="G78" s="22">
        <v>0.25178499999999998</v>
      </c>
      <c r="H78" s="22">
        <v>5.35487</v>
      </c>
      <c r="I78" s="22">
        <v>6.9717200000000004</v>
      </c>
      <c r="J78" s="22">
        <v>0.61858599999999997</v>
      </c>
      <c r="K78" s="22">
        <v>1.1081099999999999</v>
      </c>
      <c r="L78" s="22">
        <v>1.01719</v>
      </c>
      <c r="M78" s="22">
        <v>0.9093</v>
      </c>
      <c r="N78" s="22">
        <v>0.83308099999999996</v>
      </c>
      <c r="O78" s="22">
        <v>1400.56</v>
      </c>
      <c r="P78" s="22">
        <v>2984.16</v>
      </c>
      <c r="Q78" s="22">
        <v>280.791</v>
      </c>
      <c r="R78" s="22">
        <v>578.78</v>
      </c>
      <c r="S78" s="22">
        <v>0.37923099999999998</v>
      </c>
      <c r="T78" s="22">
        <v>0.55033399999999999</v>
      </c>
      <c r="U78" s="22">
        <v>0.16574700000000001</v>
      </c>
      <c r="V78" s="22">
        <v>0.22754099999999999</v>
      </c>
      <c r="W78" s="22">
        <v>37.000087737999998</v>
      </c>
      <c r="X78" s="17">
        <f t="shared" si="16"/>
        <v>0.29772879222679816</v>
      </c>
      <c r="Y78" s="17">
        <f t="shared" si="17"/>
        <v>0.48771271707399055</v>
      </c>
      <c r="Z78" s="71">
        <f t="shared" si="18"/>
        <v>0.56584118109795489</v>
      </c>
      <c r="AA78" s="17" t="str">
        <f t="shared" si="19"/>
        <v/>
      </c>
      <c r="AB78" s="17">
        <f t="shared" si="15"/>
        <v>0.56584118109795489</v>
      </c>
      <c r="AC78" s="71">
        <f t="shared" si="20"/>
        <v>0.29772879222679816</v>
      </c>
      <c r="AD78" s="71">
        <f t="shared" si="21"/>
        <v>0.48771271707399055</v>
      </c>
      <c r="AE78" s="71">
        <f t="shared" si="22"/>
        <v>0.56584118109795489</v>
      </c>
      <c r="AF78" s="71">
        <f t="shared" si="23"/>
        <v>1.3512826903987436</v>
      </c>
      <c r="AG78" s="71">
        <f t="shared" si="24"/>
        <v>22.033050104337736</v>
      </c>
      <c r="AH78" s="71">
        <f t="shared" si="25"/>
        <v>36.092574894900324</v>
      </c>
      <c r="AI78" s="71">
        <f t="shared" si="26"/>
        <v>41.874375000761944</v>
      </c>
      <c r="AJ78" s="51">
        <v>22.033050104337736</v>
      </c>
      <c r="AK78" s="51">
        <v>36.092574894900324</v>
      </c>
      <c r="AL78" s="51">
        <v>41.874375000761944</v>
      </c>
      <c r="AM78" s="53" t="str">
        <f t="shared" si="27"/>
        <v>Mixed</v>
      </c>
      <c r="AN78" s="53" t="str">
        <f t="shared" si="28"/>
        <v>Plate</v>
      </c>
      <c r="AO78" s="53" t="str">
        <f t="shared" si="29"/>
        <v>Plate</v>
      </c>
    </row>
    <row r="79" spans="1:41" s="24" customFormat="1" x14ac:dyDescent="0.25">
      <c r="A79" s="27" t="s">
        <v>105</v>
      </c>
      <c r="B79" s="17">
        <v>434398</v>
      </c>
      <c r="C79" s="17">
        <v>8040450</v>
      </c>
      <c r="D79" s="27">
        <v>-17.722100000000001</v>
      </c>
      <c r="E79" s="27">
        <v>146.381</v>
      </c>
      <c r="F79" s="22">
        <v>0.403694</v>
      </c>
      <c r="G79" s="22">
        <v>0.24820999999999999</v>
      </c>
      <c r="H79" s="22">
        <v>5.3295199999999996</v>
      </c>
      <c r="I79" s="22">
        <v>6.9979699999999996</v>
      </c>
      <c r="J79" s="22">
        <v>0.61728099999999997</v>
      </c>
      <c r="K79" s="22">
        <v>1.1129599999999999</v>
      </c>
      <c r="L79" s="22">
        <v>1.0205299999999999</v>
      </c>
      <c r="M79" s="22">
        <v>0.91061099999999995</v>
      </c>
      <c r="N79" s="22">
        <v>0.833426</v>
      </c>
      <c r="O79" s="22">
        <v>1400.97</v>
      </c>
      <c r="P79" s="22">
        <v>3028.92</v>
      </c>
      <c r="Q79" s="22">
        <v>280.74299999999999</v>
      </c>
      <c r="R79" s="22">
        <v>582.06500000000005</v>
      </c>
      <c r="S79" s="22">
        <v>0.37800400000000001</v>
      </c>
      <c r="T79" s="22">
        <v>0.54914099999999999</v>
      </c>
      <c r="U79" s="22">
        <v>0.16547700000000001</v>
      </c>
      <c r="V79" s="22">
        <v>0.22680800000000001</v>
      </c>
      <c r="W79" s="22">
        <v>36.1976394653</v>
      </c>
      <c r="X79" s="17">
        <f t="shared" si="16"/>
        <v>0.30593397532826394</v>
      </c>
      <c r="Y79" s="17">
        <f t="shared" si="17"/>
        <v>0.48419396673324044</v>
      </c>
      <c r="Z79" s="71">
        <f t="shared" si="18"/>
        <v>0.56940397106869045</v>
      </c>
      <c r="AA79" s="17" t="str">
        <f t="shared" si="19"/>
        <v/>
      </c>
      <c r="AB79" s="17">
        <f t="shared" si="15"/>
        <v>0.56940397106869045</v>
      </c>
      <c r="AC79" s="71">
        <f t="shared" si="20"/>
        <v>0.30593397532826394</v>
      </c>
      <c r="AD79" s="71">
        <f t="shared" si="21"/>
        <v>0.48419396673324044</v>
      </c>
      <c r="AE79" s="71">
        <f t="shared" si="22"/>
        <v>0.56940397106869045</v>
      </c>
      <c r="AF79" s="71">
        <f t="shared" si="23"/>
        <v>1.3595319131301948</v>
      </c>
      <c r="AG79" s="71">
        <f t="shared" si="24"/>
        <v>22.502890323764422</v>
      </c>
      <c r="AH79" s="71">
        <f t="shared" si="25"/>
        <v>35.614755494663541</v>
      </c>
      <c r="AI79" s="71">
        <f t="shared" si="26"/>
        <v>41.882354181572033</v>
      </c>
      <c r="AJ79" s="51">
        <v>22.502890323764422</v>
      </c>
      <c r="AK79" s="51">
        <v>35.614755494663541</v>
      </c>
      <c r="AL79" s="51">
        <v>41.882354181572033</v>
      </c>
      <c r="AM79" s="53" t="str">
        <f t="shared" si="27"/>
        <v>Mixed</v>
      </c>
      <c r="AN79" s="53" t="str">
        <f t="shared" si="28"/>
        <v>Plate</v>
      </c>
      <c r="AO79" s="53" t="str">
        <f t="shared" si="29"/>
        <v>Plate</v>
      </c>
    </row>
    <row r="80" spans="1:41" s="24" customFormat="1" x14ac:dyDescent="0.25">
      <c r="A80" s="27" t="s">
        <v>106</v>
      </c>
      <c r="B80" s="17">
        <v>434384</v>
      </c>
      <c r="C80" s="17">
        <v>8040440</v>
      </c>
      <c r="D80" s="27">
        <v>-17.722200000000001</v>
      </c>
      <c r="E80" s="27">
        <v>146.381</v>
      </c>
      <c r="F80" s="22">
        <v>0.40710499999999999</v>
      </c>
      <c r="G80" s="22">
        <v>0.25027700000000003</v>
      </c>
      <c r="H80" s="22">
        <v>5.3277900000000002</v>
      </c>
      <c r="I80" s="22">
        <v>7.0124300000000002</v>
      </c>
      <c r="J80" s="22">
        <v>0.61912999999999996</v>
      </c>
      <c r="K80" s="22">
        <v>1.1205700000000001</v>
      </c>
      <c r="L80" s="22">
        <v>1.0268999999999999</v>
      </c>
      <c r="M80" s="22">
        <v>0.91571100000000005</v>
      </c>
      <c r="N80" s="22">
        <v>0.83731500000000003</v>
      </c>
      <c r="O80" s="22">
        <v>1413.13</v>
      </c>
      <c r="P80" s="22">
        <v>3074</v>
      </c>
      <c r="Q80" s="22">
        <v>283.101</v>
      </c>
      <c r="R80" s="22">
        <v>589.50900000000001</v>
      </c>
      <c r="S80" s="22">
        <v>0.37990000000000002</v>
      </c>
      <c r="T80" s="22">
        <v>0.55301500000000003</v>
      </c>
      <c r="U80" s="22">
        <v>0.16633600000000001</v>
      </c>
      <c r="V80" s="22">
        <v>0.22867799999999999</v>
      </c>
      <c r="W80" s="22">
        <v>40.440929412800003</v>
      </c>
      <c r="X80" s="17">
        <f t="shared" si="16"/>
        <v>0.30611609700026943</v>
      </c>
      <c r="Y80" s="17">
        <f t="shared" si="17"/>
        <v>0.48371635256197809</v>
      </c>
      <c r="Z80" s="71">
        <f t="shared" si="18"/>
        <v>0.57359716319549903</v>
      </c>
      <c r="AA80" s="17" t="str">
        <f t="shared" si="19"/>
        <v/>
      </c>
      <c r="AB80" s="17">
        <f t="shared" si="15"/>
        <v>0.57359716319549903</v>
      </c>
      <c r="AC80" s="71">
        <f t="shared" si="20"/>
        <v>0.30611609700026943</v>
      </c>
      <c r="AD80" s="71">
        <f t="shared" si="21"/>
        <v>0.48371635256197809</v>
      </c>
      <c r="AE80" s="71">
        <f t="shared" si="22"/>
        <v>0.57359716319549903</v>
      </c>
      <c r="AF80" s="71">
        <f t="shared" si="23"/>
        <v>1.3634296127577465</v>
      </c>
      <c r="AG80" s="71">
        <f t="shared" si="24"/>
        <v>22.451917879435111</v>
      </c>
      <c r="AH80" s="71">
        <f t="shared" si="25"/>
        <v>35.477911586765906</v>
      </c>
      <c r="AI80" s="71">
        <f t="shared" si="26"/>
        <v>42.070170533798979</v>
      </c>
      <c r="AJ80" s="51">
        <v>22.451917879435111</v>
      </c>
      <c r="AK80" s="51">
        <v>35.477911586765906</v>
      </c>
      <c r="AL80" s="51">
        <v>42.070170533798979</v>
      </c>
      <c r="AM80" s="53" t="str">
        <f t="shared" si="27"/>
        <v>Mixed</v>
      </c>
      <c r="AN80" s="53" t="str">
        <f t="shared" si="28"/>
        <v>Plate</v>
      </c>
      <c r="AO80" s="53" t="str">
        <f t="shared" si="29"/>
        <v>Plate</v>
      </c>
    </row>
    <row r="81" spans="1:41" s="24" customFormat="1" x14ac:dyDescent="0.25">
      <c r="A81" s="27" t="s">
        <v>107</v>
      </c>
      <c r="B81" s="17">
        <v>434362</v>
      </c>
      <c r="C81" s="17">
        <v>8040420</v>
      </c>
      <c r="D81" s="27">
        <v>-17.7224</v>
      </c>
      <c r="E81" s="27">
        <v>146.381</v>
      </c>
      <c r="F81" s="22">
        <v>0.40012900000000001</v>
      </c>
      <c r="G81" s="22">
        <v>0.245473</v>
      </c>
      <c r="H81" s="22">
        <v>5.3170299999999999</v>
      </c>
      <c r="I81" s="22">
        <v>6.9679000000000002</v>
      </c>
      <c r="J81" s="22">
        <v>0.62323399999999995</v>
      </c>
      <c r="K81" s="22">
        <v>1.1291199999999999</v>
      </c>
      <c r="L81" s="22">
        <v>1.0350200000000001</v>
      </c>
      <c r="M81" s="22">
        <v>0.92305499999999996</v>
      </c>
      <c r="N81" s="22">
        <v>0.84364899999999998</v>
      </c>
      <c r="O81" s="22">
        <v>1435.72</v>
      </c>
      <c r="P81" s="22">
        <v>3138.73</v>
      </c>
      <c r="Q81" s="22">
        <v>287.142</v>
      </c>
      <c r="R81" s="22">
        <v>599.01300000000003</v>
      </c>
      <c r="S81" s="22">
        <v>0.37893900000000003</v>
      </c>
      <c r="T81" s="22">
        <v>0.55124799999999996</v>
      </c>
      <c r="U81" s="22">
        <v>0.16622300000000001</v>
      </c>
      <c r="V81" s="22">
        <v>0.228128</v>
      </c>
      <c r="W81" s="22">
        <v>44.317600250200002</v>
      </c>
      <c r="X81" s="17">
        <f t="shared" si="16"/>
        <v>0.28902311339741882</v>
      </c>
      <c r="Y81" s="17">
        <f t="shared" si="17"/>
        <v>0.50187697501203221</v>
      </c>
      <c r="Z81" s="71">
        <f t="shared" si="18"/>
        <v>0.5725477808831243</v>
      </c>
      <c r="AA81" s="17" t="str">
        <f t="shared" si="19"/>
        <v/>
      </c>
      <c r="AB81" s="17">
        <f t="shared" si="15"/>
        <v>0.5725477808831243</v>
      </c>
      <c r="AC81" s="71">
        <f t="shared" si="20"/>
        <v>0.28902311339741882</v>
      </c>
      <c r="AD81" s="71">
        <f t="shared" si="21"/>
        <v>0.50187697501203221</v>
      </c>
      <c r="AE81" s="71">
        <f t="shared" si="22"/>
        <v>0.5725477808831243</v>
      </c>
      <c r="AF81" s="71">
        <f t="shared" si="23"/>
        <v>1.3634478692925753</v>
      </c>
      <c r="AG81" s="71">
        <f t="shared" si="24"/>
        <v>21.197958492346203</v>
      </c>
      <c r="AH81" s="71">
        <f t="shared" si="25"/>
        <v>36.809399634210507</v>
      </c>
      <c r="AI81" s="71">
        <f t="shared" si="26"/>
        <v>41.99264187344329</v>
      </c>
      <c r="AJ81" s="51">
        <v>21.197958492346203</v>
      </c>
      <c r="AK81" s="51">
        <v>36.809399634210507</v>
      </c>
      <c r="AL81" s="51">
        <v>41.99264187344329</v>
      </c>
      <c r="AM81" s="53" t="str">
        <f t="shared" si="27"/>
        <v>Mixed</v>
      </c>
      <c r="AN81" s="53" t="str">
        <f t="shared" si="28"/>
        <v>Plate</v>
      </c>
      <c r="AO81" s="53" t="str">
        <f t="shared" si="29"/>
        <v>Plate</v>
      </c>
    </row>
    <row r="82" spans="1:41" s="24" customFormat="1" x14ac:dyDescent="0.25">
      <c r="A82" s="27" t="s">
        <v>108</v>
      </c>
      <c r="B82" s="17">
        <v>434351</v>
      </c>
      <c r="C82" s="17">
        <v>8040400</v>
      </c>
      <c r="D82" s="27">
        <v>-17.7226</v>
      </c>
      <c r="E82" s="27">
        <v>146.381</v>
      </c>
      <c r="F82" s="22">
        <v>0.423653</v>
      </c>
      <c r="G82" s="22">
        <v>0.26169300000000001</v>
      </c>
      <c r="H82" s="22">
        <v>5.37371</v>
      </c>
      <c r="I82" s="22">
        <v>7.0070600000000001</v>
      </c>
      <c r="J82" s="22">
        <v>0.62920799999999999</v>
      </c>
      <c r="K82" s="22">
        <v>1.14367</v>
      </c>
      <c r="L82" s="22">
        <v>1.04806</v>
      </c>
      <c r="M82" s="22">
        <v>0.93488400000000005</v>
      </c>
      <c r="N82" s="22">
        <v>0.85341400000000001</v>
      </c>
      <c r="O82" s="22">
        <v>1460.12</v>
      </c>
      <c r="P82" s="22">
        <v>3187.8</v>
      </c>
      <c r="Q82" s="22">
        <v>293.15100000000001</v>
      </c>
      <c r="R82" s="22">
        <v>614.74599999999998</v>
      </c>
      <c r="S82" s="22">
        <v>0.38991399999999998</v>
      </c>
      <c r="T82" s="22">
        <v>0.57130499999999995</v>
      </c>
      <c r="U82" s="22">
        <v>0.169984</v>
      </c>
      <c r="V82" s="22">
        <v>0.23593900000000001</v>
      </c>
      <c r="W82" s="22">
        <v>43.226596832299997</v>
      </c>
      <c r="X82" s="17">
        <f t="shared" si="16"/>
        <v>0.28111496358375998</v>
      </c>
      <c r="Y82" s="17">
        <f t="shared" si="17"/>
        <v>0.50166025061081188</v>
      </c>
      <c r="Z82" s="71">
        <f t="shared" si="18"/>
        <v>0.5839323737359885</v>
      </c>
      <c r="AA82" s="17" t="str">
        <f t="shared" si="19"/>
        <v/>
      </c>
      <c r="AB82" s="17">
        <f t="shared" si="15"/>
        <v>0.5839323737359885</v>
      </c>
      <c r="AC82" s="71">
        <f t="shared" si="20"/>
        <v>0.28111496358375998</v>
      </c>
      <c r="AD82" s="71">
        <f t="shared" si="21"/>
        <v>0.50166025061081188</v>
      </c>
      <c r="AE82" s="71">
        <f t="shared" si="22"/>
        <v>0.5839323737359885</v>
      </c>
      <c r="AF82" s="71">
        <f t="shared" si="23"/>
        <v>1.3667075879305604</v>
      </c>
      <c r="AG82" s="71">
        <f t="shared" si="24"/>
        <v>20.56877170115213</v>
      </c>
      <c r="AH82" s="71">
        <f t="shared" si="25"/>
        <v>36.70574854789642</v>
      </c>
      <c r="AI82" s="71">
        <f t="shared" si="26"/>
        <v>42.725479750951443</v>
      </c>
      <c r="AJ82" s="51">
        <v>20.56877170115213</v>
      </c>
      <c r="AK82" s="51">
        <v>36.70574854789642</v>
      </c>
      <c r="AL82" s="51">
        <v>42.725479750951443</v>
      </c>
      <c r="AM82" s="53" t="str">
        <f t="shared" si="27"/>
        <v>Mixed</v>
      </c>
      <c r="AN82" s="53" t="str">
        <f t="shared" si="28"/>
        <v>Plate</v>
      </c>
      <c r="AO82" s="53" t="str">
        <f t="shared" si="29"/>
        <v>Plate</v>
      </c>
    </row>
    <row r="83" spans="1:41" s="24" customFormat="1" x14ac:dyDescent="0.25">
      <c r="A83" s="27" t="s">
        <v>109</v>
      </c>
      <c r="B83" s="17">
        <v>434340</v>
      </c>
      <c r="C83" s="17">
        <v>8040370</v>
      </c>
      <c r="D83" s="27">
        <v>-17.722799999999999</v>
      </c>
      <c r="E83" s="27">
        <v>146.381</v>
      </c>
      <c r="F83" s="22">
        <v>0.422481</v>
      </c>
      <c r="G83" s="22">
        <v>0.25937700000000002</v>
      </c>
      <c r="H83" s="22">
        <v>5.3458300000000003</v>
      </c>
      <c r="I83" s="22">
        <v>6.9137500000000003</v>
      </c>
      <c r="J83" s="22">
        <v>0.63233799999999996</v>
      </c>
      <c r="K83" s="22">
        <v>1.15063</v>
      </c>
      <c r="L83" s="22">
        <v>1.05505</v>
      </c>
      <c r="M83" s="22">
        <v>0.94014200000000003</v>
      </c>
      <c r="N83" s="22">
        <v>0.858433</v>
      </c>
      <c r="O83" s="22">
        <v>1468.91</v>
      </c>
      <c r="P83" s="22">
        <v>3222.78</v>
      </c>
      <c r="Q83" s="22">
        <v>296.37900000000002</v>
      </c>
      <c r="R83" s="22">
        <v>622.03700000000003</v>
      </c>
      <c r="S83" s="22">
        <v>0.39182</v>
      </c>
      <c r="T83" s="22">
        <v>0.57310099999999997</v>
      </c>
      <c r="U83" s="22">
        <v>0.171039</v>
      </c>
      <c r="V83" s="22">
        <v>0.23605200000000001</v>
      </c>
      <c r="W83" s="22">
        <v>40.630287170400003</v>
      </c>
      <c r="X83" s="17">
        <f t="shared" si="16"/>
        <v>0.25331047733111411</v>
      </c>
      <c r="Y83" s="17">
        <f t="shared" si="17"/>
        <v>0.52522746466298775</v>
      </c>
      <c r="Z83" s="71">
        <f t="shared" si="18"/>
        <v>0.59010131710094238</v>
      </c>
      <c r="AA83" s="17" t="str">
        <f t="shared" si="19"/>
        <v/>
      </c>
      <c r="AB83" s="17">
        <f t="shared" si="15"/>
        <v>0.59010131710094238</v>
      </c>
      <c r="AC83" s="71">
        <f t="shared" si="20"/>
        <v>0.25331047733111411</v>
      </c>
      <c r="AD83" s="71">
        <f t="shared" si="21"/>
        <v>0.52522746466298775</v>
      </c>
      <c r="AE83" s="71">
        <f t="shared" si="22"/>
        <v>0.59010131710094238</v>
      </c>
      <c r="AF83" s="71">
        <f t="shared" si="23"/>
        <v>1.3686392590950442</v>
      </c>
      <c r="AG83" s="71">
        <f t="shared" si="24"/>
        <v>18.50819897557265</v>
      </c>
      <c r="AH83" s="71">
        <f t="shared" si="25"/>
        <v>38.375887668915219</v>
      </c>
      <c r="AI83" s="71">
        <f t="shared" si="26"/>
        <v>43.115913355512127</v>
      </c>
      <c r="AJ83" s="51">
        <v>18.50819897557265</v>
      </c>
      <c r="AK83" s="51">
        <v>38.375887668915219</v>
      </c>
      <c r="AL83" s="51">
        <v>43.115913355512127</v>
      </c>
      <c r="AM83" s="53" t="str">
        <f t="shared" si="27"/>
        <v>Mixed</v>
      </c>
      <c r="AN83" s="53" t="str">
        <f t="shared" si="28"/>
        <v>Plate</v>
      </c>
      <c r="AO83" s="53" t="str">
        <f t="shared" si="29"/>
        <v>Mixed</v>
      </c>
    </row>
    <row r="84" spans="1:41" s="24" customFormat="1" x14ac:dyDescent="0.25">
      <c r="A84" s="27" t="s">
        <v>110</v>
      </c>
      <c r="B84" s="17">
        <v>434315</v>
      </c>
      <c r="C84" s="17">
        <v>8040360</v>
      </c>
      <c r="D84" s="27">
        <v>-17.722899999999999</v>
      </c>
      <c r="E84" s="27">
        <v>146.38</v>
      </c>
      <c r="F84" s="22">
        <v>0.42541899999999999</v>
      </c>
      <c r="G84" s="22">
        <v>0.25978200000000001</v>
      </c>
      <c r="H84" s="22">
        <v>5.33995</v>
      </c>
      <c r="I84" s="22">
        <v>6.83805</v>
      </c>
      <c r="J84" s="22">
        <v>0.63607000000000002</v>
      </c>
      <c r="K84" s="22">
        <v>1.15838</v>
      </c>
      <c r="L84" s="22">
        <v>1.06324</v>
      </c>
      <c r="M84" s="22">
        <v>0.94625199999999998</v>
      </c>
      <c r="N84" s="22">
        <v>0.86427299999999996</v>
      </c>
      <c r="O84" s="22">
        <v>1477.11</v>
      </c>
      <c r="P84" s="22">
        <v>3254.73</v>
      </c>
      <c r="Q84" s="22">
        <v>300.14299999999997</v>
      </c>
      <c r="R84" s="22">
        <v>629.947</v>
      </c>
      <c r="S84" s="22">
        <v>0.39580300000000002</v>
      </c>
      <c r="T84" s="22">
        <v>0.57827200000000001</v>
      </c>
      <c r="U84" s="22">
        <v>0.17257400000000001</v>
      </c>
      <c r="V84" s="22">
        <v>0.237121</v>
      </c>
      <c r="W84" s="22">
        <v>41.7858772278</v>
      </c>
      <c r="X84" s="17">
        <f t="shared" si="16"/>
        <v>0.22343598404279996</v>
      </c>
      <c r="Y84" s="17">
        <f t="shared" si="17"/>
        <v>0.55030617702215778</v>
      </c>
      <c r="Z84" s="71">
        <f t="shared" si="18"/>
        <v>0.59797512105524198</v>
      </c>
      <c r="AA84" s="17" t="str">
        <f t="shared" si="19"/>
        <v/>
      </c>
      <c r="AB84" s="17">
        <f t="shared" si="15"/>
        <v>0.59797512105524198</v>
      </c>
      <c r="AC84" s="71">
        <f t="shared" si="20"/>
        <v>0.22343598404279996</v>
      </c>
      <c r="AD84" s="71">
        <f t="shared" si="21"/>
        <v>0.55030617702215778</v>
      </c>
      <c r="AE84" s="71">
        <f t="shared" si="22"/>
        <v>0.59797512105524198</v>
      </c>
      <c r="AF84" s="71">
        <f t="shared" si="23"/>
        <v>1.3717172821201997</v>
      </c>
      <c r="AG84" s="71">
        <f t="shared" si="24"/>
        <v>16.288778085338791</v>
      </c>
      <c r="AH84" s="71">
        <f t="shared" si="25"/>
        <v>40.118046495089359</v>
      </c>
      <c r="AI84" s="71">
        <f t="shared" si="26"/>
        <v>43.59317541957185</v>
      </c>
      <c r="AJ84" s="51">
        <v>16.288778085338791</v>
      </c>
      <c r="AK84" s="51">
        <v>40.118046495089359</v>
      </c>
      <c r="AL84" s="51">
        <v>43.59317541957185</v>
      </c>
      <c r="AM84" s="53" t="str">
        <f t="shared" si="27"/>
        <v>Mixed</v>
      </c>
      <c r="AN84" s="53" t="str">
        <f t="shared" si="28"/>
        <v>Plate</v>
      </c>
      <c r="AO84" s="53" t="str">
        <f t="shared" si="29"/>
        <v>Mixed</v>
      </c>
    </row>
    <row r="85" spans="1:41" s="24" customFormat="1" x14ac:dyDescent="0.25">
      <c r="A85" s="27" t="s">
        <v>111</v>
      </c>
      <c r="B85" s="17">
        <v>434290</v>
      </c>
      <c r="C85" s="17">
        <v>8040350</v>
      </c>
      <c r="D85" s="27">
        <v>-17.722999999999999</v>
      </c>
      <c r="E85" s="27">
        <v>146.38</v>
      </c>
      <c r="F85" s="22">
        <v>0.40967199999999998</v>
      </c>
      <c r="G85" s="22">
        <v>0.247667</v>
      </c>
      <c r="H85" s="22">
        <v>5.2422199999999997</v>
      </c>
      <c r="I85" s="22">
        <v>6.7852300000000003</v>
      </c>
      <c r="J85" s="22">
        <v>0.63896500000000001</v>
      </c>
      <c r="K85" s="22">
        <v>1.1794199999999999</v>
      </c>
      <c r="L85" s="22">
        <v>1.0797699999999999</v>
      </c>
      <c r="M85" s="22">
        <v>0.95753500000000003</v>
      </c>
      <c r="N85" s="22">
        <v>0.87205500000000002</v>
      </c>
      <c r="O85" s="22">
        <v>1517.14</v>
      </c>
      <c r="P85" s="22">
        <v>3403.85</v>
      </c>
      <c r="Q85" s="22">
        <v>305.64</v>
      </c>
      <c r="R85" s="22">
        <v>645.75</v>
      </c>
      <c r="S85" s="22">
        <v>0.39014399999999999</v>
      </c>
      <c r="T85" s="22">
        <v>0.57097900000000001</v>
      </c>
      <c r="U85" s="22">
        <v>0.171902</v>
      </c>
      <c r="V85" s="22">
        <v>0.23660700000000001</v>
      </c>
      <c r="W85" s="22">
        <v>43.2323493958</v>
      </c>
      <c r="X85" s="17">
        <f t="shared" si="16"/>
        <v>0.22343839368844787</v>
      </c>
      <c r="Y85" s="17">
        <f t="shared" si="17"/>
        <v>0.55548604255564804</v>
      </c>
      <c r="Z85" s="71">
        <f t="shared" si="18"/>
        <v>0.60568164823802717</v>
      </c>
      <c r="AA85" s="17" t="str">
        <f t="shared" si="19"/>
        <v/>
      </c>
      <c r="AB85" s="17">
        <f t="shared" si="15"/>
        <v>0.60568164823802717</v>
      </c>
      <c r="AC85" s="71">
        <f t="shared" si="20"/>
        <v>0.22343839368844787</v>
      </c>
      <c r="AD85" s="71">
        <f t="shared" si="21"/>
        <v>0.55548604255564804</v>
      </c>
      <c r="AE85" s="71">
        <f t="shared" si="22"/>
        <v>0.60568164823802717</v>
      </c>
      <c r="AF85" s="71">
        <f t="shared" si="23"/>
        <v>1.3846060844821231</v>
      </c>
      <c r="AG85" s="71">
        <f t="shared" si="24"/>
        <v>16.137325712534288</v>
      </c>
      <c r="AH85" s="71">
        <f t="shared" si="25"/>
        <v>40.118705874632468</v>
      </c>
      <c r="AI85" s="71">
        <f t="shared" si="26"/>
        <v>43.743968412833247</v>
      </c>
      <c r="AJ85" s="51">
        <v>16.137325712534288</v>
      </c>
      <c r="AK85" s="51">
        <v>40.118705874632468</v>
      </c>
      <c r="AL85" s="51">
        <v>43.743968412833247</v>
      </c>
      <c r="AM85" s="53" t="str">
        <f t="shared" si="27"/>
        <v>Mixed</v>
      </c>
      <c r="AN85" s="53" t="str">
        <f t="shared" si="28"/>
        <v>Plate</v>
      </c>
      <c r="AO85" s="53" t="str">
        <f t="shared" si="29"/>
        <v>Mixed</v>
      </c>
    </row>
    <row r="86" spans="1:41" s="24" customFormat="1" x14ac:dyDescent="0.25">
      <c r="A86" s="27" t="s">
        <v>112</v>
      </c>
      <c r="B86" s="17">
        <v>434268</v>
      </c>
      <c r="C86" s="17">
        <v>8040330</v>
      </c>
      <c r="D86" s="27">
        <v>-17.723199999999999</v>
      </c>
      <c r="E86" s="27">
        <v>146.38</v>
      </c>
      <c r="F86" s="22">
        <v>0.42983700000000002</v>
      </c>
      <c r="G86" s="22">
        <v>0.26101600000000003</v>
      </c>
      <c r="H86" s="22">
        <v>5.2796399999999997</v>
      </c>
      <c r="I86" s="22">
        <v>6.8674099999999996</v>
      </c>
      <c r="J86" s="22">
        <v>0.64061500000000005</v>
      </c>
      <c r="K86" s="22">
        <v>1.1906300000000001</v>
      </c>
      <c r="L86" s="22">
        <v>1.0889</v>
      </c>
      <c r="M86" s="22">
        <v>0.96387599999999996</v>
      </c>
      <c r="N86" s="22">
        <v>0.87617999999999996</v>
      </c>
      <c r="O86" s="22">
        <v>1525.67</v>
      </c>
      <c r="P86" s="22">
        <v>3427.03</v>
      </c>
      <c r="Q86" s="22">
        <v>308.52300000000002</v>
      </c>
      <c r="R86" s="22">
        <v>654.21600000000001</v>
      </c>
      <c r="S86" s="22">
        <v>0.39854800000000001</v>
      </c>
      <c r="T86" s="22">
        <v>0.58760900000000005</v>
      </c>
      <c r="U86" s="22">
        <v>0.174737</v>
      </c>
      <c r="V86" s="22">
        <v>0.24335100000000001</v>
      </c>
      <c r="W86" s="22">
        <v>40.994136810299999</v>
      </c>
      <c r="X86" s="17">
        <f t="shared" si="16"/>
        <v>0.23357686798726496</v>
      </c>
      <c r="Y86" s="17">
        <f t="shared" si="17"/>
        <v>0.54160858639749376</v>
      </c>
      <c r="Z86" s="71">
        <f t="shared" si="18"/>
        <v>0.6176805723046026</v>
      </c>
      <c r="AA86" s="17" t="str">
        <f t="shared" si="19"/>
        <v/>
      </c>
      <c r="AB86" s="17">
        <f t="shared" si="15"/>
        <v>0.6176805723046026</v>
      </c>
      <c r="AC86" s="71">
        <f t="shared" si="20"/>
        <v>0.23357686798726496</v>
      </c>
      <c r="AD86" s="71">
        <f t="shared" si="21"/>
        <v>0.54160858639749376</v>
      </c>
      <c r="AE86" s="71">
        <f t="shared" si="22"/>
        <v>0.6176805723046026</v>
      </c>
      <c r="AF86" s="71">
        <f t="shared" si="23"/>
        <v>1.3928660266893613</v>
      </c>
      <c r="AG86" s="71">
        <f t="shared" si="24"/>
        <v>16.769514333151118</v>
      </c>
      <c r="AH86" s="71">
        <f t="shared" si="25"/>
        <v>38.884471012967275</v>
      </c>
      <c r="AI86" s="71">
        <f t="shared" si="26"/>
        <v>44.346014653881603</v>
      </c>
      <c r="AJ86" s="51">
        <v>16.769514333151118</v>
      </c>
      <c r="AK86" s="51">
        <v>38.884471012967275</v>
      </c>
      <c r="AL86" s="51">
        <v>44.346014653881603</v>
      </c>
      <c r="AM86" s="53" t="str">
        <f t="shared" si="27"/>
        <v>Mixed</v>
      </c>
      <c r="AN86" s="53" t="str">
        <f t="shared" si="28"/>
        <v>Plate</v>
      </c>
      <c r="AO86" s="53" t="str">
        <f t="shared" si="29"/>
        <v>Plate</v>
      </c>
    </row>
    <row r="87" spans="1:41" s="24" customFormat="1" x14ac:dyDescent="0.25">
      <c r="A87" s="27" t="s">
        <v>113</v>
      </c>
      <c r="B87" s="17">
        <v>434256</v>
      </c>
      <c r="C87" s="17">
        <v>8040300</v>
      </c>
      <c r="D87" s="27">
        <v>-17.723400000000002</v>
      </c>
      <c r="E87" s="27">
        <v>146.38</v>
      </c>
      <c r="F87" s="22">
        <v>0.46796399999999999</v>
      </c>
      <c r="G87" s="22">
        <v>0.28612399999999999</v>
      </c>
      <c r="H87" s="22">
        <v>5.3385300000000004</v>
      </c>
      <c r="I87" s="22">
        <v>6.9438800000000001</v>
      </c>
      <c r="J87" s="22">
        <v>0.64589399999999997</v>
      </c>
      <c r="K87" s="22">
        <v>1.2118599999999999</v>
      </c>
      <c r="L87" s="22">
        <v>1.1069599999999999</v>
      </c>
      <c r="M87" s="22">
        <v>0.97830499999999998</v>
      </c>
      <c r="N87" s="22">
        <v>0.887262</v>
      </c>
      <c r="O87" s="22">
        <v>1551.75</v>
      </c>
      <c r="P87" s="22">
        <v>3480</v>
      </c>
      <c r="Q87" s="22">
        <v>315.44299999999998</v>
      </c>
      <c r="R87" s="22">
        <v>676.42100000000005</v>
      </c>
      <c r="S87" s="22">
        <v>0.41481299999999999</v>
      </c>
      <c r="T87" s="22">
        <v>0.61872300000000002</v>
      </c>
      <c r="U87" s="22">
        <v>0.18046100000000001</v>
      </c>
      <c r="V87" s="22">
        <v>0.25533099999999997</v>
      </c>
      <c r="W87" s="22">
        <v>35.221496582</v>
      </c>
      <c r="X87" s="17">
        <f t="shared" si="16"/>
        <v>0.23771501579817311</v>
      </c>
      <c r="Y87" s="17">
        <f t="shared" si="17"/>
        <v>0.52654679068480625</v>
      </c>
      <c r="Z87" s="71">
        <f t="shared" si="18"/>
        <v>0.64011142720032566</v>
      </c>
      <c r="AA87" s="17" t="str">
        <f t="shared" si="19"/>
        <v/>
      </c>
      <c r="AB87" s="17">
        <f t="shared" si="15"/>
        <v>0.64011142720032566</v>
      </c>
      <c r="AC87" s="71">
        <f t="shared" si="20"/>
        <v>0.23771501579817311</v>
      </c>
      <c r="AD87" s="71">
        <f t="shared" si="21"/>
        <v>0.52654679068480625</v>
      </c>
      <c r="AE87" s="71">
        <f t="shared" si="22"/>
        <v>0.64011142720032566</v>
      </c>
      <c r="AF87" s="71">
        <f t="shared" si="23"/>
        <v>1.404373233683305</v>
      </c>
      <c r="AG87" s="71">
        <f t="shared" si="24"/>
        <v>16.926769187611796</v>
      </c>
      <c r="AH87" s="71">
        <f t="shared" si="25"/>
        <v>37.493365585145142</v>
      </c>
      <c r="AI87" s="71">
        <f t="shared" si="26"/>
        <v>45.579865227243062</v>
      </c>
      <c r="AJ87" s="51">
        <v>16.926769187611796</v>
      </c>
      <c r="AK87" s="51">
        <v>37.493365585145142</v>
      </c>
      <c r="AL87" s="51">
        <v>45.579865227243062</v>
      </c>
      <c r="AM87" s="53" t="str">
        <f t="shared" si="27"/>
        <v>Mixed</v>
      </c>
      <c r="AN87" s="53" t="str">
        <f t="shared" si="28"/>
        <v>Plate</v>
      </c>
      <c r="AO87" s="53" t="str">
        <f t="shared" si="29"/>
        <v>Plate</v>
      </c>
    </row>
    <row r="88" spans="1:41" s="24" customFormat="1" x14ac:dyDescent="0.25">
      <c r="A88" s="27" t="s">
        <v>114</v>
      </c>
      <c r="B88" s="17">
        <v>434233</v>
      </c>
      <c r="C88" s="17">
        <v>8040290</v>
      </c>
      <c r="D88" s="27">
        <v>-17.723600000000001</v>
      </c>
      <c r="E88" s="27">
        <v>146.38</v>
      </c>
      <c r="F88" s="22">
        <v>0.416107</v>
      </c>
      <c r="G88" s="22">
        <v>0.248443</v>
      </c>
      <c r="H88" s="22">
        <v>5.2019700000000002</v>
      </c>
      <c r="I88" s="22">
        <v>6.7117899999999997</v>
      </c>
      <c r="J88" s="22">
        <v>0.65163599999999999</v>
      </c>
      <c r="K88" s="22">
        <v>1.2299199999999999</v>
      </c>
      <c r="L88" s="22">
        <v>1.1226100000000001</v>
      </c>
      <c r="M88" s="22">
        <v>0.99151400000000001</v>
      </c>
      <c r="N88" s="22">
        <v>0.89761500000000005</v>
      </c>
      <c r="O88" s="22">
        <v>1608.31</v>
      </c>
      <c r="P88" s="22">
        <v>3656.31</v>
      </c>
      <c r="Q88" s="22">
        <v>322.52600000000001</v>
      </c>
      <c r="R88" s="22">
        <v>705.005</v>
      </c>
      <c r="S88" s="22">
        <v>0.39699299999999998</v>
      </c>
      <c r="T88" s="22">
        <v>0.58709</v>
      </c>
      <c r="U88" s="22">
        <v>0.17507500000000001</v>
      </c>
      <c r="V88" s="22">
        <v>0.24254700000000001</v>
      </c>
      <c r="W88" s="22">
        <v>41.310066223100002</v>
      </c>
      <c r="X88" s="17">
        <f t="shared" si="16"/>
        <v>0.20047954297022397</v>
      </c>
      <c r="Y88" s="17">
        <f t="shared" si="17"/>
        <v>0.57864737329534233</v>
      </c>
      <c r="Z88" s="71">
        <f t="shared" si="18"/>
        <v>0.6229978825936564</v>
      </c>
      <c r="AA88" s="17" t="str">
        <f t="shared" si="19"/>
        <v/>
      </c>
      <c r="AB88" s="17">
        <f t="shared" si="15"/>
        <v>0.6229978825936564</v>
      </c>
      <c r="AC88" s="71">
        <f t="shared" si="20"/>
        <v>0.20047954297022397</v>
      </c>
      <c r="AD88" s="71">
        <f t="shared" si="21"/>
        <v>0.57864737329534233</v>
      </c>
      <c r="AE88" s="71">
        <f t="shared" si="22"/>
        <v>0.6229978825936564</v>
      </c>
      <c r="AF88" s="71">
        <f t="shared" si="23"/>
        <v>1.4021247988592227</v>
      </c>
      <c r="AG88" s="71">
        <f t="shared" si="24"/>
        <v>14.298266683060975</v>
      </c>
      <c r="AH88" s="71">
        <f t="shared" si="25"/>
        <v>41.269320232131498</v>
      </c>
      <c r="AI88" s="71">
        <f t="shared" si="26"/>
        <v>44.432413084807521</v>
      </c>
      <c r="AJ88" s="51">
        <v>14.298266683060975</v>
      </c>
      <c r="AK88" s="51">
        <v>41.269320232131498</v>
      </c>
      <c r="AL88" s="51">
        <v>44.432413084807521</v>
      </c>
      <c r="AM88" s="53" t="str">
        <f t="shared" si="27"/>
        <v>Mixed</v>
      </c>
      <c r="AN88" s="53" t="str">
        <f t="shared" si="28"/>
        <v>Plate</v>
      </c>
      <c r="AO88" s="53" t="str">
        <f t="shared" si="29"/>
        <v>Mixed</v>
      </c>
    </row>
    <row r="89" spans="1:41" s="24" customFormat="1" x14ac:dyDescent="0.25">
      <c r="A89" s="27" t="s">
        <v>115</v>
      </c>
      <c r="B89" s="17">
        <v>434228</v>
      </c>
      <c r="C89" s="17">
        <v>8040260</v>
      </c>
      <c r="D89" s="27">
        <v>-17.723800000000001</v>
      </c>
      <c r="E89" s="27">
        <v>146.38</v>
      </c>
      <c r="F89" s="22">
        <v>0.47729300000000002</v>
      </c>
      <c r="G89" s="22">
        <v>0.28886000000000001</v>
      </c>
      <c r="H89" s="22">
        <v>5.3257199999999996</v>
      </c>
      <c r="I89" s="22">
        <v>6.9409700000000001</v>
      </c>
      <c r="J89" s="22">
        <v>0.65972900000000001</v>
      </c>
      <c r="K89" s="22">
        <v>1.2583</v>
      </c>
      <c r="L89" s="22">
        <v>1.14693</v>
      </c>
      <c r="M89" s="22">
        <v>1.0113399999999999</v>
      </c>
      <c r="N89" s="22">
        <v>0.91349100000000005</v>
      </c>
      <c r="O89" s="22">
        <v>1646.19</v>
      </c>
      <c r="P89" s="22">
        <v>3722.41</v>
      </c>
      <c r="Q89" s="22">
        <v>332.61900000000003</v>
      </c>
      <c r="R89" s="22">
        <v>743.90899999999999</v>
      </c>
      <c r="S89" s="22">
        <v>0.42187799999999998</v>
      </c>
      <c r="T89" s="22">
        <v>0.63266999999999995</v>
      </c>
      <c r="U89" s="22">
        <v>0.18329999999999999</v>
      </c>
      <c r="V89" s="22">
        <v>0.260521</v>
      </c>
      <c r="W89" s="22">
        <v>39.449684143100001</v>
      </c>
      <c r="X89" s="17">
        <f t="shared" si="16"/>
        <v>0.22392578148558773</v>
      </c>
      <c r="Y89" s="17">
        <f t="shared" si="17"/>
        <v>0.54183897458626973</v>
      </c>
      <c r="Z89" s="71">
        <f t="shared" si="18"/>
        <v>0.65927927724692803</v>
      </c>
      <c r="AA89" s="17" t="str">
        <f t="shared" si="19"/>
        <v/>
      </c>
      <c r="AB89" s="17">
        <f t="shared" si="15"/>
        <v>0.65927927724692803</v>
      </c>
      <c r="AC89" s="71">
        <f t="shared" si="20"/>
        <v>0.22392578148558773</v>
      </c>
      <c r="AD89" s="71">
        <f t="shared" si="21"/>
        <v>0.54183897458626973</v>
      </c>
      <c r="AE89" s="71">
        <f t="shared" si="22"/>
        <v>0.65927927724692803</v>
      </c>
      <c r="AF89" s="71">
        <f t="shared" si="23"/>
        <v>1.4250440333187855</v>
      </c>
      <c r="AG89" s="71">
        <f t="shared" si="24"/>
        <v>15.713604369409337</v>
      </c>
      <c r="AH89" s="71">
        <f t="shared" si="25"/>
        <v>38.022612769682681</v>
      </c>
      <c r="AI89" s="71">
        <f t="shared" si="26"/>
        <v>46.263782860907973</v>
      </c>
      <c r="AJ89" s="51">
        <v>15.713604369409337</v>
      </c>
      <c r="AK89" s="51">
        <v>38.022612769682681</v>
      </c>
      <c r="AL89" s="51">
        <v>46.263782860907973</v>
      </c>
      <c r="AM89" s="53" t="str">
        <f t="shared" si="27"/>
        <v>Mixed</v>
      </c>
      <c r="AN89" s="53" t="str">
        <f t="shared" si="28"/>
        <v>Plate</v>
      </c>
      <c r="AO89" s="53" t="str">
        <f t="shared" si="29"/>
        <v>Plate</v>
      </c>
    </row>
    <row r="90" spans="1:41" s="24" customFormat="1" x14ac:dyDescent="0.25">
      <c r="A90" s="27" t="s">
        <v>116</v>
      </c>
      <c r="B90" s="17">
        <v>434212</v>
      </c>
      <c r="C90" s="17">
        <v>8040240</v>
      </c>
      <c r="D90" s="27">
        <v>-17.724</v>
      </c>
      <c r="E90" s="27">
        <v>146.38</v>
      </c>
      <c r="F90" s="22">
        <v>0.46615800000000002</v>
      </c>
      <c r="G90" s="22">
        <v>0.27944600000000003</v>
      </c>
      <c r="H90" s="22">
        <v>5.2447600000000003</v>
      </c>
      <c r="I90" s="22">
        <v>6.83432</v>
      </c>
      <c r="J90" s="22">
        <v>0.66437299999999999</v>
      </c>
      <c r="K90" s="22">
        <v>1.27443</v>
      </c>
      <c r="L90" s="22">
        <v>1.16151</v>
      </c>
      <c r="M90" s="22">
        <v>1.0221</v>
      </c>
      <c r="N90" s="22">
        <v>0.92283499999999996</v>
      </c>
      <c r="O90" s="22">
        <v>1677.14</v>
      </c>
      <c r="P90" s="22">
        <v>3855.82</v>
      </c>
      <c r="Q90" s="22">
        <v>338.75799999999998</v>
      </c>
      <c r="R90" s="22">
        <v>764.01099999999997</v>
      </c>
      <c r="S90" s="22">
        <v>0.42011399999999999</v>
      </c>
      <c r="T90" s="22">
        <v>0.62955899999999998</v>
      </c>
      <c r="U90" s="22">
        <v>0.18381500000000001</v>
      </c>
      <c r="V90" s="22">
        <v>0.25962299999999999</v>
      </c>
      <c r="W90" s="22">
        <v>43.176033019999998</v>
      </c>
      <c r="X90" s="17">
        <f t="shared" si="16"/>
        <v>0.19835261369413315</v>
      </c>
      <c r="Y90" s="17">
        <f t="shared" si="17"/>
        <v>0.56751017551748406</v>
      </c>
      <c r="Z90" s="71">
        <f t="shared" si="18"/>
        <v>0.66876342873435024</v>
      </c>
      <c r="AA90" s="17" t="str">
        <f t="shared" si="19"/>
        <v/>
      </c>
      <c r="AB90" s="17">
        <f t="shared" si="15"/>
        <v>0.66876342873435024</v>
      </c>
      <c r="AC90" s="71">
        <f t="shared" si="20"/>
        <v>0.19835261369413315</v>
      </c>
      <c r="AD90" s="71">
        <f t="shared" si="21"/>
        <v>0.56751017551748406</v>
      </c>
      <c r="AE90" s="71">
        <f t="shared" si="22"/>
        <v>0.66876342873435024</v>
      </c>
      <c r="AF90" s="71">
        <f t="shared" si="23"/>
        <v>1.4346262179459675</v>
      </c>
      <c r="AG90" s="71">
        <f t="shared" si="24"/>
        <v>13.826083143672459</v>
      </c>
      <c r="AH90" s="71">
        <f t="shared" si="25"/>
        <v>39.558051318065225</v>
      </c>
      <c r="AI90" s="71">
        <f t="shared" si="26"/>
        <v>46.615865538262312</v>
      </c>
      <c r="AJ90" s="51">
        <v>13.826083143672459</v>
      </c>
      <c r="AK90" s="51">
        <v>39.558051318065225</v>
      </c>
      <c r="AL90" s="51">
        <v>46.615865538262312</v>
      </c>
      <c r="AM90" s="53" t="str">
        <f t="shared" si="27"/>
        <v>Mixed</v>
      </c>
      <c r="AN90" s="53" t="str">
        <f t="shared" si="28"/>
        <v>Plate</v>
      </c>
      <c r="AO90" s="53" t="str">
        <f t="shared" si="29"/>
        <v>Plate</v>
      </c>
    </row>
    <row r="91" spans="1:41" s="24" customFormat="1" x14ac:dyDescent="0.25">
      <c r="A91" s="27" t="s">
        <v>117</v>
      </c>
      <c r="B91" s="17">
        <v>434198</v>
      </c>
      <c r="C91" s="17">
        <v>8040220</v>
      </c>
      <c r="D91" s="27">
        <v>-17.7242</v>
      </c>
      <c r="E91" s="27">
        <v>146.37899999999999</v>
      </c>
      <c r="F91" s="22">
        <v>0.495139</v>
      </c>
      <c r="G91" s="22">
        <v>0.29673100000000002</v>
      </c>
      <c r="H91" s="22">
        <v>5.2477799999999997</v>
      </c>
      <c r="I91" s="22">
        <v>6.8369099999999996</v>
      </c>
      <c r="J91" s="22">
        <v>0.67210899999999996</v>
      </c>
      <c r="K91" s="22">
        <v>1.3002400000000001</v>
      </c>
      <c r="L91" s="22">
        <v>1.1850099999999999</v>
      </c>
      <c r="M91" s="22">
        <v>1.04054</v>
      </c>
      <c r="N91" s="22">
        <v>0.937832</v>
      </c>
      <c r="O91" s="22">
        <v>1709.83</v>
      </c>
      <c r="P91" s="22">
        <v>3951.04</v>
      </c>
      <c r="Q91" s="22">
        <v>348.75299999999999</v>
      </c>
      <c r="R91" s="22">
        <v>795.02099999999996</v>
      </c>
      <c r="S91" s="22">
        <v>0.43524000000000002</v>
      </c>
      <c r="T91" s="22">
        <v>0.65757900000000002</v>
      </c>
      <c r="U91" s="22">
        <v>0.18987799999999999</v>
      </c>
      <c r="V91" s="22">
        <v>0.270034</v>
      </c>
      <c r="W91" s="22">
        <v>36.905578613300001</v>
      </c>
      <c r="X91" s="17">
        <f t="shared" si="16"/>
        <v>0.17750035195603164</v>
      </c>
      <c r="Y91" s="17">
        <f t="shared" si="17"/>
        <v>0.57797586425456382</v>
      </c>
      <c r="Z91" s="71">
        <f t="shared" si="18"/>
        <v>0.69065866571936385</v>
      </c>
      <c r="AA91" s="17" t="str">
        <f t="shared" si="19"/>
        <v/>
      </c>
      <c r="AB91" s="17">
        <f t="shared" si="15"/>
        <v>0.69065866571936385</v>
      </c>
      <c r="AC91" s="71">
        <f t="shared" si="20"/>
        <v>0.17750035195603164</v>
      </c>
      <c r="AD91" s="71">
        <f t="shared" si="21"/>
        <v>0.57797586425456382</v>
      </c>
      <c r="AE91" s="71">
        <f t="shared" si="22"/>
        <v>0.69065866571936385</v>
      </c>
      <c r="AF91" s="71">
        <f t="shared" si="23"/>
        <v>1.4461348819299593</v>
      </c>
      <c r="AG91" s="71">
        <f t="shared" si="24"/>
        <v>12.274121465014804</v>
      </c>
      <c r="AH91" s="71">
        <f t="shared" si="25"/>
        <v>39.96694025409429</v>
      </c>
      <c r="AI91" s="71">
        <f t="shared" si="26"/>
        <v>47.758938280890902</v>
      </c>
      <c r="AJ91" s="51">
        <v>12.274121465014804</v>
      </c>
      <c r="AK91" s="51">
        <v>39.96694025409429</v>
      </c>
      <c r="AL91" s="51">
        <v>47.758938280890902</v>
      </c>
      <c r="AM91" s="53" t="str">
        <f t="shared" si="27"/>
        <v>Mixed</v>
      </c>
      <c r="AN91" s="53" t="str">
        <f t="shared" si="28"/>
        <v>Plate</v>
      </c>
      <c r="AO91" s="53" t="str">
        <f t="shared" si="29"/>
        <v>Plate</v>
      </c>
    </row>
    <row r="92" spans="1:41" s="24" customFormat="1" x14ac:dyDescent="0.25">
      <c r="A92" s="27" t="s">
        <v>118</v>
      </c>
      <c r="B92" s="17">
        <v>448058</v>
      </c>
      <c r="C92" s="17">
        <v>8030910</v>
      </c>
      <c r="D92" s="27">
        <v>-17.808700000000002</v>
      </c>
      <c r="E92" s="27">
        <v>146.51</v>
      </c>
      <c r="F92" s="22">
        <v>0.54141799999999995</v>
      </c>
      <c r="G92" s="22">
        <v>0.33189800000000003</v>
      </c>
      <c r="H92" s="22">
        <v>6.2592600000000003</v>
      </c>
      <c r="I92" s="22">
        <v>7.20784</v>
      </c>
      <c r="J92" s="22">
        <v>0.83558600000000005</v>
      </c>
      <c r="K92" s="22">
        <v>1.6265400000000001</v>
      </c>
      <c r="L92" s="22">
        <v>1.48634</v>
      </c>
      <c r="M92" s="22">
        <v>1.31884</v>
      </c>
      <c r="N92" s="22">
        <v>1.1908099999999999</v>
      </c>
      <c r="O92" s="22">
        <v>3028</v>
      </c>
      <c r="P92" s="22">
        <v>7314.38</v>
      </c>
      <c r="Q92" s="22">
        <v>540.33299999999997</v>
      </c>
      <c r="R92" s="22">
        <v>1296.6400000000001</v>
      </c>
      <c r="S92" s="22">
        <v>0.47281299999999998</v>
      </c>
      <c r="T92" s="22">
        <v>0.74263599999999996</v>
      </c>
      <c r="U92" s="22">
        <v>0.18867800000000001</v>
      </c>
      <c r="V92" s="22">
        <v>0.290655</v>
      </c>
      <c r="W92" s="22">
        <v>62.841178894000002</v>
      </c>
      <c r="X92" s="17">
        <f t="shared" si="16"/>
        <v>6.5247016905969346E-2</v>
      </c>
      <c r="Y92" s="17">
        <f t="shared" si="17"/>
        <v>0.73748822883029153</v>
      </c>
      <c r="Z92" s="71">
        <f t="shared" si="18"/>
        <v>0.87621421976645553</v>
      </c>
      <c r="AA92" s="17" t="str">
        <f t="shared" si="19"/>
        <v/>
      </c>
      <c r="AB92" s="17">
        <f t="shared" si="15"/>
        <v>0.87621421976645553</v>
      </c>
      <c r="AC92" s="71">
        <f t="shared" si="20"/>
        <v>6.5247016905969346E-2</v>
      </c>
      <c r="AD92" s="71">
        <f t="shared" si="21"/>
        <v>0.73748822883029153</v>
      </c>
      <c r="AE92" s="71">
        <f t="shared" si="22"/>
        <v>0.87621421976645553</v>
      </c>
      <c r="AF92" s="71">
        <f t="shared" si="23"/>
        <v>1.6789494655027164</v>
      </c>
      <c r="AG92" s="71">
        <f t="shared" si="24"/>
        <v>3.8861811058996274</v>
      </c>
      <c r="AH92" s="71">
        <f t="shared" si="25"/>
        <v>43.925576319205675</v>
      </c>
      <c r="AI92" s="71">
        <f t="shared" si="26"/>
        <v>52.188242574894694</v>
      </c>
      <c r="AJ92" s="51">
        <v>3.8861811058996274</v>
      </c>
      <c r="AK92" s="51">
        <v>43.925576319205675</v>
      </c>
      <c r="AL92" s="51">
        <v>52.188242574894694</v>
      </c>
      <c r="AM92" s="53" t="str">
        <f t="shared" si="27"/>
        <v>Mixed</v>
      </c>
      <c r="AN92" s="53" t="str">
        <f t="shared" si="28"/>
        <v>Plate</v>
      </c>
      <c r="AO92" s="53" t="str">
        <f t="shared" si="29"/>
        <v>Plate</v>
      </c>
    </row>
    <row r="93" spans="1:41" s="24" customFormat="1" x14ac:dyDescent="0.25">
      <c r="A93" s="27" t="s">
        <v>119</v>
      </c>
      <c r="B93" s="17">
        <v>448088</v>
      </c>
      <c r="C93" s="17">
        <v>8030910</v>
      </c>
      <c r="D93" s="27">
        <v>-17.808700000000002</v>
      </c>
      <c r="E93" s="27">
        <v>146.51</v>
      </c>
      <c r="F93" s="22">
        <v>0.57236900000000002</v>
      </c>
      <c r="G93" s="22">
        <v>0.35144999999999998</v>
      </c>
      <c r="H93" s="22">
        <v>6.27257</v>
      </c>
      <c r="I93" s="22">
        <v>7.1651999999999996</v>
      </c>
      <c r="J93" s="22">
        <v>0.84548400000000001</v>
      </c>
      <c r="K93" s="22">
        <v>1.64463</v>
      </c>
      <c r="L93" s="22">
        <v>1.5048600000000001</v>
      </c>
      <c r="M93" s="22">
        <v>1.3359399999999999</v>
      </c>
      <c r="N93" s="22">
        <v>1.2069700000000001</v>
      </c>
      <c r="O93" s="22">
        <v>3096.54</v>
      </c>
      <c r="P93" s="22">
        <v>7470.72</v>
      </c>
      <c r="Q93" s="22">
        <v>553.98299999999995</v>
      </c>
      <c r="R93" s="22">
        <v>1329.66</v>
      </c>
      <c r="S93" s="22">
        <v>0.48863499999999999</v>
      </c>
      <c r="T93" s="22">
        <v>0.76895800000000003</v>
      </c>
      <c r="U93" s="22">
        <v>0.194803</v>
      </c>
      <c r="V93" s="22">
        <v>0.30095499999999997</v>
      </c>
      <c r="W93" s="22">
        <v>64.937179565400001</v>
      </c>
      <c r="X93" s="17">
        <f t="shared" si="16"/>
        <v>3.4587811269491731E-2</v>
      </c>
      <c r="Y93" s="17">
        <f t="shared" si="17"/>
        <v>0.75594279238938</v>
      </c>
      <c r="Z93" s="71">
        <f t="shared" si="18"/>
        <v>0.89551818613159084</v>
      </c>
      <c r="AA93" s="17" t="str">
        <f t="shared" si="19"/>
        <v/>
      </c>
      <c r="AB93" s="17">
        <f t="shared" si="15"/>
        <v>0.89551818613159084</v>
      </c>
      <c r="AC93" s="71">
        <f t="shared" si="20"/>
        <v>3.4587811269491731E-2</v>
      </c>
      <c r="AD93" s="71">
        <f t="shared" si="21"/>
        <v>0.75594279238938</v>
      </c>
      <c r="AE93" s="71">
        <f t="shared" si="22"/>
        <v>0.89551818613159084</v>
      </c>
      <c r="AF93" s="71">
        <f t="shared" si="23"/>
        <v>1.6860487897904626</v>
      </c>
      <c r="AG93" s="71">
        <f t="shared" si="24"/>
        <v>2.0514122413853877</v>
      </c>
      <c r="AH93" s="71">
        <f t="shared" si="25"/>
        <v>44.835167105889411</v>
      </c>
      <c r="AI93" s="71">
        <f t="shared" si="26"/>
        <v>53.113420652725196</v>
      </c>
      <c r="AJ93" s="51">
        <v>2.0514122413853877</v>
      </c>
      <c r="AK93" s="51">
        <v>44.835167105889411</v>
      </c>
      <c r="AL93" s="51">
        <v>53.113420652725196</v>
      </c>
      <c r="AM93" s="53" t="str">
        <f t="shared" si="27"/>
        <v>Mixed</v>
      </c>
      <c r="AN93" s="53" t="str">
        <f t="shared" si="28"/>
        <v>Plate</v>
      </c>
      <c r="AO93" s="53" t="str">
        <f t="shared" si="29"/>
        <v>Plate</v>
      </c>
    </row>
    <row r="94" spans="1:41" s="24" customFormat="1" x14ac:dyDescent="0.25">
      <c r="A94" s="27" t="s">
        <v>120</v>
      </c>
      <c r="B94" s="17">
        <v>448113</v>
      </c>
      <c r="C94" s="17">
        <v>8030920</v>
      </c>
      <c r="D94" s="27">
        <v>-17.808599999999998</v>
      </c>
      <c r="E94" s="27">
        <v>146.51</v>
      </c>
      <c r="F94" s="22">
        <v>0.58032799999999995</v>
      </c>
      <c r="G94" s="22">
        <v>0.35735299999999998</v>
      </c>
      <c r="H94" s="22">
        <v>6.2705900000000003</v>
      </c>
      <c r="I94" s="22">
        <v>7.2054299999999998</v>
      </c>
      <c r="J94" s="22">
        <v>0.84205799999999997</v>
      </c>
      <c r="K94" s="22">
        <v>1.62435</v>
      </c>
      <c r="L94" s="22">
        <v>1.4885699999999999</v>
      </c>
      <c r="M94" s="22">
        <v>1.3245100000000001</v>
      </c>
      <c r="N94" s="22">
        <v>1.1973</v>
      </c>
      <c r="O94" s="22">
        <v>3007.79</v>
      </c>
      <c r="P94" s="22">
        <v>7193.85</v>
      </c>
      <c r="Q94" s="22">
        <v>546.37599999999998</v>
      </c>
      <c r="R94" s="22">
        <v>1298.01</v>
      </c>
      <c r="S94" s="22">
        <v>0.49499700000000002</v>
      </c>
      <c r="T94" s="22">
        <v>0.77415500000000004</v>
      </c>
      <c r="U94" s="22">
        <v>0.19742100000000001</v>
      </c>
      <c r="V94" s="22">
        <v>0.30363499999999999</v>
      </c>
      <c r="W94" s="22">
        <v>61.964244842500001</v>
      </c>
      <c r="X94" s="17">
        <f t="shared" si="16"/>
        <v>1.5582204653665777E-2</v>
      </c>
      <c r="Y94" s="17">
        <f t="shared" si="17"/>
        <v>0.76759029969895209</v>
      </c>
      <c r="Z94" s="71">
        <f t="shared" si="18"/>
        <v>0.87455702662799406</v>
      </c>
      <c r="AA94" s="17" t="str">
        <f t="shared" si="19"/>
        <v/>
      </c>
      <c r="AB94" s="17">
        <f t="shared" si="15"/>
        <v>0.87455702662799406</v>
      </c>
      <c r="AC94" s="71">
        <f t="shared" si="20"/>
        <v>1.5582204653665777E-2</v>
      </c>
      <c r="AD94" s="71">
        <f t="shared" si="21"/>
        <v>0.76759029969895209</v>
      </c>
      <c r="AE94" s="71">
        <f t="shared" si="22"/>
        <v>0.87455702662799406</v>
      </c>
      <c r="AF94" s="71">
        <f t="shared" si="23"/>
        <v>1.6577295309806119</v>
      </c>
      <c r="AG94" s="71">
        <f t="shared" si="24"/>
        <v>0.93997267723452405</v>
      </c>
      <c r="AH94" s="71">
        <f t="shared" si="25"/>
        <v>46.303711513475442</v>
      </c>
      <c r="AI94" s="71">
        <f t="shared" si="26"/>
        <v>52.75631580929003</v>
      </c>
      <c r="AJ94" s="51">
        <v>0.93997267723452405</v>
      </c>
      <c r="AK94" s="51">
        <v>46.303711513475442</v>
      </c>
      <c r="AL94" s="51">
        <v>52.75631580929003</v>
      </c>
      <c r="AM94" s="53" t="str">
        <f t="shared" si="27"/>
        <v>Mixed</v>
      </c>
      <c r="AN94" s="53" t="str">
        <f t="shared" si="28"/>
        <v>Plate</v>
      </c>
      <c r="AO94" s="53" t="str">
        <f t="shared" si="29"/>
        <v>Plate</v>
      </c>
    </row>
    <row r="95" spans="1:41" s="24" customFormat="1" x14ac:dyDescent="0.25">
      <c r="A95" s="27" t="s">
        <v>121</v>
      </c>
      <c r="B95" s="17">
        <v>448134</v>
      </c>
      <c r="C95" s="17">
        <v>8030950</v>
      </c>
      <c r="D95" s="27">
        <v>-17.808399999999999</v>
      </c>
      <c r="E95" s="27">
        <v>146.511</v>
      </c>
      <c r="F95" s="22">
        <v>0.61224999999999996</v>
      </c>
      <c r="G95" s="22">
        <v>0.378994</v>
      </c>
      <c r="H95" s="22">
        <v>6.2961799999999997</v>
      </c>
      <c r="I95" s="22">
        <v>7.2794699999999999</v>
      </c>
      <c r="J95" s="22">
        <v>0.83214200000000005</v>
      </c>
      <c r="K95" s="22">
        <v>1.5830200000000001</v>
      </c>
      <c r="L95" s="22">
        <v>1.4538</v>
      </c>
      <c r="M95" s="22">
        <v>1.2974399999999999</v>
      </c>
      <c r="N95" s="22">
        <v>1.17459</v>
      </c>
      <c r="O95" s="22">
        <v>2830.64</v>
      </c>
      <c r="P95" s="22">
        <v>6653.1</v>
      </c>
      <c r="Q95" s="22">
        <v>528.47900000000004</v>
      </c>
      <c r="R95" s="22">
        <v>1235.02</v>
      </c>
      <c r="S95" s="22">
        <v>0.50978699999999999</v>
      </c>
      <c r="T95" s="22">
        <v>0.79245500000000002</v>
      </c>
      <c r="U95" s="22">
        <v>0.20288800000000001</v>
      </c>
      <c r="V95" s="22">
        <v>0.31055100000000002</v>
      </c>
      <c r="W95" s="22">
        <v>59.875564575200002</v>
      </c>
      <c r="X95" s="17">
        <f t="shared" si="16"/>
        <v>-1.1536095259083723E-3</v>
      </c>
      <c r="Y95" s="17">
        <f t="shared" si="17"/>
        <v>0.76250966596756609</v>
      </c>
      <c r="Z95" s="71">
        <f t="shared" si="18"/>
        <v>0.85282794700192954</v>
      </c>
      <c r="AA95" s="17" t="str">
        <f t="shared" si="19"/>
        <v/>
      </c>
      <c r="AB95" s="17">
        <f t="shared" si="15"/>
        <v>0.85282794700192954</v>
      </c>
      <c r="AC95" s="71">
        <f t="shared" si="20"/>
        <v>0</v>
      </c>
      <c r="AD95" s="71">
        <f t="shared" si="21"/>
        <v>0.76250966596756609</v>
      </c>
      <c r="AE95" s="71">
        <f t="shared" si="22"/>
        <v>0.85282794700192954</v>
      </c>
      <c r="AF95" s="71">
        <f t="shared" si="23"/>
        <v>1.6153376129694956</v>
      </c>
      <c r="AG95" s="71">
        <f t="shared" si="24"/>
        <v>0</v>
      </c>
      <c r="AH95" s="71">
        <f t="shared" si="25"/>
        <v>47.204352814259984</v>
      </c>
      <c r="AI95" s="71">
        <f t="shared" si="26"/>
        <v>52.795647185740023</v>
      </c>
      <c r="AJ95" s="51">
        <v>0</v>
      </c>
      <c r="AK95" s="51">
        <v>47.204352814259984</v>
      </c>
      <c r="AL95" s="51">
        <v>52.795647185740023</v>
      </c>
      <c r="AM95" s="53" t="str">
        <f t="shared" si="27"/>
        <v>Mixed</v>
      </c>
      <c r="AN95" s="53" t="str">
        <f t="shared" si="28"/>
        <v>Plate</v>
      </c>
      <c r="AO95" s="53" t="str">
        <f t="shared" si="29"/>
        <v>Plate</v>
      </c>
    </row>
    <row r="96" spans="1:41" s="24" customFormat="1" x14ac:dyDescent="0.25">
      <c r="A96" s="27" t="s">
        <v>122</v>
      </c>
      <c r="B96" s="17">
        <v>448153</v>
      </c>
      <c r="C96" s="17">
        <v>8030970</v>
      </c>
      <c r="D96" s="27">
        <v>-17.808199999999999</v>
      </c>
      <c r="E96" s="27">
        <v>146.511</v>
      </c>
      <c r="F96" s="22">
        <v>0.667466</v>
      </c>
      <c r="G96" s="22">
        <v>0.41631600000000002</v>
      </c>
      <c r="H96" s="22">
        <v>6.4059699999999999</v>
      </c>
      <c r="I96" s="22">
        <v>7.4229900000000004</v>
      </c>
      <c r="J96" s="22">
        <v>0.82219100000000001</v>
      </c>
      <c r="K96" s="22">
        <v>1.5442400000000001</v>
      </c>
      <c r="L96" s="22">
        <v>1.4198900000000001</v>
      </c>
      <c r="M96" s="22">
        <v>1.2704500000000001</v>
      </c>
      <c r="N96" s="22">
        <v>1.1518900000000001</v>
      </c>
      <c r="O96" s="22">
        <v>2691</v>
      </c>
      <c r="P96" s="22">
        <v>6162.47</v>
      </c>
      <c r="Q96" s="22">
        <v>509.96899999999999</v>
      </c>
      <c r="R96" s="22">
        <v>1170.99</v>
      </c>
      <c r="S96" s="22">
        <v>0.52666800000000003</v>
      </c>
      <c r="T96" s="22">
        <v>0.81795499999999999</v>
      </c>
      <c r="U96" s="22">
        <v>0.20783799999999999</v>
      </c>
      <c r="V96" s="22">
        <v>0.31836500000000001</v>
      </c>
      <c r="W96" s="22">
        <v>56.975349426299999</v>
      </c>
      <c r="X96" s="17">
        <f t="shared" si="16"/>
        <v>2.7045120580787341E-2</v>
      </c>
      <c r="Y96" s="17">
        <f t="shared" si="17"/>
        <v>0.70593098117447362</v>
      </c>
      <c r="Z96" s="71">
        <f t="shared" si="18"/>
        <v>0.84775983830366086</v>
      </c>
      <c r="AA96" s="17" t="str">
        <f t="shared" si="19"/>
        <v/>
      </c>
      <c r="AB96" s="17">
        <f t="shared" si="15"/>
        <v>0.84775983830366086</v>
      </c>
      <c r="AC96" s="71">
        <f t="shared" si="20"/>
        <v>2.7045120580787341E-2</v>
      </c>
      <c r="AD96" s="71">
        <f t="shared" si="21"/>
        <v>0.70593098117447362</v>
      </c>
      <c r="AE96" s="71">
        <f t="shared" si="22"/>
        <v>0.84775983830366086</v>
      </c>
      <c r="AF96" s="71">
        <f t="shared" si="23"/>
        <v>1.5807359400589218</v>
      </c>
      <c r="AG96" s="71">
        <f t="shared" si="24"/>
        <v>1.7109195720430852</v>
      </c>
      <c r="AH96" s="71">
        <f t="shared" si="25"/>
        <v>44.658374829394972</v>
      </c>
      <c r="AI96" s="71">
        <f t="shared" si="26"/>
        <v>53.630705598561931</v>
      </c>
      <c r="AJ96" s="51">
        <v>1.7109195720430852</v>
      </c>
      <c r="AK96" s="51">
        <v>44.658374829394972</v>
      </c>
      <c r="AL96" s="51">
        <v>53.630705598561931</v>
      </c>
      <c r="AM96" s="53" t="str">
        <f t="shared" si="27"/>
        <v>Mixed</v>
      </c>
      <c r="AN96" s="53" t="str">
        <f t="shared" si="28"/>
        <v>Plate</v>
      </c>
      <c r="AO96" s="53" t="str">
        <f t="shared" si="29"/>
        <v>Plate</v>
      </c>
    </row>
    <row r="97" spans="1:41" s="24" customFormat="1" x14ac:dyDescent="0.25">
      <c r="A97" s="27" t="s">
        <v>123</v>
      </c>
      <c r="B97" s="17">
        <v>448168</v>
      </c>
      <c r="C97" s="17">
        <v>8030990</v>
      </c>
      <c r="D97" s="27">
        <v>-17.808</v>
      </c>
      <c r="E97" s="27">
        <v>146.511</v>
      </c>
      <c r="F97" s="22">
        <v>0.581349</v>
      </c>
      <c r="G97" s="22">
        <v>0.36288100000000001</v>
      </c>
      <c r="H97" s="22">
        <v>6.3821500000000002</v>
      </c>
      <c r="I97" s="22">
        <v>7.3823600000000003</v>
      </c>
      <c r="J97" s="22">
        <v>0.82401100000000005</v>
      </c>
      <c r="K97" s="22">
        <v>1.5512999999999999</v>
      </c>
      <c r="L97" s="22">
        <v>1.4247399999999999</v>
      </c>
      <c r="M97" s="22">
        <v>1.2734000000000001</v>
      </c>
      <c r="N97" s="22">
        <v>1.15537</v>
      </c>
      <c r="O97" s="22">
        <v>2871.61</v>
      </c>
      <c r="P97" s="22">
        <v>6707.15</v>
      </c>
      <c r="Q97" s="22">
        <v>515.17600000000004</v>
      </c>
      <c r="R97" s="22">
        <v>1190.31</v>
      </c>
      <c r="S97" s="22">
        <v>0.48705300000000001</v>
      </c>
      <c r="T97" s="22">
        <v>0.756185</v>
      </c>
      <c r="U97" s="22">
        <v>0.19248000000000001</v>
      </c>
      <c r="V97" s="22">
        <v>0.29373100000000002</v>
      </c>
      <c r="W97" s="22">
        <v>59.294136047400002</v>
      </c>
      <c r="X97" s="17">
        <f t="shared" si="16"/>
        <v>6.6804072925127134E-2</v>
      </c>
      <c r="Y97" s="17">
        <f t="shared" si="17"/>
        <v>0.70626365531743396</v>
      </c>
      <c r="Z97" s="71">
        <f t="shared" si="18"/>
        <v>0.83672295793351004</v>
      </c>
      <c r="AA97" s="17" t="str">
        <f t="shared" si="19"/>
        <v/>
      </c>
      <c r="AB97" s="17">
        <f t="shared" si="15"/>
        <v>0.83672295793351004</v>
      </c>
      <c r="AC97" s="71">
        <f t="shared" si="20"/>
        <v>6.6804072925127134E-2</v>
      </c>
      <c r="AD97" s="71">
        <f t="shared" si="21"/>
        <v>0.70626365531743396</v>
      </c>
      <c r="AE97" s="71">
        <f t="shared" si="22"/>
        <v>0.83672295793351004</v>
      </c>
      <c r="AF97" s="71">
        <f t="shared" si="23"/>
        <v>1.6097906861760711</v>
      </c>
      <c r="AG97" s="71">
        <f t="shared" si="24"/>
        <v>4.1498608172354912</v>
      </c>
      <c r="AH97" s="71">
        <f t="shared" si="25"/>
        <v>43.873011651912755</v>
      </c>
      <c r="AI97" s="71">
        <f t="shared" si="26"/>
        <v>51.977127530851753</v>
      </c>
      <c r="AJ97" s="51">
        <v>4.1498608172354912</v>
      </c>
      <c r="AK97" s="51">
        <v>43.873011651912755</v>
      </c>
      <c r="AL97" s="51">
        <v>51.977127530851753</v>
      </c>
      <c r="AM97" s="53" t="str">
        <f t="shared" si="27"/>
        <v>Mixed</v>
      </c>
      <c r="AN97" s="53" t="str">
        <f t="shared" si="28"/>
        <v>Plate</v>
      </c>
      <c r="AO97" s="53" t="str">
        <f t="shared" si="29"/>
        <v>Plate</v>
      </c>
    </row>
    <row r="98" spans="1:41" s="24" customFormat="1" x14ac:dyDescent="0.25">
      <c r="A98" s="27" t="s">
        <v>124</v>
      </c>
      <c r="B98" s="17">
        <v>448189</v>
      </c>
      <c r="C98" s="17">
        <v>8031010</v>
      </c>
      <c r="D98" s="27">
        <v>-17.8078</v>
      </c>
      <c r="E98" s="27">
        <v>146.511</v>
      </c>
      <c r="F98" s="22">
        <v>0.60712699999999997</v>
      </c>
      <c r="G98" s="22">
        <v>0.37617699999999998</v>
      </c>
      <c r="H98" s="22">
        <v>6.4463600000000003</v>
      </c>
      <c r="I98" s="22">
        <v>7.5098099999999999</v>
      </c>
      <c r="J98" s="22">
        <v>0.84150700000000001</v>
      </c>
      <c r="K98" s="22">
        <v>1.6094299999999999</v>
      </c>
      <c r="L98" s="22">
        <v>1.4759</v>
      </c>
      <c r="M98" s="22">
        <v>1.3145800000000001</v>
      </c>
      <c r="N98" s="22">
        <v>1.18954</v>
      </c>
      <c r="O98" s="22">
        <v>3000.71</v>
      </c>
      <c r="P98" s="22">
        <v>7039.18</v>
      </c>
      <c r="Q98" s="22">
        <v>539.74400000000003</v>
      </c>
      <c r="R98" s="22">
        <v>1266.46</v>
      </c>
      <c r="S98" s="22">
        <v>0.49656099999999997</v>
      </c>
      <c r="T98" s="22">
        <v>0.77781400000000001</v>
      </c>
      <c r="U98" s="22">
        <v>0.19511700000000001</v>
      </c>
      <c r="V98" s="22">
        <v>0.300344</v>
      </c>
      <c r="W98" s="22">
        <v>56.862503051799997</v>
      </c>
      <c r="X98" s="17">
        <f t="shared" si="16"/>
        <v>8.9773557398968418E-2</v>
      </c>
      <c r="Y98" s="17">
        <f t="shared" si="17"/>
        <v>0.68951943145590855</v>
      </c>
      <c r="Z98" s="71">
        <f t="shared" si="18"/>
        <v>0.87772577356067294</v>
      </c>
      <c r="AA98" s="17" t="str">
        <f t="shared" si="19"/>
        <v/>
      </c>
      <c r="AB98" s="17">
        <f t="shared" si="15"/>
        <v>0.87772577356067294</v>
      </c>
      <c r="AC98" s="71">
        <f t="shared" si="20"/>
        <v>8.9773557398968418E-2</v>
      </c>
      <c r="AD98" s="71">
        <f t="shared" si="21"/>
        <v>0.68951943145590855</v>
      </c>
      <c r="AE98" s="71">
        <f t="shared" si="22"/>
        <v>0.87772577356067294</v>
      </c>
      <c r="AF98" s="71">
        <f t="shared" si="23"/>
        <v>1.6570187624155499</v>
      </c>
      <c r="AG98" s="71">
        <f t="shared" si="24"/>
        <v>5.4177755518048176</v>
      </c>
      <c r="AH98" s="71">
        <f t="shared" si="25"/>
        <v>41.612047316274733</v>
      </c>
      <c r="AI98" s="71">
        <f t="shared" si="26"/>
        <v>52.970177131920458</v>
      </c>
      <c r="AJ98" s="51">
        <v>5.4177755518048176</v>
      </c>
      <c r="AK98" s="51">
        <v>41.612047316274733</v>
      </c>
      <c r="AL98" s="51">
        <v>52.970177131920458</v>
      </c>
      <c r="AM98" s="53" t="str">
        <f t="shared" si="27"/>
        <v>Mixed</v>
      </c>
      <c r="AN98" s="53" t="str">
        <f t="shared" si="28"/>
        <v>Plate</v>
      </c>
      <c r="AO98" s="53" t="str">
        <f t="shared" si="29"/>
        <v>Plate</v>
      </c>
    </row>
    <row r="99" spans="1:41" s="24" customFormat="1" x14ac:dyDescent="0.25">
      <c r="A99" s="27" t="s">
        <v>125</v>
      </c>
      <c r="B99" s="17">
        <v>448202</v>
      </c>
      <c r="C99" s="17">
        <v>8031040</v>
      </c>
      <c r="D99" s="27">
        <v>-17.807600000000001</v>
      </c>
      <c r="E99" s="27">
        <v>146.511</v>
      </c>
      <c r="F99" s="22">
        <v>0.62058199999999997</v>
      </c>
      <c r="G99" s="22">
        <v>0.384739</v>
      </c>
      <c r="H99" s="22">
        <v>6.46861</v>
      </c>
      <c r="I99" s="22">
        <v>7.5325499999999996</v>
      </c>
      <c r="J99" s="22">
        <v>0.84209900000000004</v>
      </c>
      <c r="K99" s="22">
        <v>1.60517</v>
      </c>
      <c r="L99" s="22">
        <v>1.47418</v>
      </c>
      <c r="M99" s="22">
        <v>1.31314</v>
      </c>
      <c r="N99" s="22">
        <v>1.1887099999999999</v>
      </c>
      <c r="O99" s="22">
        <v>2969</v>
      </c>
      <c r="P99" s="22">
        <v>6942.28</v>
      </c>
      <c r="Q99" s="22">
        <v>539.37199999999996</v>
      </c>
      <c r="R99" s="22">
        <v>1263.02</v>
      </c>
      <c r="S99" s="22">
        <v>0.50358800000000004</v>
      </c>
      <c r="T99" s="22">
        <v>0.78879100000000002</v>
      </c>
      <c r="U99" s="22">
        <v>0.19756399999999999</v>
      </c>
      <c r="V99" s="22">
        <v>0.30400700000000003</v>
      </c>
      <c r="W99" s="22">
        <v>57.100627899199999</v>
      </c>
      <c r="X99" s="17">
        <f t="shared" si="16"/>
        <v>7.6867465427913118E-2</v>
      </c>
      <c r="Y99" s="17">
        <f t="shared" si="17"/>
        <v>0.69626257945212577</v>
      </c>
      <c r="Z99" s="71">
        <f t="shared" si="18"/>
        <v>0.87671889103753897</v>
      </c>
      <c r="AA99" s="17" t="str">
        <f t="shared" si="19"/>
        <v/>
      </c>
      <c r="AB99" s="17">
        <f t="shared" si="15"/>
        <v>0.87671889103753897</v>
      </c>
      <c r="AC99" s="71">
        <f t="shared" si="20"/>
        <v>7.6867465427913118E-2</v>
      </c>
      <c r="AD99" s="71">
        <f t="shared" si="21"/>
        <v>0.69626257945212577</v>
      </c>
      <c r="AE99" s="71">
        <f t="shared" si="22"/>
        <v>0.87671889103753897</v>
      </c>
      <c r="AF99" s="71">
        <f t="shared" si="23"/>
        <v>1.6498489359175779</v>
      </c>
      <c r="AG99" s="71">
        <f t="shared" si="24"/>
        <v>4.6590608239634141</v>
      </c>
      <c r="AH99" s="71">
        <f t="shared" si="25"/>
        <v>42.201595812461051</v>
      </c>
      <c r="AI99" s="71">
        <f t="shared" si="26"/>
        <v>53.139343363575534</v>
      </c>
      <c r="AJ99" s="51">
        <v>4.6590608239634141</v>
      </c>
      <c r="AK99" s="51">
        <v>42.201595812461051</v>
      </c>
      <c r="AL99" s="51">
        <v>53.139343363575534</v>
      </c>
      <c r="AM99" s="53" t="str">
        <f t="shared" si="27"/>
        <v>Mixed</v>
      </c>
      <c r="AN99" s="53" t="str">
        <f t="shared" si="28"/>
        <v>Plate</v>
      </c>
      <c r="AO99" s="53" t="str">
        <f t="shared" si="29"/>
        <v>Plate</v>
      </c>
    </row>
    <row r="100" spans="1:41" s="24" customFormat="1" x14ac:dyDescent="0.25">
      <c r="A100" s="27" t="s">
        <v>126</v>
      </c>
      <c r="B100" s="17">
        <v>448231</v>
      </c>
      <c r="C100" s="17">
        <v>8031050</v>
      </c>
      <c r="D100" s="27">
        <v>-17.807500000000001</v>
      </c>
      <c r="E100" s="27">
        <v>146.512</v>
      </c>
      <c r="F100" s="22">
        <v>0.60399800000000003</v>
      </c>
      <c r="G100" s="22">
        <v>0.37363099999999999</v>
      </c>
      <c r="H100" s="22">
        <v>6.4388300000000003</v>
      </c>
      <c r="I100" s="22">
        <v>7.4894800000000004</v>
      </c>
      <c r="J100" s="22">
        <v>0.84822699999999995</v>
      </c>
      <c r="K100" s="22">
        <v>1.62639</v>
      </c>
      <c r="L100" s="22">
        <v>1.49261</v>
      </c>
      <c r="M100" s="22">
        <v>1.32826</v>
      </c>
      <c r="N100" s="22">
        <v>1.20103</v>
      </c>
      <c r="O100" s="22">
        <v>3058.07</v>
      </c>
      <c r="P100" s="22">
        <v>7210.05</v>
      </c>
      <c r="Q100" s="22">
        <v>549.63800000000003</v>
      </c>
      <c r="R100" s="22">
        <v>1301.45</v>
      </c>
      <c r="S100" s="22">
        <v>0.49770300000000001</v>
      </c>
      <c r="T100" s="22">
        <v>0.78144000000000002</v>
      </c>
      <c r="U100" s="22">
        <v>0.19609699999999999</v>
      </c>
      <c r="V100" s="22">
        <v>0.303004</v>
      </c>
      <c r="W100" s="22">
        <v>52.963298797599997</v>
      </c>
      <c r="X100" s="17">
        <f t="shared" si="16"/>
        <v>6.9990077119035377E-2</v>
      </c>
      <c r="Y100" s="17">
        <f t="shared" si="17"/>
        <v>0.71350594770413389</v>
      </c>
      <c r="Z100" s="71">
        <f t="shared" si="18"/>
        <v>0.88060587055098138</v>
      </c>
      <c r="AA100" s="17" t="str">
        <f t="shared" si="19"/>
        <v/>
      </c>
      <c r="AB100" s="17">
        <f t="shared" si="15"/>
        <v>0.88060587055098138</v>
      </c>
      <c r="AC100" s="71">
        <f t="shared" si="20"/>
        <v>6.9990077119035377E-2</v>
      </c>
      <c r="AD100" s="71">
        <f t="shared" si="21"/>
        <v>0.71350594770413389</v>
      </c>
      <c r="AE100" s="71">
        <f t="shared" si="22"/>
        <v>0.88060587055098138</v>
      </c>
      <c r="AF100" s="71">
        <f t="shared" si="23"/>
        <v>1.6641018953741507</v>
      </c>
      <c r="AG100" s="71">
        <f t="shared" si="24"/>
        <v>4.2058768945334961</v>
      </c>
      <c r="AH100" s="71">
        <f t="shared" si="25"/>
        <v>42.876337662226618</v>
      </c>
      <c r="AI100" s="71">
        <f t="shared" si="26"/>
        <v>52.917785443239886</v>
      </c>
      <c r="AJ100" s="51">
        <v>4.2058768945334961</v>
      </c>
      <c r="AK100" s="51">
        <v>42.876337662226618</v>
      </c>
      <c r="AL100" s="51">
        <v>52.917785443239886</v>
      </c>
      <c r="AM100" s="53" t="str">
        <f t="shared" si="27"/>
        <v>Mixed</v>
      </c>
      <c r="AN100" s="53" t="str">
        <f t="shared" si="28"/>
        <v>Plate</v>
      </c>
      <c r="AO100" s="53" t="str">
        <f t="shared" si="29"/>
        <v>Plate</v>
      </c>
    </row>
    <row r="101" spans="1:41" s="24" customFormat="1" x14ac:dyDescent="0.25">
      <c r="A101" s="27" t="s">
        <v>127</v>
      </c>
      <c r="B101" s="17">
        <v>448253</v>
      </c>
      <c r="C101" s="17">
        <v>8031060</v>
      </c>
      <c r="D101" s="27">
        <v>-17.807400000000001</v>
      </c>
      <c r="E101" s="27">
        <v>146.512</v>
      </c>
      <c r="F101" s="22">
        <v>0.62694499999999997</v>
      </c>
      <c r="G101" s="22">
        <v>0.38829999999999998</v>
      </c>
      <c r="H101" s="22">
        <v>6.4561299999999999</v>
      </c>
      <c r="I101" s="22">
        <v>7.5258799999999999</v>
      </c>
      <c r="J101" s="22">
        <v>0.84676799999999997</v>
      </c>
      <c r="K101" s="22">
        <v>1.6204799999999999</v>
      </c>
      <c r="L101" s="22">
        <v>1.4873000000000001</v>
      </c>
      <c r="M101" s="22">
        <v>1.3243400000000001</v>
      </c>
      <c r="N101" s="22">
        <v>1.19754</v>
      </c>
      <c r="O101" s="22">
        <v>3025.29</v>
      </c>
      <c r="P101" s="22">
        <v>7102.09</v>
      </c>
      <c r="Q101" s="22">
        <v>547.649</v>
      </c>
      <c r="R101" s="22">
        <v>1296.57</v>
      </c>
      <c r="S101" s="22">
        <v>0.50717299999999998</v>
      </c>
      <c r="T101" s="22">
        <v>0.79705400000000004</v>
      </c>
      <c r="U101" s="22">
        <v>0.19975999999999999</v>
      </c>
      <c r="V101" s="22">
        <v>0.30931399999999998</v>
      </c>
      <c r="W101" s="22">
        <v>52.110126495400003</v>
      </c>
      <c r="X101" s="17">
        <f t="shared" si="16"/>
        <v>6.521341525698432E-2</v>
      </c>
      <c r="Y101" s="17">
        <f t="shared" si="17"/>
        <v>0.70848115310512005</v>
      </c>
      <c r="Z101" s="71">
        <f t="shared" si="18"/>
        <v>0.88282911989405899</v>
      </c>
      <c r="AA101" s="17" t="str">
        <f t="shared" si="19"/>
        <v/>
      </c>
      <c r="AB101" s="17">
        <f t="shared" si="15"/>
        <v>0.88282911989405899</v>
      </c>
      <c r="AC101" s="71">
        <f t="shared" si="20"/>
        <v>6.521341525698432E-2</v>
      </c>
      <c r="AD101" s="71">
        <f t="shared" si="21"/>
        <v>0.70848115310512005</v>
      </c>
      <c r="AE101" s="71">
        <f t="shared" si="22"/>
        <v>0.88282911989405899</v>
      </c>
      <c r="AF101" s="71">
        <f t="shared" si="23"/>
        <v>1.6565236882561634</v>
      </c>
      <c r="AG101" s="71">
        <f t="shared" si="24"/>
        <v>3.9367632180156167</v>
      </c>
      <c r="AH101" s="71">
        <f t="shared" si="25"/>
        <v>42.769153144495284</v>
      </c>
      <c r="AI101" s="71">
        <f t="shared" si="26"/>
        <v>53.294083637489109</v>
      </c>
      <c r="AJ101" s="51">
        <v>3.9367632180156167</v>
      </c>
      <c r="AK101" s="51">
        <v>42.769153144495284</v>
      </c>
      <c r="AL101" s="51">
        <v>53.294083637489109</v>
      </c>
      <c r="AM101" s="53" t="str">
        <f t="shared" si="27"/>
        <v>Mixed</v>
      </c>
      <c r="AN101" s="53" t="str">
        <f t="shared" si="28"/>
        <v>Plate</v>
      </c>
      <c r="AO101" s="53" t="str">
        <f t="shared" si="29"/>
        <v>Plate</v>
      </c>
    </row>
    <row r="102" spans="1:41" s="24" customFormat="1" x14ac:dyDescent="0.25">
      <c r="A102" s="27" t="s">
        <v>128</v>
      </c>
      <c r="B102" s="17">
        <v>448270</v>
      </c>
      <c r="C102" s="17">
        <v>8031080</v>
      </c>
      <c r="D102" s="27">
        <v>-17.807200000000002</v>
      </c>
      <c r="E102" s="27">
        <v>146.512</v>
      </c>
      <c r="F102" s="22">
        <v>0.64302700000000002</v>
      </c>
      <c r="G102" s="22">
        <v>0.39916299999999999</v>
      </c>
      <c r="H102" s="22">
        <v>6.47058</v>
      </c>
      <c r="I102" s="22">
        <v>7.5303699999999996</v>
      </c>
      <c r="J102" s="22">
        <v>0.83058799999999999</v>
      </c>
      <c r="K102" s="22">
        <v>1.5654399999999999</v>
      </c>
      <c r="L102" s="22">
        <v>1.4396599999999999</v>
      </c>
      <c r="M102" s="22">
        <v>1.2858400000000001</v>
      </c>
      <c r="N102" s="22">
        <v>1.1655</v>
      </c>
      <c r="O102" s="22">
        <v>2842.27</v>
      </c>
      <c r="P102" s="22">
        <v>6542.42</v>
      </c>
      <c r="Q102" s="22">
        <v>522.75</v>
      </c>
      <c r="R102" s="22">
        <v>1214.05</v>
      </c>
      <c r="S102" s="22">
        <v>0.51214999999999999</v>
      </c>
      <c r="T102" s="22">
        <v>0.80034799999999995</v>
      </c>
      <c r="U102" s="22">
        <v>0.20143800000000001</v>
      </c>
      <c r="V102" s="22">
        <v>0.309726</v>
      </c>
      <c r="W102" s="22">
        <v>54.775478362999998</v>
      </c>
      <c r="X102" s="17">
        <f t="shared" si="16"/>
        <v>5.8054222771346087E-2</v>
      </c>
      <c r="Y102" s="17">
        <f t="shared" si="17"/>
        <v>0.69843608502267251</v>
      </c>
      <c r="Z102" s="71">
        <f t="shared" si="18"/>
        <v>0.85481160087657382</v>
      </c>
      <c r="AA102" s="17" t="str">
        <f t="shared" si="19"/>
        <v/>
      </c>
      <c r="AB102" s="17">
        <f t="shared" si="15"/>
        <v>0.85481160087657382</v>
      </c>
      <c r="AC102" s="71">
        <f t="shared" si="20"/>
        <v>5.8054222771346087E-2</v>
      </c>
      <c r="AD102" s="71">
        <f t="shared" si="21"/>
        <v>0.69843608502267251</v>
      </c>
      <c r="AE102" s="71">
        <f t="shared" si="22"/>
        <v>0.85481160087657382</v>
      </c>
      <c r="AF102" s="71">
        <f t="shared" si="23"/>
        <v>1.6113019086705924</v>
      </c>
      <c r="AG102" s="71">
        <f t="shared" si="24"/>
        <v>3.6029388694291211</v>
      </c>
      <c r="AH102" s="71">
        <f t="shared" si="25"/>
        <v>43.34607197225494</v>
      </c>
      <c r="AI102" s="71">
        <f t="shared" si="26"/>
        <v>53.050989158315943</v>
      </c>
      <c r="AJ102" s="51">
        <v>3.6029388694291211</v>
      </c>
      <c r="AK102" s="51">
        <v>43.34607197225494</v>
      </c>
      <c r="AL102" s="51">
        <v>53.050989158315943</v>
      </c>
      <c r="AM102" s="53" t="str">
        <f t="shared" si="27"/>
        <v>Mixed</v>
      </c>
      <c r="AN102" s="53" t="str">
        <f t="shared" si="28"/>
        <v>Plate</v>
      </c>
      <c r="AO102" s="53" t="str">
        <f t="shared" si="29"/>
        <v>Plate</v>
      </c>
    </row>
    <row r="103" spans="1:41" s="24" customFormat="1" x14ac:dyDescent="0.25">
      <c r="A103" s="27" t="s">
        <v>129</v>
      </c>
      <c r="B103" s="17">
        <v>448296</v>
      </c>
      <c r="C103" s="17">
        <v>8031090</v>
      </c>
      <c r="D103" s="27">
        <v>-17.807099999999998</v>
      </c>
      <c r="E103" s="27">
        <v>146.512</v>
      </c>
      <c r="F103" s="22">
        <v>0.59932099999999999</v>
      </c>
      <c r="G103" s="22">
        <v>0.37224499999999999</v>
      </c>
      <c r="H103" s="22">
        <v>6.4471499999999997</v>
      </c>
      <c r="I103" s="22">
        <v>7.4815300000000002</v>
      </c>
      <c r="J103" s="22">
        <v>0.82361099999999998</v>
      </c>
      <c r="K103" s="22">
        <v>1.5422199999999999</v>
      </c>
      <c r="L103" s="22">
        <v>1.41842</v>
      </c>
      <c r="M103" s="22">
        <v>1.26946</v>
      </c>
      <c r="N103" s="22">
        <v>1.1520600000000001</v>
      </c>
      <c r="O103" s="22">
        <v>2837.84</v>
      </c>
      <c r="P103" s="22">
        <v>6534.65</v>
      </c>
      <c r="Q103" s="22">
        <v>512.303</v>
      </c>
      <c r="R103" s="22">
        <v>1178.18</v>
      </c>
      <c r="S103" s="22">
        <v>0.49234499999999998</v>
      </c>
      <c r="T103" s="22">
        <v>0.76499600000000001</v>
      </c>
      <c r="U103" s="22">
        <v>0.19389300000000001</v>
      </c>
      <c r="V103" s="22">
        <v>0.29594399999999998</v>
      </c>
      <c r="W103" s="22">
        <v>56.684631347699998</v>
      </c>
      <c r="X103" s="17">
        <f t="shared" si="16"/>
        <v>6.8123827982932816E-2</v>
      </c>
      <c r="Y103" s="17">
        <f t="shared" si="17"/>
        <v>0.70236866824783029</v>
      </c>
      <c r="Z103" s="71">
        <f t="shared" si="18"/>
        <v>0.82693824379327974</v>
      </c>
      <c r="AA103" s="17" t="str">
        <f t="shared" si="19"/>
        <v/>
      </c>
      <c r="AB103" s="17">
        <f t="shared" si="15"/>
        <v>0.82693824379327974</v>
      </c>
      <c r="AC103" s="71">
        <f t="shared" si="20"/>
        <v>6.8123827982932816E-2</v>
      </c>
      <c r="AD103" s="71">
        <f t="shared" si="21"/>
        <v>0.70236866824783029</v>
      </c>
      <c r="AE103" s="71">
        <f t="shared" si="22"/>
        <v>0.82693824379327974</v>
      </c>
      <c r="AF103" s="71">
        <f t="shared" si="23"/>
        <v>1.5974307400240428</v>
      </c>
      <c r="AG103" s="71">
        <f t="shared" si="24"/>
        <v>4.2645872697997218</v>
      </c>
      <c r="AH103" s="71">
        <f t="shared" si="25"/>
        <v>43.96864606707512</v>
      </c>
      <c r="AI103" s="71">
        <f t="shared" si="26"/>
        <v>51.766766663125161</v>
      </c>
      <c r="AJ103" s="51">
        <v>4.2645872697997218</v>
      </c>
      <c r="AK103" s="51">
        <v>43.96864606707512</v>
      </c>
      <c r="AL103" s="51">
        <v>51.766766663125161</v>
      </c>
      <c r="AM103" s="53" t="str">
        <f t="shared" si="27"/>
        <v>Mixed</v>
      </c>
      <c r="AN103" s="53" t="str">
        <f t="shared" si="28"/>
        <v>Plate</v>
      </c>
      <c r="AO103" s="53" t="str">
        <f t="shared" si="29"/>
        <v>Plate</v>
      </c>
    </row>
    <row r="104" spans="1:41" s="24" customFormat="1" x14ac:dyDescent="0.25">
      <c r="A104" s="27" t="s">
        <v>130</v>
      </c>
      <c r="B104" s="17">
        <v>449103</v>
      </c>
      <c r="C104" s="17">
        <v>8031630</v>
      </c>
      <c r="D104" s="27">
        <v>-17.802199999999999</v>
      </c>
      <c r="E104" s="27">
        <v>146.52000000000001</v>
      </c>
      <c r="F104" s="22">
        <v>0.617456</v>
      </c>
      <c r="G104" s="22">
        <v>0.38366299999999998</v>
      </c>
      <c r="H104" s="22">
        <v>6.4005999999999998</v>
      </c>
      <c r="I104" s="22">
        <v>7.2882300000000004</v>
      </c>
      <c r="J104" s="22">
        <v>0.85188399999999997</v>
      </c>
      <c r="K104" s="22">
        <v>1.6166799999999999</v>
      </c>
      <c r="L104" s="22">
        <v>1.48637</v>
      </c>
      <c r="M104" s="22">
        <v>1.32647</v>
      </c>
      <c r="N104" s="22">
        <v>1.20279</v>
      </c>
      <c r="O104" s="22">
        <v>3058.19</v>
      </c>
      <c r="P104" s="22">
        <v>7139.32</v>
      </c>
      <c r="Q104" s="22">
        <v>551.67999999999995</v>
      </c>
      <c r="R104" s="22">
        <v>1291.31</v>
      </c>
      <c r="S104" s="22">
        <v>0.50521400000000005</v>
      </c>
      <c r="T104" s="22">
        <v>0.78970399999999996</v>
      </c>
      <c r="U104" s="22">
        <v>0.198687</v>
      </c>
      <c r="V104" s="22">
        <v>0.30527700000000002</v>
      </c>
      <c r="W104" s="22">
        <v>38.714302062999998</v>
      </c>
      <c r="X104" s="17">
        <f t="shared" si="16"/>
        <v>3.8617883051583757E-2</v>
      </c>
      <c r="Y104" s="17">
        <f t="shared" si="17"/>
        <v>0.72400869410810209</v>
      </c>
      <c r="Z104" s="71">
        <f t="shared" si="18"/>
        <v>0.88462744161002571</v>
      </c>
      <c r="AA104" s="17" t="str">
        <f t="shared" si="19"/>
        <v/>
      </c>
      <c r="AB104" s="17">
        <f t="shared" si="15"/>
        <v>0.88462744161002571</v>
      </c>
      <c r="AC104" s="71">
        <f t="shared" si="20"/>
        <v>3.8617883051583757E-2</v>
      </c>
      <c r="AD104" s="71">
        <f t="shared" si="21"/>
        <v>0.72400869410810209</v>
      </c>
      <c r="AE104" s="71">
        <f t="shared" si="22"/>
        <v>0.88462744161002571</v>
      </c>
      <c r="AF104" s="71">
        <f t="shared" si="23"/>
        <v>1.6472540187697116</v>
      </c>
      <c r="AG104" s="71">
        <f t="shared" si="24"/>
        <v>2.3443793496054957</v>
      </c>
      <c r="AH104" s="71">
        <f t="shared" si="25"/>
        <v>43.952461846099737</v>
      </c>
      <c r="AI104" s="71">
        <f t="shared" si="26"/>
        <v>53.703158804294773</v>
      </c>
      <c r="AJ104" s="51">
        <v>2.3443793496054957</v>
      </c>
      <c r="AK104" s="51">
        <v>43.952461846099737</v>
      </c>
      <c r="AL104" s="51">
        <v>53.703158804294773</v>
      </c>
      <c r="AM104" s="53" t="str">
        <f t="shared" si="27"/>
        <v>Mixed</v>
      </c>
      <c r="AN104" s="53" t="str">
        <f t="shared" si="28"/>
        <v>Plate</v>
      </c>
      <c r="AO104" s="53" t="str">
        <f t="shared" si="29"/>
        <v>Plate</v>
      </c>
    </row>
    <row r="105" spans="1:41" s="24" customFormat="1" x14ac:dyDescent="0.25">
      <c r="A105" s="27" t="s">
        <v>131</v>
      </c>
      <c r="B105" s="17">
        <v>449155</v>
      </c>
      <c r="C105" s="17">
        <v>8031650</v>
      </c>
      <c r="D105" s="27">
        <v>-17.802</v>
      </c>
      <c r="E105" s="27">
        <v>146.52000000000001</v>
      </c>
      <c r="F105" s="22">
        <v>0.59053500000000003</v>
      </c>
      <c r="G105" s="22">
        <v>0.36624200000000001</v>
      </c>
      <c r="H105" s="22">
        <v>6.3785699999999999</v>
      </c>
      <c r="I105" s="22">
        <v>7.2617900000000004</v>
      </c>
      <c r="J105" s="22">
        <v>0.85102199999999995</v>
      </c>
      <c r="K105" s="22">
        <v>1.6197699999999999</v>
      </c>
      <c r="L105" s="22">
        <v>1.48708</v>
      </c>
      <c r="M105" s="22">
        <v>1.3263499999999999</v>
      </c>
      <c r="N105" s="22">
        <v>1.20279</v>
      </c>
      <c r="O105" s="22">
        <v>3095.84</v>
      </c>
      <c r="P105" s="22">
        <v>7248.6</v>
      </c>
      <c r="Q105" s="22">
        <v>551.04700000000003</v>
      </c>
      <c r="R105" s="22">
        <v>1286.8499999999999</v>
      </c>
      <c r="S105" s="22">
        <v>0.49180699999999999</v>
      </c>
      <c r="T105" s="22">
        <v>0.767482</v>
      </c>
      <c r="U105" s="22">
        <v>0.19370799999999999</v>
      </c>
      <c r="V105" s="22">
        <v>0.29637999999999998</v>
      </c>
      <c r="W105" s="22">
        <v>39.716270446800003</v>
      </c>
      <c r="X105" s="17">
        <f t="shared" si="16"/>
        <v>5.5532070746354467E-2</v>
      </c>
      <c r="Y105" s="17">
        <f t="shared" si="17"/>
        <v>0.71810355439864804</v>
      </c>
      <c r="Z105" s="71">
        <f t="shared" si="18"/>
        <v>0.88609158271456478</v>
      </c>
      <c r="AA105" s="17" t="str">
        <f t="shared" si="19"/>
        <v/>
      </c>
      <c r="AB105" s="17">
        <f t="shared" si="15"/>
        <v>0.88609158271456478</v>
      </c>
      <c r="AC105" s="71">
        <f t="shared" si="20"/>
        <v>5.5532070746354467E-2</v>
      </c>
      <c r="AD105" s="71">
        <f t="shared" si="21"/>
        <v>0.71810355439864804</v>
      </c>
      <c r="AE105" s="71">
        <f t="shared" si="22"/>
        <v>0.88609158271456478</v>
      </c>
      <c r="AF105" s="71">
        <f t="shared" si="23"/>
        <v>1.6597272078595673</v>
      </c>
      <c r="AG105" s="71">
        <f t="shared" si="24"/>
        <v>3.3458552997977451</v>
      </c>
      <c r="AH105" s="71">
        <f t="shared" si="25"/>
        <v>43.266360339102675</v>
      </c>
      <c r="AI105" s="71">
        <f t="shared" si="26"/>
        <v>53.387784361099577</v>
      </c>
      <c r="AJ105" s="51">
        <v>3.3458552997977451</v>
      </c>
      <c r="AK105" s="51">
        <v>43.266360339102675</v>
      </c>
      <c r="AL105" s="51">
        <v>53.387784361099577</v>
      </c>
      <c r="AM105" s="53" t="str">
        <f t="shared" si="27"/>
        <v>Mixed</v>
      </c>
      <c r="AN105" s="53" t="str">
        <f t="shared" si="28"/>
        <v>Plate</v>
      </c>
      <c r="AO105" s="53" t="str">
        <f t="shared" si="29"/>
        <v>Plate</v>
      </c>
    </row>
    <row r="106" spans="1:41" s="24" customFormat="1" x14ac:dyDescent="0.25">
      <c r="A106" s="27" t="s">
        <v>132</v>
      </c>
      <c r="B106" s="17">
        <v>449168</v>
      </c>
      <c r="C106" s="17">
        <v>8031670</v>
      </c>
      <c r="D106" s="27">
        <v>-17.8018</v>
      </c>
      <c r="E106" s="27">
        <v>146.52000000000001</v>
      </c>
      <c r="F106" s="22">
        <v>0.62868599999999997</v>
      </c>
      <c r="G106" s="22">
        <v>0.39095299999999999</v>
      </c>
      <c r="H106" s="22">
        <v>6.4031000000000002</v>
      </c>
      <c r="I106" s="22">
        <v>7.3048700000000002</v>
      </c>
      <c r="J106" s="22">
        <v>0.84201300000000001</v>
      </c>
      <c r="K106" s="22">
        <v>1.59416</v>
      </c>
      <c r="L106" s="22">
        <v>1.46418</v>
      </c>
      <c r="M106" s="22">
        <v>1.3073600000000001</v>
      </c>
      <c r="N106" s="22">
        <v>1.1863699999999999</v>
      </c>
      <c r="O106" s="22">
        <v>2945.16</v>
      </c>
      <c r="P106" s="22">
        <v>6796.24</v>
      </c>
      <c r="Q106" s="22">
        <v>537.096</v>
      </c>
      <c r="R106" s="22">
        <v>1242.28</v>
      </c>
      <c r="S106" s="22">
        <v>0.50693699999999997</v>
      </c>
      <c r="T106" s="22">
        <v>0.79164500000000004</v>
      </c>
      <c r="U106" s="22">
        <v>0.199409</v>
      </c>
      <c r="V106" s="22">
        <v>0.30536099999999999</v>
      </c>
      <c r="W106" s="22">
        <v>30.672639846799999</v>
      </c>
      <c r="X106" s="17">
        <f t="shared" si="16"/>
        <v>5.0893763175611006E-2</v>
      </c>
      <c r="Y106" s="17">
        <f t="shared" si="17"/>
        <v>0.70156197342054227</v>
      </c>
      <c r="Z106" s="71">
        <f t="shared" si="18"/>
        <v>0.88393469720015605</v>
      </c>
      <c r="AA106" s="17" t="str">
        <f t="shared" si="19"/>
        <v/>
      </c>
      <c r="AB106" s="17">
        <f t="shared" si="15"/>
        <v>0.88393469720015605</v>
      </c>
      <c r="AC106" s="71">
        <f t="shared" si="20"/>
        <v>5.0893763175611006E-2</v>
      </c>
      <c r="AD106" s="71">
        <f t="shared" si="21"/>
        <v>0.70156197342054227</v>
      </c>
      <c r="AE106" s="71">
        <f t="shared" si="22"/>
        <v>0.88393469720015605</v>
      </c>
      <c r="AF106" s="71">
        <f t="shared" si="23"/>
        <v>1.6363904337963093</v>
      </c>
      <c r="AG106" s="71">
        <f t="shared" si="24"/>
        <v>3.110123484255594</v>
      </c>
      <c r="AH106" s="71">
        <f t="shared" si="25"/>
        <v>42.872529619533914</v>
      </c>
      <c r="AI106" s="71">
        <f t="shared" si="26"/>
        <v>54.017346896210498</v>
      </c>
      <c r="AJ106" s="51">
        <v>3.110123484255594</v>
      </c>
      <c r="AK106" s="51">
        <v>42.872529619533914</v>
      </c>
      <c r="AL106" s="51">
        <v>54.017346896210498</v>
      </c>
      <c r="AM106" s="53" t="str">
        <f t="shared" si="27"/>
        <v>Mixed</v>
      </c>
      <c r="AN106" s="53" t="str">
        <f t="shared" si="28"/>
        <v>Plate</v>
      </c>
      <c r="AO106" s="53" t="str">
        <f t="shared" si="29"/>
        <v>Plate</v>
      </c>
    </row>
    <row r="107" spans="1:41" s="24" customFormat="1" x14ac:dyDescent="0.25">
      <c r="A107" s="27" t="s">
        <v>133</v>
      </c>
      <c r="B107" s="17">
        <v>449175</v>
      </c>
      <c r="C107" s="17">
        <v>8031680</v>
      </c>
      <c r="D107" s="27">
        <v>-17.8017</v>
      </c>
      <c r="E107" s="27">
        <v>146.52000000000001</v>
      </c>
      <c r="F107" s="22">
        <v>0.57403199999999999</v>
      </c>
      <c r="G107" s="22">
        <v>0.35643200000000003</v>
      </c>
      <c r="H107" s="22">
        <v>6.3739699999999999</v>
      </c>
      <c r="I107" s="22">
        <v>7.2525500000000003</v>
      </c>
      <c r="J107" s="22">
        <v>0.84565599999999996</v>
      </c>
      <c r="K107" s="22">
        <v>1.6065100000000001</v>
      </c>
      <c r="L107" s="22">
        <v>1.4744299999999999</v>
      </c>
      <c r="M107" s="22">
        <v>1.31599</v>
      </c>
      <c r="N107" s="22">
        <v>1.1938</v>
      </c>
      <c r="O107" s="22">
        <v>3067.81</v>
      </c>
      <c r="P107" s="22">
        <v>7175.77</v>
      </c>
      <c r="Q107" s="22">
        <v>543.173</v>
      </c>
      <c r="R107" s="22">
        <v>1263.9000000000001</v>
      </c>
      <c r="S107" s="22">
        <v>0.48308099999999998</v>
      </c>
      <c r="T107" s="22">
        <v>0.75235399999999997</v>
      </c>
      <c r="U107" s="22">
        <v>0.190418</v>
      </c>
      <c r="V107" s="22">
        <v>0.29068100000000002</v>
      </c>
      <c r="W107" s="22">
        <v>45.311084747300001</v>
      </c>
      <c r="X107" s="17">
        <f t="shared" si="16"/>
        <v>6.7382199685676269E-2</v>
      </c>
      <c r="Y107" s="17">
        <f t="shared" si="17"/>
        <v>0.71105899758754765</v>
      </c>
      <c r="Z107" s="71">
        <f t="shared" si="18"/>
        <v>0.87374897945776442</v>
      </c>
      <c r="AA107" s="17" t="str">
        <f t="shared" si="19"/>
        <v/>
      </c>
      <c r="AB107" s="17">
        <f t="shared" si="15"/>
        <v>0.87374897945776442</v>
      </c>
      <c r="AC107" s="71">
        <f t="shared" si="20"/>
        <v>6.7382199685676269E-2</v>
      </c>
      <c r="AD107" s="71">
        <f t="shared" si="21"/>
        <v>0.71105899758754765</v>
      </c>
      <c r="AE107" s="71">
        <f t="shared" si="22"/>
        <v>0.87374897945776442</v>
      </c>
      <c r="AF107" s="71">
        <f t="shared" si="23"/>
        <v>1.6521901767309883</v>
      </c>
      <c r="AG107" s="71">
        <f t="shared" si="24"/>
        <v>4.078356150198049</v>
      </c>
      <c r="AH107" s="71">
        <f t="shared" si="25"/>
        <v>43.037357781320544</v>
      </c>
      <c r="AI107" s="71">
        <f t="shared" si="26"/>
        <v>52.884286068481416</v>
      </c>
      <c r="AJ107" s="51">
        <v>4.078356150198049</v>
      </c>
      <c r="AK107" s="51">
        <v>43.037357781320544</v>
      </c>
      <c r="AL107" s="51">
        <v>52.884286068481416</v>
      </c>
      <c r="AM107" s="53" t="str">
        <f t="shared" si="27"/>
        <v>Mixed</v>
      </c>
      <c r="AN107" s="53" t="str">
        <f t="shared" si="28"/>
        <v>Plate</v>
      </c>
      <c r="AO107" s="53" t="str">
        <f t="shared" si="29"/>
        <v>Plate</v>
      </c>
    </row>
    <row r="108" spans="1:41" s="24" customFormat="1" x14ac:dyDescent="0.25">
      <c r="A108" s="27" t="s">
        <v>134</v>
      </c>
      <c r="B108" s="17">
        <v>449185</v>
      </c>
      <c r="C108" s="17">
        <v>8031700</v>
      </c>
      <c r="D108" s="27">
        <v>-17.801600000000001</v>
      </c>
      <c r="E108" s="27">
        <v>146.52099999999999</v>
      </c>
      <c r="F108" s="22">
        <v>0.58184899999999995</v>
      </c>
      <c r="G108" s="22">
        <v>0.36289900000000003</v>
      </c>
      <c r="H108" s="22">
        <v>6.3966000000000003</v>
      </c>
      <c r="I108" s="22">
        <v>7.2992600000000003</v>
      </c>
      <c r="J108" s="22">
        <v>0.83879800000000004</v>
      </c>
      <c r="K108" s="22">
        <v>1.58263</v>
      </c>
      <c r="L108" s="22">
        <v>1.4540599999999999</v>
      </c>
      <c r="M108" s="22">
        <v>1.2995300000000001</v>
      </c>
      <c r="N108" s="22">
        <v>1.17994</v>
      </c>
      <c r="O108" s="22">
        <v>2984.74</v>
      </c>
      <c r="P108" s="22">
        <v>6919.37</v>
      </c>
      <c r="Q108" s="22">
        <v>532.13300000000004</v>
      </c>
      <c r="R108" s="22">
        <v>1229.58</v>
      </c>
      <c r="S108" s="22">
        <v>0.48565900000000001</v>
      </c>
      <c r="T108" s="22">
        <v>0.754969</v>
      </c>
      <c r="U108" s="22">
        <v>0.19106699999999999</v>
      </c>
      <c r="V108" s="22">
        <v>0.29130600000000001</v>
      </c>
      <c r="W108" s="22">
        <v>37.057102203399999</v>
      </c>
      <c r="X108" s="17">
        <f t="shared" si="16"/>
        <v>7.2766189250740076E-2</v>
      </c>
      <c r="Y108" s="17">
        <f t="shared" si="17"/>
        <v>0.69921334232808574</v>
      </c>
      <c r="Z108" s="71">
        <f t="shared" si="18"/>
        <v>0.86048523077812766</v>
      </c>
      <c r="AA108" s="17" t="str">
        <f t="shared" si="19"/>
        <v/>
      </c>
      <c r="AB108" s="17">
        <f t="shared" si="15"/>
        <v>0.86048523077812766</v>
      </c>
      <c r="AC108" s="71">
        <f t="shared" si="20"/>
        <v>7.2766189250740076E-2</v>
      </c>
      <c r="AD108" s="71">
        <f t="shared" si="21"/>
        <v>0.69921334232808574</v>
      </c>
      <c r="AE108" s="71">
        <f t="shared" si="22"/>
        <v>0.86048523077812766</v>
      </c>
      <c r="AF108" s="71">
        <f t="shared" si="23"/>
        <v>1.6324647623569535</v>
      </c>
      <c r="AG108" s="71">
        <f t="shared" si="24"/>
        <v>4.4574431821536056</v>
      </c>
      <c r="AH108" s="71">
        <f t="shared" si="25"/>
        <v>42.831757135055163</v>
      </c>
      <c r="AI108" s="71">
        <f t="shared" si="26"/>
        <v>52.710799682791233</v>
      </c>
      <c r="AJ108" s="51">
        <v>4.4574431821536056</v>
      </c>
      <c r="AK108" s="51">
        <v>42.831757135055163</v>
      </c>
      <c r="AL108" s="51">
        <v>52.710799682791233</v>
      </c>
      <c r="AM108" s="53" t="str">
        <f t="shared" si="27"/>
        <v>Mixed</v>
      </c>
      <c r="AN108" s="53" t="str">
        <f t="shared" si="28"/>
        <v>Plate</v>
      </c>
      <c r="AO108" s="53" t="str">
        <f t="shared" si="29"/>
        <v>Plate</v>
      </c>
    </row>
    <row r="109" spans="1:41" s="24" customFormat="1" x14ac:dyDescent="0.25">
      <c r="A109" s="27" t="s">
        <v>135</v>
      </c>
      <c r="B109" s="17">
        <v>449206</v>
      </c>
      <c r="C109" s="17">
        <v>8031720</v>
      </c>
      <c r="D109" s="27">
        <v>-17.801400000000001</v>
      </c>
      <c r="E109" s="27">
        <v>146.52099999999999</v>
      </c>
      <c r="F109" s="22">
        <v>0.59355100000000005</v>
      </c>
      <c r="G109" s="22">
        <v>0.37102499999999999</v>
      </c>
      <c r="H109" s="22">
        <v>6.4451799999999997</v>
      </c>
      <c r="I109" s="22">
        <v>7.4510500000000004</v>
      </c>
      <c r="J109" s="22">
        <v>0.84397</v>
      </c>
      <c r="K109" s="22">
        <v>1.5902400000000001</v>
      </c>
      <c r="L109" s="22">
        <v>1.4631700000000001</v>
      </c>
      <c r="M109" s="22">
        <v>1.3077099999999999</v>
      </c>
      <c r="N109" s="22">
        <v>1.18716</v>
      </c>
      <c r="O109" s="22">
        <v>3021.45</v>
      </c>
      <c r="P109" s="22">
        <v>7002.92</v>
      </c>
      <c r="Q109" s="22">
        <v>538.06600000000003</v>
      </c>
      <c r="R109" s="22">
        <v>1246.03</v>
      </c>
      <c r="S109" s="22">
        <v>0.49051499999999998</v>
      </c>
      <c r="T109" s="22">
        <v>0.76250399999999996</v>
      </c>
      <c r="U109" s="22">
        <v>0.191966</v>
      </c>
      <c r="V109" s="22">
        <v>0.29265000000000002</v>
      </c>
      <c r="W109" s="22">
        <v>43.550125122099999</v>
      </c>
      <c r="X109" s="17">
        <f t="shared" si="16"/>
        <v>9.3914553425929803E-2</v>
      </c>
      <c r="Y109" s="17">
        <f t="shared" si="17"/>
        <v>0.68135652311805961</v>
      </c>
      <c r="Z109" s="71">
        <f t="shared" si="18"/>
        <v>0.86187233551387243</v>
      </c>
      <c r="AA109" s="17" t="str">
        <f t="shared" si="19"/>
        <v/>
      </c>
      <c r="AB109" s="17">
        <f t="shared" si="15"/>
        <v>0.86187233551387243</v>
      </c>
      <c r="AC109" s="71">
        <f t="shared" si="20"/>
        <v>9.3914553425929803E-2</v>
      </c>
      <c r="AD109" s="71">
        <f t="shared" si="21"/>
        <v>0.68135652311805961</v>
      </c>
      <c r="AE109" s="71">
        <f t="shared" si="22"/>
        <v>0.86187233551387243</v>
      </c>
      <c r="AF109" s="71">
        <f t="shared" si="23"/>
        <v>1.6371434120578618</v>
      </c>
      <c r="AG109" s="71">
        <f t="shared" si="24"/>
        <v>5.7364891025570435</v>
      </c>
      <c r="AH109" s="71">
        <f t="shared" si="25"/>
        <v>41.61862168578169</v>
      </c>
      <c r="AI109" s="71">
        <f t="shared" si="26"/>
        <v>52.644889211661258</v>
      </c>
      <c r="AJ109" s="51">
        <v>5.7364891025570435</v>
      </c>
      <c r="AK109" s="51">
        <v>41.61862168578169</v>
      </c>
      <c r="AL109" s="51">
        <v>52.644889211661258</v>
      </c>
      <c r="AM109" s="53" t="str">
        <f t="shared" si="27"/>
        <v>Mixed</v>
      </c>
      <c r="AN109" s="53" t="str">
        <f t="shared" si="28"/>
        <v>Plate</v>
      </c>
      <c r="AO109" s="53" t="str">
        <f t="shared" si="29"/>
        <v>Plate</v>
      </c>
    </row>
    <row r="110" spans="1:41" s="24" customFormat="1" x14ac:dyDescent="0.25">
      <c r="A110" s="27" t="s">
        <v>136</v>
      </c>
      <c r="B110" s="17">
        <v>449219</v>
      </c>
      <c r="C110" s="17">
        <v>8031740</v>
      </c>
      <c r="D110" s="27">
        <v>-17.801300000000001</v>
      </c>
      <c r="E110" s="27">
        <v>146.52099999999999</v>
      </c>
      <c r="F110" s="22">
        <v>0.638158</v>
      </c>
      <c r="G110" s="22">
        <v>0.40047199999999999</v>
      </c>
      <c r="H110" s="22">
        <v>6.4977999999999998</v>
      </c>
      <c r="I110" s="22">
        <v>7.5830099999999998</v>
      </c>
      <c r="J110" s="22">
        <v>0.841997</v>
      </c>
      <c r="K110" s="22">
        <v>1.57717</v>
      </c>
      <c r="L110" s="22">
        <v>1.45347</v>
      </c>
      <c r="M110" s="22">
        <v>1.3001</v>
      </c>
      <c r="N110" s="22">
        <v>1.1810499999999999</v>
      </c>
      <c r="O110" s="22">
        <v>2928.72</v>
      </c>
      <c r="P110" s="22">
        <v>6710.53</v>
      </c>
      <c r="Q110" s="22">
        <v>533.32500000000005</v>
      </c>
      <c r="R110" s="22">
        <v>1228.3399999999999</v>
      </c>
      <c r="S110" s="22">
        <v>0.51019899999999996</v>
      </c>
      <c r="T110" s="22">
        <v>0.79391900000000004</v>
      </c>
      <c r="U110" s="22">
        <v>0.19877900000000001</v>
      </c>
      <c r="V110" s="22">
        <v>0.30352800000000002</v>
      </c>
      <c r="W110" s="22">
        <v>38.895790100100001</v>
      </c>
      <c r="X110" s="17">
        <f t="shared" si="16"/>
        <v>9.321453991935913E-2</v>
      </c>
      <c r="Y110" s="17">
        <f t="shared" si="17"/>
        <v>0.66372950744455839</v>
      </c>
      <c r="Z110" s="71">
        <f t="shared" si="18"/>
        <v>0.86627946411043388</v>
      </c>
      <c r="AA110" s="17" t="str">
        <f t="shared" si="19"/>
        <v/>
      </c>
      <c r="AB110" s="17">
        <f t="shared" si="15"/>
        <v>0.86627946411043388</v>
      </c>
      <c r="AC110" s="71">
        <f t="shared" si="20"/>
        <v>9.321453991935913E-2</v>
      </c>
      <c r="AD110" s="71">
        <f t="shared" si="21"/>
        <v>0.66372950744455839</v>
      </c>
      <c r="AE110" s="71">
        <f t="shared" si="22"/>
        <v>0.86627946411043388</v>
      </c>
      <c r="AF110" s="71">
        <f t="shared" si="23"/>
        <v>1.6232235114743514</v>
      </c>
      <c r="AG110" s="71">
        <f t="shared" si="24"/>
        <v>5.7425572794157995</v>
      </c>
      <c r="AH110" s="71">
        <f t="shared" si="25"/>
        <v>40.889594239656006</v>
      </c>
      <c r="AI110" s="71">
        <f t="shared" si="26"/>
        <v>53.367848480928195</v>
      </c>
      <c r="AJ110" s="51">
        <v>5.7425572794157995</v>
      </c>
      <c r="AK110" s="51">
        <v>40.889594239656006</v>
      </c>
      <c r="AL110" s="51">
        <v>53.367848480928195</v>
      </c>
      <c r="AM110" s="53" t="str">
        <f t="shared" si="27"/>
        <v>Mixed</v>
      </c>
      <c r="AN110" s="53" t="str">
        <f t="shared" si="28"/>
        <v>Plate</v>
      </c>
      <c r="AO110" s="53" t="str">
        <f t="shared" si="29"/>
        <v>Plate</v>
      </c>
    </row>
    <row r="111" spans="1:41" s="24" customFormat="1" x14ac:dyDescent="0.25">
      <c r="A111" s="27" t="s">
        <v>137</v>
      </c>
      <c r="B111" s="17">
        <v>450390</v>
      </c>
      <c r="C111" s="17">
        <v>8032840</v>
      </c>
      <c r="D111" s="27">
        <v>-17.7913</v>
      </c>
      <c r="E111" s="27">
        <v>146.53200000000001</v>
      </c>
      <c r="F111" s="22">
        <v>0.73565999999999998</v>
      </c>
      <c r="G111" s="22">
        <v>0.45495099999999999</v>
      </c>
      <c r="H111" s="22">
        <v>6.8968600000000002</v>
      </c>
      <c r="I111" s="22">
        <v>8.5676400000000008</v>
      </c>
      <c r="J111" s="22">
        <v>0.87264299999999995</v>
      </c>
      <c r="K111" s="22">
        <v>1.61971</v>
      </c>
      <c r="L111" s="22">
        <v>1.51284</v>
      </c>
      <c r="M111" s="22">
        <v>1.3526899999999999</v>
      </c>
      <c r="N111" s="22">
        <v>1.22096</v>
      </c>
      <c r="O111" s="22">
        <v>3225.16</v>
      </c>
      <c r="P111" s="22">
        <v>7596.52</v>
      </c>
      <c r="Q111" s="22">
        <v>574.48500000000001</v>
      </c>
      <c r="R111" s="22">
        <v>1343.83</v>
      </c>
      <c r="S111" s="22">
        <v>0.54589799999999999</v>
      </c>
      <c r="T111" s="22">
        <v>0.85253199999999996</v>
      </c>
      <c r="U111" s="22">
        <v>0.20344899999999999</v>
      </c>
      <c r="V111" s="22">
        <v>0.309195</v>
      </c>
      <c r="W111" s="22">
        <v>62.786403655999997</v>
      </c>
      <c r="X111" s="17">
        <f t="shared" si="16"/>
        <v>0.23324105374619375</v>
      </c>
      <c r="Y111" s="17">
        <f t="shared" si="17"/>
        <v>0.56015900391377338</v>
      </c>
      <c r="Z111" s="71">
        <f t="shared" si="18"/>
        <v>0.80822038702903387</v>
      </c>
      <c r="AA111" s="17" t="str">
        <f t="shared" si="19"/>
        <v/>
      </c>
      <c r="AB111" s="17">
        <f t="shared" si="15"/>
        <v>0.80822038702903387</v>
      </c>
      <c r="AC111" s="71">
        <f t="shared" si="20"/>
        <v>0.23324105374619375</v>
      </c>
      <c r="AD111" s="71">
        <f t="shared" si="21"/>
        <v>0.56015900391377338</v>
      </c>
      <c r="AE111" s="71">
        <f t="shared" si="22"/>
        <v>0.80822038702903387</v>
      </c>
      <c r="AF111" s="71">
        <f t="shared" si="23"/>
        <v>1.601620444689001</v>
      </c>
      <c r="AG111" s="71">
        <f t="shared" si="24"/>
        <v>14.562816959512775</v>
      </c>
      <c r="AH111" s="71">
        <f t="shared" si="25"/>
        <v>34.97451632634121</v>
      </c>
      <c r="AI111" s="71">
        <f t="shared" si="26"/>
        <v>50.46266671414601</v>
      </c>
      <c r="AJ111" s="51">
        <v>14.562816959512775</v>
      </c>
      <c r="AK111" s="51">
        <v>34.97451632634121</v>
      </c>
      <c r="AL111" s="51">
        <v>50.46266671414601</v>
      </c>
      <c r="AM111" s="53" t="str">
        <f t="shared" si="27"/>
        <v>Plate</v>
      </c>
      <c r="AN111" s="53" t="str">
        <f t="shared" si="28"/>
        <v>Plate</v>
      </c>
      <c r="AO111" s="53" t="str">
        <f t="shared" si="29"/>
        <v>Plate</v>
      </c>
    </row>
    <row r="112" spans="1:41" s="24" customFormat="1" x14ac:dyDescent="0.25">
      <c r="A112" s="27" t="s">
        <v>138</v>
      </c>
      <c r="B112" s="17">
        <v>450407</v>
      </c>
      <c r="C112" s="17">
        <v>8032870</v>
      </c>
      <c r="D112" s="27">
        <v>-17.7911</v>
      </c>
      <c r="E112" s="27">
        <v>146.53200000000001</v>
      </c>
      <c r="F112" s="22">
        <v>0.625444</v>
      </c>
      <c r="G112" s="22">
        <v>0.385328</v>
      </c>
      <c r="H112" s="22">
        <v>6.8079200000000002</v>
      </c>
      <c r="I112" s="22">
        <v>8.3808699999999998</v>
      </c>
      <c r="J112" s="22">
        <v>0.88698699999999997</v>
      </c>
      <c r="K112" s="22">
        <v>1.6586799999999999</v>
      </c>
      <c r="L112" s="22">
        <v>1.54643</v>
      </c>
      <c r="M112" s="22">
        <v>1.3799699999999999</v>
      </c>
      <c r="N112" s="22">
        <v>1.2440199999999999</v>
      </c>
      <c r="O112" s="22">
        <v>3537.07</v>
      </c>
      <c r="P112" s="22">
        <v>8444.7900000000009</v>
      </c>
      <c r="Q112" s="22">
        <v>594.62</v>
      </c>
      <c r="R112" s="22">
        <v>1399.25</v>
      </c>
      <c r="S112" s="22">
        <v>0.49799700000000002</v>
      </c>
      <c r="T112" s="22">
        <v>0.77247600000000005</v>
      </c>
      <c r="U112" s="22">
        <v>0.18697800000000001</v>
      </c>
      <c r="V112" s="22">
        <v>0.28131200000000001</v>
      </c>
      <c r="W112" s="22">
        <v>65.645988464400006</v>
      </c>
      <c r="X112" s="17">
        <f t="shared" si="16"/>
        <v>0.23779037493400335</v>
      </c>
      <c r="Y112" s="17">
        <f t="shared" si="17"/>
        <v>0.60051072711148201</v>
      </c>
      <c r="Z112" s="71">
        <f t="shared" si="18"/>
        <v>0.79523653783898562</v>
      </c>
      <c r="AA112" s="17" t="str">
        <f t="shared" si="19"/>
        <v/>
      </c>
      <c r="AB112" s="17">
        <f t="shared" si="15"/>
        <v>0.79523653783898562</v>
      </c>
      <c r="AC112" s="71">
        <f t="shared" si="20"/>
        <v>0.23779037493400335</v>
      </c>
      <c r="AD112" s="71">
        <f t="shared" si="21"/>
        <v>0.60051072711148201</v>
      </c>
      <c r="AE112" s="71">
        <f t="shared" si="22"/>
        <v>0.79523653783898562</v>
      </c>
      <c r="AF112" s="71">
        <f t="shared" si="23"/>
        <v>1.633537639884471</v>
      </c>
      <c r="AG112" s="71">
        <f t="shared" si="24"/>
        <v>14.556773540328132</v>
      </c>
      <c r="AH112" s="71">
        <f t="shared" si="25"/>
        <v>36.761364565431869</v>
      </c>
      <c r="AI112" s="71">
        <f t="shared" si="26"/>
        <v>48.681861894240001</v>
      </c>
      <c r="AJ112" s="51">
        <v>14.556773540328132</v>
      </c>
      <c r="AK112" s="51">
        <v>36.761364565431869</v>
      </c>
      <c r="AL112" s="51">
        <v>48.681861894240001</v>
      </c>
      <c r="AM112" s="53" t="str">
        <f t="shared" si="27"/>
        <v>Mixed</v>
      </c>
      <c r="AN112" s="53" t="str">
        <f t="shared" si="28"/>
        <v>Plate</v>
      </c>
      <c r="AO112" s="53" t="str">
        <f t="shared" si="29"/>
        <v>Plate</v>
      </c>
    </row>
    <row r="113" spans="1:41" s="24" customFormat="1" x14ac:dyDescent="0.25">
      <c r="A113" s="27" t="s">
        <v>139</v>
      </c>
      <c r="B113" s="17">
        <v>450421</v>
      </c>
      <c r="C113" s="17">
        <v>8032900</v>
      </c>
      <c r="D113" s="27">
        <v>-17.790800000000001</v>
      </c>
      <c r="E113" s="27">
        <v>146.53200000000001</v>
      </c>
      <c r="F113" s="22">
        <v>0.632745</v>
      </c>
      <c r="G113" s="22">
        <v>0.39177600000000001</v>
      </c>
      <c r="H113" s="22">
        <v>6.83392</v>
      </c>
      <c r="I113" s="22">
        <v>8.5168400000000002</v>
      </c>
      <c r="J113" s="22">
        <v>0.85435099999999997</v>
      </c>
      <c r="K113" s="22">
        <v>1.54592</v>
      </c>
      <c r="L113" s="22">
        <v>1.44153</v>
      </c>
      <c r="M113" s="22">
        <v>1.29369</v>
      </c>
      <c r="N113" s="22">
        <v>1.1726300000000001</v>
      </c>
      <c r="O113" s="22">
        <v>3302.89</v>
      </c>
      <c r="P113" s="22">
        <v>7805.87</v>
      </c>
      <c r="Q113" s="22">
        <v>546.42399999999998</v>
      </c>
      <c r="R113" s="22">
        <v>1238.06</v>
      </c>
      <c r="S113" s="22">
        <v>0.499058</v>
      </c>
      <c r="T113" s="22">
        <v>0.76912800000000003</v>
      </c>
      <c r="U113" s="22">
        <v>0.18695300000000001</v>
      </c>
      <c r="V113" s="22">
        <v>0.27726400000000001</v>
      </c>
      <c r="W113" s="22">
        <v>57.305236816399997</v>
      </c>
      <c r="X113" s="17">
        <f t="shared" si="16"/>
        <v>0.22695876752949751</v>
      </c>
      <c r="Y113" s="17">
        <f t="shared" si="17"/>
        <v>0.58449462590711398</v>
      </c>
      <c r="Z113" s="71">
        <f t="shared" si="18"/>
        <v>0.76023838451534131</v>
      </c>
      <c r="AA113" s="17" t="str">
        <f t="shared" si="19"/>
        <v/>
      </c>
      <c r="AB113" s="17">
        <f t="shared" si="15"/>
        <v>0.76023838451534131</v>
      </c>
      <c r="AC113" s="71">
        <f t="shared" si="20"/>
        <v>0.22695876752949751</v>
      </c>
      <c r="AD113" s="71">
        <f t="shared" si="21"/>
        <v>0.58449462590711398</v>
      </c>
      <c r="AE113" s="71">
        <f t="shared" si="22"/>
        <v>0.76023838451534131</v>
      </c>
      <c r="AF113" s="71">
        <f t="shared" si="23"/>
        <v>1.5716917779519528</v>
      </c>
      <c r="AG113" s="71">
        <f t="shared" si="24"/>
        <v>14.440411963294988</v>
      </c>
      <c r="AH113" s="71">
        <f t="shared" si="25"/>
        <v>37.188883603422539</v>
      </c>
      <c r="AI113" s="71">
        <f t="shared" si="26"/>
        <v>48.370704433282469</v>
      </c>
      <c r="AJ113" s="51">
        <v>14.440411963294988</v>
      </c>
      <c r="AK113" s="51">
        <v>37.188883603422539</v>
      </c>
      <c r="AL113" s="51">
        <v>48.370704433282469</v>
      </c>
      <c r="AM113" s="53" t="str">
        <f t="shared" si="27"/>
        <v>Mixed</v>
      </c>
      <c r="AN113" s="53" t="str">
        <f t="shared" si="28"/>
        <v>Plate</v>
      </c>
      <c r="AO113" s="53" t="str">
        <f t="shared" si="29"/>
        <v>Plate</v>
      </c>
    </row>
    <row r="114" spans="1:41" s="24" customFormat="1" x14ac:dyDescent="0.25">
      <c r="A114" s="27" t="s">
        <v>140</v>
      </c>
      <c r="B114" s="17">
        <v>450439</v>
      </c>
      <c r="C114" s="17">
        <v>8032920</v>
      </c>
      <c r="D114" s="27">
        <v>-17.790600000000001</v>
      </c>
      <c r="E114" s="27">
        <v>146.53200000000001</v>
      </c>
      <c r="F114" s="22">
        <v>0.61692999999999998</v>
      </c>
      <c r="G114" s="22">
        <v>0.38329400000000002</v>
      </c>
      <c r="H114" s="22">
        <v>6.8618600000000001</v>
      </c>
      <c r="I114" s="22">
        <v>8.5578199999999995</v>
      </c>
      <c r="J114" s="22">
        <v>0.87889300000000004</v>
      </c>
      <c r="K114" s="22">
        <v>1.6403099999999999</v>
      </c>
      <c r="L114" s="22">
        <v>1.5244</v>
      </c>
      <c r="M114" s="22">
        <v>1.36117</v>
      </c>
      <c r="N114" s="22">
        <v>1.2264299999999999</v>
      </c>
      <c r="O114" s="22">
        <v>3493.99</v>
      </c>
      <c r="P114" s="22">
        <v>8340.2900000000009</v>
      </c>
      <c r="Q114" s="22">
        <v>581.13199999999995</v>
      </c>
      <c r="R114" s="22">
        <v>1359.04</v>
      </c>
      <c r="S114" s="22">
        <v>0.489452</v>
      </c>
      <c r="T114" s="22">
        <v>0.75488999999999995</v>
      </c>
      <c r="U114" s="22">
        <v>0.182699</v>
      </c>
      <c r="V114" s="22">
        <v>0.27239200000000002</v>
      </c>
      <c r="W114" s="22">
        <v>55.0472259521</v>
      </c>
      <c r="X114" s="17">
        <f t="shared" si="16"/>
        <v>0.29365807925151444</v>
      </c>
      <c r="Y114" s="17">
        <f t="shared" si="17"/>
        <v>0.54601036509037604</v>
      </c>
      <c r="Z114" s="71">
        <f t="shared" si="18"/>
        <v>0.79141553929422659</v>
      </c>
      <c r="AA114" s="17" t="str">
        <f t="shared" si="19"/>
        <v/>
      </c>
      <c r="AB114" s="17">
        <f t="shared" si="15"/>
        <v>0.79141553929422659</v>
      </c>
      <c r="AC114" s="71">
        <f t="shared" si="20"/>
        <v>0.29365807925151444</v>
      </c>
      <c r="AD114" s="71">
        <f t="shared" si="21"/>
        <v>0.54601036509037604</v>
      </c>
      <c r="AE114" s="71">
        <f t="shared" si="22"/>
        <v>0.79141553929422659</v>
      </c>
      <c r="AF114" s="71">
        <f t="shared" si="23"/>
        <v>1.6310839836361171</v>
      </c>
      <c r="AG114" s="71">
        <f t="shared" si="24"/>
        <v>18.003860144397532</v>
      </c>
      <c r="AH114" s="71">
        <f t="shared" si="25"/>
        <v>33.475306640751548</v>
      </c>
      <c r="AI114" s="71">
        <f t="shared" si="26"/>
        <v>48.520833214850917</v>
      </c>
      <c r="AJ114" s="51">
        <v>18.003860144397532</v>
      </c>
      <c r="AK114" s="51">
        <v>33.475306640751548</v>
      </c>
      <c r="AL114" s="51">
        <v>48.520833214850917</v>
      </c>
      <c r="AM114" s="53" t="str">
        <f t="shared" si="27"/>
        <v>Plate</v>
      </c>
      <c r="AN114" s="53" t="str">
        <f t="shared" si="28"/>
        <v>Plate</v>
      </c>
      <c r="AO114" s="53" t="str">
        <f t="shared" si="29"/>
        <v>Plate</v>
      </c>
    </row>
    <row r="115" spans="1:41" s="24" customFormat="1" x14ac:dyDescent="0.25">
      <c r="A115" s="27" t="s">
        <v>141</v>
      </c>
      <c r="B115" s="17">
        <v>450503</v>
      </c>
      <c r="C115" s="17">
        <v>8032980</v>
      </c>
      <c r="D115" s="27">
        <v>-17.790099999999999</v>
      </c>
      <c r="E115" s="27">
        <v>146.53299999999999</v>
      </c>
      <c r="F115" s="22">
        <v>0.64552900000000002</v>
      </c>
      <c r="G115" s="22">
        <v>0.402362</v>
      </c>
      <c r="H115" s="22">
        <v>6.8914600000000004</v>
      </c>
      <c r="I115" s="22">
        <v>8.5958799999999993</v>
      </c>
      <c r="J115" s="22">
        <v>0.89713600000000004</v>
      </c>
      <c r="K115" s="22">
        <v>1.6738200000000001</v>
      </c>
      <c r="L115" s="22">
        <v>1.5578700000000001</v>
      </c>
      <c r="M115" s="22">
        <v>1.3923700000000001</v>
      </c>
      <c r="N115" s="22">
        <v>1.2538199999999999</v>
      </c>
      <c r="O115" s="22">
        <v>3604.79</v>
      </c>
      <c r="P115" s="22">
        <v>8554.93</v>
      </c>
      <c r="Q115" s="22">
        <v>605.46799999999996</v>
      </c>
      <c r="R115" s="22">
        <v>1421.79</v>
      </c>
      <c r="S115" s="22">
        <v>0.50666999999999995</v>
      </c>
      <c r="T115" s="22">
        <v>0.78321499999999999</v>
      </c>
      <c r="U115" s="22">
        <v>0.18865599999999999</v>
      </c>
      <c r="V115" s="22">
        <v>0.28206900000000001</v>
      </c>
      <c r="W115" s="22">
        <v>43.911819457999997</v>
      </c>
      <c r="X115" s="17">
        <f t="shared" si="16"/>
        <v>0.2707485076560463</v>
      </c>
      <c r="Y115" s="17">
        <f t="shared" si="17"/>
        <v>0.56337265959416793</v>
      </c>
      <c r="Z115" s="71">
        <f t="shared" si="18"/>
        <v>0.80365632676513221</v>
      </c>
      <c r="AA115" s="17" t="str">
        <f t="shared" si="19"/>
        <v/>
      </c>
      <c r="AB115" s="17">
        <f t="shared" si="15"/>
        <v>0.80365632676513221</v>
      </c>
      <c r="AC115" s="71">
        <f t="shared" si="20"/>
        <v>0.2707485076560463</v>
      </c>
      <c r="AD115" s="71">
        <f t="shared" si="21"/>
        <v>0.56337265959416793</v>
      </c>
      <c r="AE115" s="71">
        <f t="shared" si="22"/>
        <v>0.80365632676513221</v>
      </c>
      <c r="AF115" s="71">
        <f t="shared" si="23"/>
        <v>1.6377774940153464</v>
      </c>
      <c r="AG115" s="71">
        <f t="shared" si="24"/>
        <v>16.531458555597254</v>
      </c>
      <c r="AH115" s="71">
        <f t="shared" si="25"/>
        <v>34.398607970423669</v>
      </c>
      <c r="AI115" s="71">
        <f t="shared" si="26"/>
        <v>49.069933473979084</v>
      </c>
      <c r="AJ115" s="51">
        <v>16.531458555597254</v>
      </c>
      <c r="AK115" s="51">
        <v>34.398607970423669</v>
      </c>
      <c r="AL115" s="51">
        <v>49.069933473979084</v>
      </c>
      <c r="AM115" s="53" t="str">
        <f t="shared" si="27"/>
        <v>Mixed</v>
      </c>
      <c r="AN115" s="53" t="str">
        <f t="shared" si="28"/>
        <v>Plate</v>
      </c>
      <c r="AO115" s="53" t="str">
        <f t="shared" si="29"/>
        <v>Plate</v>
      </c>
    </row>
    <row r="116" spans="1:41" s="24" customFormat="1" x14ac:dyDescent="0.25">
      <c r="A116" s="27" t="s">
        <v>142</v>
      </c>
      <c r="B116" s="17">
        <v>450525</v>
      </c>
      <c r="C116" s="17">
        <v>8032970</v>
      </c>
      <c r="D116" s="27">
        <v>-17.790099999999999</v>
      </c>
      <c r="E116" s="27">
        <v>146.53299999999999</v>
      </c>
      <c r="F116" s="22">
        <v>0.692743</v>
      </c>
      <c r="G116" s="22">
        <v>0.43089699999999997</v>
      </c>
      <c r="H116" s="22">
        <v>6.8872600000000004</v>
      </c>
      <c r="I116" s="22">
        <v>8.5742600000000007</v>
      </c>
      <c r="J116" s="22">
        <v>0.91513999999999995</v>
      </c>
      <c r="K116" s="22">
        <v>1.71671</v>
      </c>
      <c r="L116" s="22">
        <v>1.5996699999999999</v>
      </c>
      <c r="M116" s="22">
        <v>1.4282900000000001</v>
      </c>
      <c r="N116" s="22">
        <v>1.2858000000000001</v>
      </c>
      <c r="O116" s="22">
        <v>3704.3</v>
      </c>
      <c r="P116" s="22">
        <v>8807</v>
      </c>
      <c r="Q116" s="22">
        <v>633.76599999999996</v>
      </c>
      <c r="R116" s="22">
        <v>1502.8</v>
      </c>
      <c r="S116" s="22">
        <v>0.53354699999999999</v>
      </c>
      <c r="T116" s="22">
        <v>0.82881899999999997</v>
      </c>
      <c r="U116" s="22">
        <v>0.19862099999999999</v>
      </c>
      <c r="V116" s="22">
        <v>0.29933300000000002</v>
      </c>
      <c r="W116" s="22">
        <v>40.463409423800002</v>
      </c>
      <c r="X116" s="17">
        <f t="shared" si="16"/>
        <v>0.23153765067993781</v>
      </c>
      <c r="Y116" s="17">
        <f t="shared" si="17"/>
        <v>0.59132120828647805</v>
      </c>
      <c r="Z116" s="71">
        <f t="shared" si="18"/>
        <v>0.83899129298294528</v>
      </c>
      <c r="AA116" s="17" t="str">
        <f t="shared" si="19"/>
        <v/>
      </c>
      <c r="AB116" s="17">
        <f t="shared" si="15"/>
        <v>0.83899129298294528</v>
      </c>
      <c r="AC116" s="71">
        <f t="shared" si="20"/>
        <v>0.23153765067993781</v>
      </c>
      <c r="AD116" s="71">
        <f t="shared" si="21"/>
        <v>0.59132120828647805</v>
      </c>
      <c r="AE116" s="71">
        <f t="shared" si="22"/>
        <v>0.83899129298294528</v>
      </c>
      <c r="AF116" s="71">
        <f t="shared" si="23"/>
        <v>1.6618501519493611</v>
      </c>
      <c r="AG116" s="71">
        <f t="shared" si="24"/>
        <v>13.932522761353821</v>
      </c>
      <c r="AH116" s="71">
        <f t="shared" si="25"/>
        <v>35.582101526593988</v>
      </c>
      <c r="AI116" s="71">
        <f t="shared" si="26"/>
        <v>50.485375712052196</v>
      </c>
      <c r="AJ116" s="51">
        <v>13.932522761353821</v>
      </c>
      <c r="AK116" s="51">
        <v>35.582101526593988</v>
      </c>
      <c r="AL116" s="51">
        <v>50.485375712052196</v>
      </c>
      <c r="AM116" s="53" t="str">
        <f t="shared" si="27"/>
        <v>Mixed</v>
      </c>
      <c r="AN116" s="53" t="str">
        <f t="shared" si="28"/>
        <v>Plate</v>
      </c>
      <c r="AO116" s="53" t="str">
        <f t="shared" si="29"/>
        <v>Plate</v>
      </c>
    </row>
    <row r="117" spans="1:41" s="24" customFormat="1" x14ac:dyDescent="0.25">
      <c r="A117" s="27" t="s">
        <v>143</v>
      </c>
      <c r="B117" s="17">
        <v>450548</v>
      </c>
      <c r="C117" s="17">
        <v>8032980</v>
      </c>
      <c r="D117" s="27">
        <v>-17.790099999999999</v>
      </c>
      <c r="E117" s="27">
        <v>146.53299999999999</v>
      </c>
      <c r="F117" s="22">
        <v>0.66864199999999996</v>
      </c>
      <c r="G117" s="22">
        <v>0.41598800000000002</v>
      </c>
      <c r="H117" s="22">
        <v>6.8723000000000001</v>
      </c>
      <c r="I117" s="22">
        <v>8.5472699999999993</v>
      </c>
      <c r="J117" s="22">
        <v>0.92769500000000005</v>
      </c>
      <c r="K117" s="22">
        <v>1.7427699999999999</v>
      </c>
      <c r="L117" s="22">
        <v>1.6257699999999999</v>
      </c>
      <c r="M117" s="22">
        <v>1.4507099999999999</v>
      </c>
      <c r="N117" s="22">
        <v>1.3062</v>
      </c>
      <c r="O117" s="22">
        <v>3886</v>
      </c>
      <c r="P117" s="22">
        <v>9361.39</v>
      </c>
      <c r="Q117" s="22">
        <v>652.57799999999997</v>
      </c>
      <c r="R117" s="22">
        <v>1555.12</v>
      </c>
      <c r="S117" s="22">
        <v>0.52522500000000005</v>
      </c>
      <c r="T117" s="22">
        <v>0.81619399999999998</v>
      </c>
      <c r="U117" s="22">
        <v>0.19586700000000001</v>
      </c>
      <c r="V117" s="22">
        <v>0.29470800000000003</v>
      </c>
      <c r="W117" s="22">
        <v>42.797542571999998</v>
      </c>
      <c r="X117" s="17">
        <f t="shared" si="16"/>
        <v>0.22321207004098653</v>
      </c>
      <c r="Y117" s="17">
        <f t="shared" si="17"/>
        <v>0.61543294644096225</v>
      </c>
      <c r="Z117" s="71">
        <f t="shared" si="18"/>
        <v>0.84321278306309533</v>
      </c>
      <c r="AA117" s="17" t="str">
        <f t="shared" si="19"/>
        <v/>
      </c>
      <c r="AB117" s="17">
        <f t="shared" si="15"/>
        <v>0.84321278306309533</v>
      </c>
      <c r="AC117" s="71">
        <f t="shared" si="20"/>
        <v>0.22321207004098653</v>
      </c>
      <c r="AD117" s="71">
        <f t="shared" si="21"/>
        <v>0.61543294644096225</v>
      </c>
      <c r="AE117" s="71">
        <f t="shared" si="22"/>
        <v>0.84321278306309533</v>
      </c>
      <c r="AF117" s="71">
        <f t="shared" si="23"/>
        <v>1.6818577995450441</v>
      </c>
      <c r="AG117" s="71">
        <f t="shared" si="24"/>
        <v>13.271756393517167</v>
      </c>
      <c r="AH117" s="71">
        <f t="shared" si="25"/>
        <v>36.592448339416194</v>
      </c>
      <c r="AI117" s="71">
        <f t="shared" si="26"/>
        <v>50.135795267066641</v>
      </c>
      <c r="AJ117" s="51">
        <v>13.271756393517167</v>
      </c>
      <c r="AK117" s="51">
        <v>36.592448339416194</v>
      </c>
      <c r="AL117" s="51">
        <v>50.135795267066641</v>
      </c>
      <c r="AM117" s="53" t="str">
        <f t="shared" si="27"/>
        <v>Mixed</v>
      </c>
      <c r="AN117" s="53" t="str">
        <f t="shared" si="28"/>
        <v>Plate</v>
      </c>
      <c r="AO117" s="53" t="str">
        <f t="shared" si="29"/>
        <v>Plate</v>
      </c>
    </row>
    <row r="118" spans="1:41" s="24" customFormat="1" x14ac:dyDescent="0.25">
      <c r="A118" s="27" t="s">
        <v>144</v>
      </c>
      <c r="B118" s="17">
        <v>450562</v>
      </c>
      <c r="C118" s="17">
        <v>8033000</v>
      </c>
      <c r="D118" s="27">
        <v>-17.789899999999999</v>
      </c>
      <c r="E118" s="27">
        <v>146.53399999999999</v>
      </c>
      <c r="F118" s="22">
        <v>0.64454199999999995</v>
      </c>
      <c r="G118" s="22">
        <v>0.40107900000000002</v>
      </c>
      <c r="H118" s="22">
        <v>6.8573399999999998</v>
      </c>
      <c r="I118" s="22">
        <v>8.5202799999999996</v>
      </c>
      <c r="J118" s="22">
        <v>0.94025099999999995</v>
      </c>
      <c r="K118" s="22">
        <v>1.76884</v>
      </c>
      <c r="L118" s="22">
        <v>1.6518699999999999</v>
      </c>
      <c r="M118" s="22">
        <v>1.47312</v>
      </c>
      <c r="N118" s="22">
        <v>1.3266100000000001</v>
      </c>
      <c r="O118" s="22">
        <v>4067.71</v>
      </c>
      <c r="P118" s="22">
        <v>9915.77</v>
      </c>
      <c r="Q118" s="22">
        <v>671.38900000000001</v>
      </c>
      <c r="R118" s="22">
        <v>1607.44</v>
      </c>
      <c r="S118" s="22">
        <v>0.516903</v>
      </c>
      <c r="T118" s="22">
        <v>0.80356899999999998</v>
      </c>
      <c r="U118" s="22">
        <v>0.19311300000000001</v>
      </c>
      <c r="V118" s="22">
        <v>0.29008299999999998</v>
      </c>
      <c r="W118" s="22">
        <v>47.339626312299998</v>
      </c>
      <c r="X118" s="17">
        <f t="shared" si="16"/>
        <v>0.21487019550785913</v>
      </c>
      <c r="Y118" s="17">
        <f t="shared" si="17"/>
        <v>0.63953793546279591</v>
      </c>
      <c r="Z118" s="71">
        <f t="shared" si="18"/>
        <v>0.84763843384215032</v>
      </c>
      <c r="AA118" s="17" t="str">
        <f t="shared" si="19"/>
        <v/>
      </c>
      <c r="AB118" s="17">
        <f t="shared" si="15"/>
        <v>0.84763843384215032</v>
      </c>
      <c r="AC118" s="71">
        <f t="shared" si="20"/>
        <v>0.21487019550785913</v>
      </c>
      <c r="AD118" s="71">
        <f t="shared" si="21"/>
        <v>0.63953793546279591</v>
      </c>
      <c r="AE118" s="71">
        <f t="shared" si="22"/>
        <v>0.84763843384215032</v>
      </c>
      <c r="AF118" s="71">
        <f t="shared" si="23"/>
        <v>1.7020465648128054</v>
      </c>
      <c r="AG118" s="71">
        <f t="shared" si="24"/>
        <v>12.62422544423695</v>
      </c>
      <c r="AH118" s="71">
        <f t="shared" si="25"/>
        <v>37.574643883678569</v>
      </c>
      <c r="AI118" s="71">
        <f t="shared" si="26"/>
        <v>49.801130672084483</v>
      </c>
      <c r="AJ118" s="51">
        <v>12.62422544423695</v>
      </c>
      <c r="AK118" s="51">
        <v>37.574643883678569</v>
      </c>
      <c r="AL118" s="51">
        <v>49.801130672084483</v>
      </c>
      <c r="AM118" s="53" t="str">
        <f t="shared" si="27"/>
        <v>Mixed</v>
      </c>
      <c r="AN118" s="53" t="str">
        <f t="shared" si="28"/>
        <v>Plate</v>
      </c>
      <c r="AO118" s="53" t="str">
        <f t="shared" si="29"/>
        <v>Plate</v>
      </c>
    </row>
    <row r="119" spans="1:41" s="24" customFormat="1" x14ac:dyDescent="0.25">
      <c r="A119" s="27" t="s">
        <v>145</v>
      </c>
      <c r="B119" s="17">
        <v>450593</v>
      </c>
      <c r="C119" s="17">
        <v>8033030</v>
      </c>
      <c r="D119" s="27">
        <v>-17.7896</v>
      </c>
      <c r="E119" s="27">
        <v>146.53399999999999</v>
      </c>
      <c r="F119" s="22">
        <v>0.70410300000000003</v>
      </c>
      <c r="G119" s="22">
        <v>0.43850499999999998</v>
      </c>
      <c r="H119" s="22">
        <v>6.8890399999999996</v>
      </c>
      <c r="I119" s="22">
        <v>8.5670099999999998</v>
      </c>
      <c r="J119" s="22">
        <v>0.94496000000000002</v>
      </c>
      <c r="K119" s="22">
        <v>1.7693300000000001</v>
      </c>
      <c r="L119" s="22">
        <v>1.6537299999999999</v>
      </c>
      <c r="M119" s="22">
        <v>1.47638</v>
      </c>
      <c r="N119" s="22">
        <v>1.3300799999999999</v>
      </c>
      <c r="O119" s="22">
        <v>3966.41</v>
      </c>
      <c r="P119" s="22">
        <v>9569.82</v>
      </c>
      <c r="Q119" s="22">
        <v>675.68299999999999</v>
      </c>
      <c r="R119" s="22">
        <v>1611.54</v>
      </c>
      <c r="S119" s="22">
        <v>0.54594500000000001</v>
      </c>
      <c r="T119" s="22">
        <v>0.84992599999999996</v>
      </c>
      <c r="U119" s="22">
        <v>0.203293</v>
      </c>
      <c r="V119" s="22">
        <v>0.30674099999999999</v>
      </c>
      <c r="W119" s="22">
        <v>48.802623748800002</v>
      </c>
      <c r="X119" s="17">
        <f t="shared" si="16"/>
        <v>0.18684164646681012</v>
      </c>
      <c r="Y119" s="17">
        <f t="shared" si="17"/>
        <v>0.63946534567704028</v>
      </c>
      <c r="Z119" s="71">
        <f t="shared" si="18"/>
        <v>0.86357713720251073</v>
      </c>
      <c r="AA119" s="17" t="str">
        <f t="shared" si="19"/>
        <v/>
      </c>
      <c r="AB119" s="17">
        <f t="shared" si="15"/>
        <v>0.86357713720251073</v>
      </c>
      <c r="AC119" s="71">
        <f t="shared" si="20"/>
        <v>0.18684164646681012</v>
      </c>
      <c r="AD119" s="71">
        <f t="shared" si="21"/>
        <v>0.63946534567704028</v>
      </c>
      <c r="AE119" s="71">
        <f t="shared" si="22"/>
        <v>0.86357713720251073</v>
      </c>
      <c r="AF119" s="71">
        <f t="shared" si="23"/>
        <v>1.6898841293463611</v>
      </c>
      <c r="AG119" s="71">
        <f t="shared" si="24"/>
        <v>11.056476785723737</v>
      </c>
      <c r="AH119" s="71">
        <f t="shared" si="25"/>
        <v>37.840780593896831</v>
      </c>
      <c r="AI119" s="71">
        <f t="shared" si="26"/>
        <v>51.102742620379423</v>
      </c>
      <c r="AJ119" s="51">
        <v>11.056476785723737</v>
      </c>
      <c r="AK119" s="51">
        <v>37.840780593896831</v>
      </c>
      <c r="AL119" s="51">
        <v>51.102742620379423</v>
      </c>
      <c r="AM119" s="53" t="str">
        <f t="shared" si="27"/>
        <v>Mixed</v>
      </c>
      <c r="AN119" s="53" t="str">
        <f t="shared" si="28"/>
        <v>Plate</v>
      </c>
      <c r="AO119" s="53" t="str">
        <f t="shared" si="29"/>
        <v>Plate</v>
      </c>
    </row>
    <row r="120" spans="1:41" s="24" customFormat="1" x14ac:dyDescent="0.25">
      <c r="A120" s="27" t="s">
        <v>146</v>
      </c>
      <c r="B120" s="17">
        <v>451246</v>
      </c>
      <c r="C120" s="17">
        <v>8033670</v>
      </c>
      <c r="D120" s="27">
        <v>-17.783899999999999</v>
      </c>
      <c r="E120" s="27">
        <v>146.54</v>
      </c>
      <c r="F120" s="22">
        <v>0.72906499999999996</v>
      </c>
      <c r="G120" s="22">
        <v>0.45689000000000002</v>
      </c>
      <c r="H120" s="22">
        <v>7.1021400000000003</v>
      </c>
      <c r="I120" s="22">
        <v>9.0651200000000003</v>
      </c>
      <c r="J120" s="22">
        <v>1.03908</v>
      </c>
      <c r="K120" s="22">
        <v>1.9529000000000001</v>
      </c>
      <c r="L120" s="22">
        <v>1.80829</v>
      </c>
      <c r="M120" s="22">
        <v>1.61287</v>
      </c>
      <c r="N120" s="22">
        <v>1.4490700000000001</v>
      </c>
      <c r="O120" s="22">
        <v>5031.08</v>
      </c>
      <c r="P120" s="22">
        <v>12587.2</v>
      </c>
      <c r="Q120" s="22">
        <v>811.32399999999996</v>
      </c>
      <c r="R120" s="22">
        <v>1947.09</v>
      </c>
      <c r="S120" s="22">
        <v>0.56906900000000005</v>
      </c>
      <c r="T120" s="22">
        <v>0.87023499999999998</v>
      </c>
      <c r="U120" s="22">
        <v>0.20704500000000001</v>
      </c>
      <c r="V120" s="22">
        <v>0.30492799999999998</v>
      </c>
      <c r="W120" s="22">
        <v>35.428165435799997</v>
      </c>
      <c r="X120" s="17">
        <f t="shared" si="16"/>
        <v>0.1741486472493694</v>
      </c>
      <c r="Y120" s="17">
        <f t="shared" si="17"/>
        <v>0.67153925659068969</v>
      </c>
      <c r="Z120" s="71">
        <f t="shared" si="18"/>
        <v>0.99626844023074912</v>
      </c>
      <c r="AA120" s="17" t="str">
        <f t="shared" si="19"/>
        <v/>
      </c>
      <c r="AB120" s="17">
        <f t="shared" si="15"/>
        <v>0.99626844023074912</v>
      </c>
      <c r="AC120" s="71">
        <f t="shared" si="20"/>
        <v>0.1741486472493694</v>
      </c>
      <c r="AD120" s="71">
        <f t="shared" si="21"/>
        <v>0.67153925659068969</v>
      </c>
      <c r="AE120" s="71">
        <f t="shared" si="22"/>
        <v>0.99626844023074912</v>
      </c>
      <c r="AF120" s="71">
        <f t="shared" si="23"/>
        <v>1.8419563440708082</v>
      </c>
      <c r="AG120" s="71">
        <f t="shared" si="24"/>
        <v>9.4545480304105833</v>
      </c>
      <c r="AH120" s="71">
        <f t="shared" si="25"/>
        <v>36.45793553969672</v>
      </c>
      <c r="AI120" s="71">
        <f t="shared" si="26"/>
        <v>54.087516429892688</v>
      </c>
      <c r="AJ120" s="51">
        <v>9.4545480304105833</v>
      </c>
      <c r="AK120" s="51">
        <v>36.45793553969672</v>
      </c>
      <c r="AL120" s="51">
        <v>54.087516429892688</v>
      </c>
      <c r="AM120" s="53" t="str">
        <f t="shared" si="27"/>
        <v>Plate</v>
      </c>
      <c r="AN120" s="53" t="str">
        <f t="shared" si="28"/>
        <v>Plate</v>
      </c>
      <c r="AO120" s="53" t="str">
        <f t="shared" si="29"/>
        <v>Plate</v>
      </c>
    </row>
    <row r="121" spans="1:41" s="24" customFormat="1" x14ac:dyDescent="0.25">
      <c r="A121" s="27" t="s">
        <v>147</v>
      </c>
      <c r="B121" s="17">
        <v>451267</v>
      </c>
      <c r="C121" s="17">
        <v>8033690</v>
      </c>
      <c r="D121" s="27">
        <v>-17.7837</v>
      </c>
      <c r="E121" s="27">
        <v>146.54</v>
      </c>
      <c r="F121" s="22">
        <v>0.71788399999999997</v>
      </c>
      <c r="G121" s="22">
        <v>0.45005299999999998</v>
      </c>
      <c r="H121" s="22">
        <v>7.1070700000000002</v>
      </c>
      <c r="I121" s="22">
        <v>9.0818399999999997</v>
      </c>
      <c r="J121" s="22">
        <v>1.04443</v>
      </c>
      <c r="K121" s="22">
        <v>1.9745999999999999</v>
      </c>
      <c r="L121" s="22">
        <v>1.8239399999999999</v>
      </c>
      <c r="M121" s="22">
        <v>1.6247499999999999</v>
      </c>
      <c r="N121" s="22">
        <v>1.4583900000000001</v>
      </c>
      <c r="O121" s="22">
        <v>5161.07</v>
      </c>
      <c r="P121" s="22">
        <v>13020</v>
      </c>
      <c r="Q121" s="22">
        <v>822.548</v>
      </c>
      <c r="R121" s="22">
        <v>1982.09</v>
      </c>
      <c r="S121" s="22">
        <v>0.563913</v>
      </c>
      <c r="T121" s="22">
        <v>0.86347300000000005</v>
      </c>
      <c r="U121" s="22">
        <v>0.20494999999999999</v>
      </c>
      <c r="V121" s="22">
        <v>0.300983</v>
      </c>
      <c r="W121" s="22">
        <v>36.004440307599999</v>
      </c>
      <c r="X121" s="17">
        <f t="shared" si="16"/>
        <v>0.18599890988047241</v>
      </c>
      <c r="Y121" s="17">
        <f t="shared" si="17"/>
        <v>0.66903421881248182</v>
      </c>
      <c r="Z121" s="71">
        <f t="shared" si="18"/>
        <v>1.0144176511371892</v>
      </c>
      <c r="AA121" s="17" t="str">
        <f t="shared" si="19"/>
        <v/>
      </c>
      <c r="AB121" s="17">
        <f t="shared" si="15"/>
        <v>1.0144176511371892</v>
      </c>
      <c r="AC121" s="71">
        <f t="shared" si="20"/>
        <v>0.18599890988047241</v>
      </c>
      <c r="AD121" s="71">
        <f t="shared" si="21"/>
        <v>0.66903421881248182</v>
      </c>
      <c r="AE121" s="71">
        <f t="shared" si="22"/>
        <v>1.0144176511371892</v>
      </c>
      <c r="AF121" s="71">
        <f t="shared" si="23"/>
        <v>1.8694507798301434</v>
      </c>
      <c r="AG121" s="71">
        <f t="shared" si="24"/>
        <v>9.9493879104627769</v>
      </c>
      <c r="AH121" s="71">
        <f t="shared" si="25"/>
        <v>35.787741834704505</v>
      </c>
      <c r="AI121" s="71">
        <f t="shared" si="26"/>
        <v>54.26287025483272</v>
      </c>
      <c r="AJ121" s="51">
        <v>9.9493879104627769</v>
      </c>
      <c r="AK121" s="51">
        <v>35.787741834704505</v>
      </c>
      <c r="AL121" s="51">
        <v>54.26287025483272</v>
      </c>
      <c r="AM121" s="53" t="str">
        <f t="shared" si="27"/>
        <v>Plate</v>
      </c>
      <c r="AN121" s="53" t="str">
        <f t="shared" si="28"/>
        <v>Plate</v>
      </c>
      <c r="AO121" s="53" t="str">
        <f t="shared" si="29"/>
        <v>Plate</v>
      </c>
    </row>
    <row r="122" spans="1:41" s="24" customFormat="1" x14ac:dyDescent="0.25">
      <c r="A122" s="27" t="s">
        <v>148</v>
      </c>
      <c r="B122" s="17">
        <v>451287</v>
      </c>
      <c r="C122" s="17">
        <v>8033710</v>
      </c>
      <c r="D122" s="27">
        <v>-17.7835</v>
      </c>
      <c r="E122" s="27">
        <v>146.54</v>
      </c>
      <c r="F122" s="22">
        <v>0.69137800000000005</v>
      </c>
      <c r="G122" s="22">
        <v>0.43301600000000001</v>
      </c>
      <c r="H122" s="22">
        <v>7.0899599999999996</v>
      </c>
      <c r="I122" s="22">
        <v>9.0516699999999997</v>
      </c>
      <c r="J122" s="22">
        <v>1.04745</v>
      </c>
      <c r="K122" s="22">
        <v>1.99163</v>
      </c>
      <c r="L122" s="22">
        <v>1.83541</v>
      </c>
      <c r="M122" s="22">
        <v>1.6332800000000001</v>
      </c>
      <c r="N122" s="22">
        <v>1.4645699999999999</v>
      </c>
      <c r="O122" s="22">
        <v>5287.81</v>
      </c>
      <c r="P122" s="22">
        <v>13445.3</v>
      </c>
      <c r="Q122" s="22">
        <v>830.13800000000003</v>
      </c>
      <c r="R122" s="22">
        <v>2006.7</v>
      </c>
      <c r="S122" s="22">
        <v>0.55182500000000001</v>
      </c>
      <c r="T122" s="22">
        <v>0.84633899999999995</v>
      </c>
      <c r="U122" s="22">
        <v>0.20080100000000001</v>
      </c>
      <c r="V122" s="22">
        <v>0.29426400000000003</v>
      </c>
      <c r="W122" s="22">
        <v>41.347064971899997</v>
      </c>
      <c r="X122" s="17">
        <f t="shared" si="16"/>
        <v>0.19335231040494438</v>
      </c>
      <c r="Y122" s="17">
        <f t="shared" si="17"/>
        <v>0.67565346049327424</v>
      </c>
      <c r="Z122" s="71">
        <f t="shared" si="18"/>
        <v>1.0216149925565989</v>
      </c>
      <c r="AA122" s="17" t="str">
        <f t="shared" si="19"/>
        <v/>
      </c>
      <c r="AB122" s="17">
        <f t="shared" si="15"/>
        <v>1.0216149925565989</v>
      </c>
      <c r="AC122" s="71">
        <f t="shared" si="20"/>
        <v>0.19335231040494438</v>
      </c>
      <c r="AD122" s="71">
        <f t="shared" si="21"/>
        <v>0.67565346049327424</v>
      </c>
      <c r="AE122" s="71">
        <f t="shared" si="22"/>
        <v>1.0216149925565989</v>
      </c>
      <c r="AF122" s="71">
        <f t="shared" si="23"/>
        <v>1.8906207634548176</v>
      </c>
      <c r="AG122" s="71">
        <f t="shared" si="24"/>
        <v>10.22692197940442</v>
      </c>
      <c r="AH122" s="71">
        <f t="shared" si="25"/>
        <v>35.737122618849369</v>
      </c>
      <c r="AI122" s="71">
        <f t="shared" si="26"/>
        <v>54.035955401746207</v>
      </c>
      <c r="AJ122" s="51">
        <v>10.22692197940442</v>
      </c>
      <c r="AK122" s="51">
        <v>35.737122618849369</v>
      </c>
      <c r="AL122" s="51">
        <v>54.035955401746207</v>
      </c>
      <c r="AM122" s="53" t="str">
        <f t="shared" si="27"/>
        <v>Plate</v>
      </c>
      <c r="AN122" s="53" t="str">
        <f t="shared" si="28"/>
        <v>Plate</v>
      </c>
      <c r="AO122" s="53" t="str">
        <f t="shared" si="29"/>
        <v>Plate</v>
      </c>
    </row>
    <row r="123" spans="1:41" s="24" customFormat="1" x14ac:dyDescent="0.25">
      <c r="A123" s="27" t="s">
        <v>149</v>
      </c>
      <c r="B123" s="17">
        <v>451307</v>
      </c>
      <c r="C123" s="17">
        <v>8033730</v>
      </c>
      <c r="D123" s="27">
        <v>-17.783300000000001</v>
      </c>
      <c r="E123" s="27">
        <v>146.541</v>
      </c>
      <c r="F123" s="22">
        <v>0.63189899999999999</v>
      </c>
      <c r="G123" s="22">
        <v>0.39058500000000002</v>
      </c>
      <c r="H123" s="22">
        <v>7.0396299999999998</v>
      </c>
      <c r="I123" s="22">
        <v>9.0008199999999992</v>
      </c>
      <c r="J123" s="22">
        <v>1.05027</v>
      </c>
      <c r="K123" s="22">
        <v>1.9967699999999999</v>
      </c>
      <c r="L123" s="22">
        <v>1.8389800000000001</v>
      </c>
      <c r="M123" s="22">
        <v>1.63595</v>
      </c>
      <c r="N123" s="22">
        <v>1.4666999999999999</v>
      </c>
      <c r="O123" s="22">
        <v>5456.57</v>
      </c>
      <c r="P123" s="22">
        <v>13994.7</v>
      </c>
      <c r="Q123" s="22">
        <v>834.59699999999998</v>
      </c>
      <c r="R123" s="22">
        <v>2013.41</v>
      </c>
      <c r="S123" s="22">
        <v>0.52398500000000003</v>
      </c>
      <c r="T123" s="22">
        <v>0.80233500000000002</v>
      </c>
      <c r="U123" s="22">
        <v>0.191861</v>
      </c>
      <c r="V123" s="22">
        <v>0.279947</v>
      </c>
      <c r="W123" s="22">
        <v>40.038311004599997</v>
      </c>
      <c r="X123" s="17">
        <f t="shared" si="16"/>
        <v>0.18259134721045989</v>
      </c>
      <c r="Y123" s="17">
        <f t="shared" si="17"/>
        <v>0.71323571579892997</v>
      </c>
      <c r="Z123" s="71">
        <f t="shared" si="18"/>
        <v>1.0034910468891975</v>
      </c>
      <c r="AA123" s="17" t="str">
        <f t="shared" si="19"/>
        <v/>
      </c>
      <c r="AB123" s="17">
        <f t="shared" si="15"/>
        <v>1.0034910468891975</v>
      </c>
      <c r="AC123" s="71">
        <f t="shared" si="20"/>
        <v>0.18259134721045989</v>
      </c>
      <c r="AD123" s="71">
        <f t="shared" si="21"/>
        <v>0.71323571579892997</v>
      </c>
      <c r="AE123" s="71">
        <f t="shared" si="22"/>
        <v>1.0034910468891975</v>
      </c>
      <c r="AF123" s="71">
        <f t="shared" si="23"/>
        <v>1.8993181098985874</v>
      </c>
      <c r="AG123" s="71">
        <f t="shared" si="24"/>
        <v>9.6135210978538606</v>
      </c>
      <c r="AH123" s="71">
        <f t="shared" si="25"/>
        <v>37.552198975084409</v>
      </c>
      <c r="AI123" s="71">
        <f t="shared" si="26"/>
        <v>52.834279927061722</v>
      </c>
      <c r="AJ123" s="51">
        <v>9.6135210978538606</v>
      </c>
      <c r="AK123" s="51">
        <v>37.552198975084409</v>
      </c>
      <c r="AL123" s="51">
        <v>52.834279927061722</v>
      </c>
      <c r="AM123" s="53" t="str">
        <f t="shared" si="27"/>
        <v>Plate</v>
      </c>
      <c r="AN123" s="53" t="str">
        <f t="shared" si="28"/>
        <v>Plate</v>
      </c>
      <c r="AO123" s="53" t="str">
        <f t="shared" si="29"/>
        <v>Plate</v>
      </c>
    </row>
    <row r="124" spans="1:41" s="24" customFormat="1" x14ac:dyDescent="0.25">
      <c r="A124" s="27" t="s">
        <v>150</v>
      </c>
      <c r="B124" s="17">
        <v>451326</v>
      </c>
      <c r="C124" s="17">
        <v>8033760</v>
      </c>
      <c r="D124" s="27">
        <v>-17.783100000000001</v>
      </c>
      <c r="E124" s="27">
        <v>146.541</v>
      </c>
      <c r="F124" s="22">
        <v>0.62844</v>
      </c>
      <c r="G124" s="22">
        <v>0.38858500000000001</v>
      </c>
      <c r="H124" s="22">
        <v>7.06325</v>
      </c>
      <c r="I124" s="22">
        <v>9.0126200000000001</v>
      </c>
      <c r="J124" s="22">
        <v>1.0543400000000001</v>
      </c>
      <c r="K124" s="22">
        <v>2.0090699999999999</v>
      </c>
      <c r="L124" s="22">
        <v>1.8480700000000001</v>
      </c>
      <c r="M124" s="22">
        <v>1.6427499999999999</v>
      </c>
      <c r="N124" s="22">
        <v>1.47241</v>
      </c>
      <c r="O124" s="22">
        <v>5558.22</v>
      </c>
      <c r="P124" s="22">
        <v>14236.7</v>
      </c>
      <c r="Q124" s="22">
        <v>842.05</v>
      </c>
      <c r="R124" s="22">
        <v>2034.69</v>
      </c>
      <c r="S124" s="22">
        <v>0.52082399999999995</v>
      </c>
      <c r="T124" s="22">
        <v>0.79807300000000003</v>
      </c>
      <c r="U124" s="22">
        <v>0.19014600000000001</v>
      </c>
      <c r="V124" s="22">
        <v>0.27701999999999999</v>
      </c>
      <c r="W124" s="22">
        <v>37.244655609100001</v>
      </c>
      <c r="X124" s="17">
        <f t="shared" si="16"/>
        <v>0.19482487058096964</v>
      </c>
      <c r="Y124" s="17">
        <f t="shared" si="17"/>
        <v>0.7048337799448805</v>
      </c>
      <c r="Z124" s="71">
        <f t="shared" si="18"/>
        <v>1.0172896899807611</v>
      </c>
      <c r="AA124" s="17" t="str">
        <f t="shared" si="19"/>
        <v/>
      </c>
      <c r="AB124" s="17">
        <f t="shared" si="15"/>
        <v>1.0172896899807611</v>
      </c>
      <c r="AC124" s="71">
        <f t="shared" si="20"/>
        <v>0.19482487058096964</v>
      </c>
      <c r="AD124" s="71">
        <f t="shared" si="21"/>
        <v>0.7048337799448805</v>
      </c>
      <c r="AE124" s="71">
        <f t="shared" si="22"/>
        <v>1.0172896899807611</v>
      </c>
      <c r="AF124" s="71">
        <f t="shared" si="23"/>
        <v>1.9169483405066112</v>
      </c>
      <c r="AG124" s="71">
        <f t="shared" si="24"/>
        <v>10.163282257751471</v>
      </c>
      <c r="AH124" s="71">
        <f t="shared" si="25"/>
        <v>36.768532831646731</v>
      </c>
      <c r="AI124" s="71">
        <f t="shared" si="26"/>
        <v>53.068184910601801</v>
      </c>
      <c r="AJ124" s="51">
        <v>10.163282257751471</v>
      </c>
      <c r="AK124" s="51">
        <v>36.768532831646731</v>
      </c>
      <c r="AL124" s="51">
        <v>53.068184910601801</v>
      </c>
      <c r="AM124" s="53" t="str">
        <f t="shared" si="27"/>
        <v>Plate</v>
      </c>
      <c r="AN124" s="53" t="str">
        <f t="shared" si="28"/>
        <v>Plate</v>
      </c>
      <c r="AO124" s="53" t="str">
        <f t="shared" si="29"/>
        <v>Plate</v>
      </c>
    </row>
    <row r="125" spans="1:41" s="24" customFormat="1" x14ac:dyDescent="0.25">
      <c r="A125" s="27" t="s">
        <v>151</v>
      </c>
      <c r="B125" s="17">
        <v>451345</v>
      </c>
      <c r="C125" s="17">
        <v>8033780</v>
      </c>
      <c r="D125" s="27">
        <v>-17.782900000000001</v>
      </c>
      <c r="E125" s="27">
        <v>146.541</v>
      </c>
      <c r="F125" s="22">
        <v>0.58941600000000005</v>
      </c>
      <c r="G125" s="22">
        <v>0.36279800000000001</v>
      </c>
      <c r="H125" s="22">
        <v>7.0354799999999997</v>
      </c>
      <c r="I125" s="22">
        <v>8.8992699999999996</v>
      </c>
      <c r="J125" s="22">
        <v>1.0499499999999999</v>
      </c>
      <c r="K125" s="22">
        <v>1.9966699999999999</v>
      </c>
      <c r="L125" s="22">
        <v>1.8392299999999999</v>
      </c>
      <c r="M125" s="22">
        <v>1.6356900000000001</v>
      </c>
      <c r="N125" s="22">
        <v>1.4669099999999999</v>
      </c>
      <c r="O125" s="22">
        <v>5601.78</v>
      </c>
      <c r="P125" s="22">
        <v>14262.2</v>
      </c>
      <c r="Q125" s="22">
        <v>834.71100000000001</v>
      </c>
      <c r="R125" s="22">
        <v>2012.86</v>
      </c>
      <c r="S125" s="22">
        <v>0.50142200000000003</v>
      </c>
      <c r="T125" s="22">
        <v>0.76997599999999999</v>
      </c>
      <c r="U125" s="22">
        <v>0.18369199999999999</v>
      </c>
      <c r="V125" s="22">
        <v>0.26769500000000002</v>
      </c>
      <c r="W125" s="22">
        <v>18.7941761017</v>
      </c>
      <c r="X125" s="17">
        <f t="shared" si="16"/>
        <v>0.19212840569732226</v>
      </c>
      <c r="Y125" s="17">
        <f t="shared" si="17"/>
        <v>0.72158438766825128</v>
      </c>
      <c r="Z125" s="71">
        <f t="shared" si="18"/>
        <v>0.99139523852267319</v>
      </c>
      <c r="AA125" s="17" t="str">
        <f t="shared" si="19"/>
        <v/>
      </c>
      <c r="AB125" s="17">
        <f t="shared" si="15"/>
        <v>0.99139523852267319</v>
      </c>
      <c r="AC125" s="71">
        <f t="shared" si="20"/>
        <v>0.19212840569732226</v>
      </c>
      <c r="AD125" s="71">
        <f t="shared" si="21"/>
        <v>0.72158438766825128</v>
      </c>
      <c r="AE125" s="71">
        <f t="shared" si="22"/>
        <v>0.99139523852267319</v>
      </c>
      <c r="AF125" s="71">
        <f t="shared" si="23"/>
        <v>1.9051080318882467</v>
      </c>
      <c r="AG125" s="71">
        <f t="shared" si="24"/>
        <v>10.084908702363419</v>
      </c>
      <c r="AH125" s="71">
        <f t="shared" si="25"/>
        <v>37.876297595210559</v>
      </c>
      <c r="AI125" s="71">
        <f t="shared" si="26"/>
        <v>52.03879370242602</v>
      </c>
      <c r="AJ125" s="51">
        <v>10.084908702363419</v>
      </c>
      <c r="AK125" s="51">
        <v>37.876297595210559</v>
      </c>
      <c r="AL125" s="51">
        <v>52.03879370242602</v>
      </c>
      <c r="AM125" s="53" t="str">
        <f t="shared" si="27"/>
        <v>Mixed</v>
      </c>
      <c r="AN125" s="53" t="str">
        <f t="shared" si="28"/>
        <v>Plate</v>
      </c>
      <c r="AO125" s="53" t="str">
        <f t="shared" si="29"/>
        <v>Plate</v>
      </c>
    </row>
    <row r="126" spans="1:41" s="24" customFormat="1" x14ac:dyDescent="0.25">
      <c r="A126" s="27" t="s">
        <v>152</v>
      </c>
      <c r="B126" s="17">
        <v>451365</v>
      </c>
      <c r="C126" s="17">
        <v>8033800</v>
      </c>
      <c r="D126" s="27">
        <v>-17.782699999999998</v>
      </c>
      <c r="E126" s="27">
        <v>146.541</v>
      </c>
      <c r="F126" s="22">
        <v>0.62810699999999997</v>
      </c>
      <c r="G126" s="22">
        <v>0.39022600000000002</v>
      </c>
      <c r="H126" s="22">
        <v>7.0455500000000004</v>
      </c>
      <c r="I126" s="22">
        <v>8.9863499999999998</v>
      </c>
      <c r="J126" s="22">
        <v>1.0536099999999999</v>
      </c>
      <c r="K126" s="22">
        <v>2.0033599999999998</v>
      </c>
      <c r="L126" s="22">
        <v>1.8443000000000001</v>
      </c>
      <c r="M126" s="22">
        <v>1.6422699999999999</v>
      </c>
      <c r="N126" s="22">
        <v>1.47183</v>
      </c>
      <c r="O126" s="22">
        <v>5527.97</v>
      </c>
      <c r="P126" s="22">
        <v>14079.1</v>
      </c>
      <c r="Q126" s="22">
        <v>839.89</v>
      </c>
      <c r="R126" s="22">
        <v>2024.85</v>
      </c>
      <c r="S126" s="22">
        <v>0.52207199999999998</v>
      </c>
      <c r="T126" s="22">
        <v>0.80163600000000002</v>
      </c>
      <c r="U126" s="22">
        <v>0.191024</v>
      </c>
      <c r="V126" s="22">
        <v>0.278609</v>
      </c>
      <c r="W126" s="22">
        <v>16.875738143900001</v>
      </c>
      <c r="X126" s="17">
        <f t="shared" si="16"/>
        <v>0.19050459274173415</v>
      </c>
      <c r="Y126" s="17">
        <f t="shared" si="17"/>
        <v>0.70809730527831416</v>
      </c>
      <c r="Z126" s="71">
        <f t="shared" si="18"/>
        <v>0.99987871418680174</v>
      </c>
      <c r="AA126" s="17" t="str">
        <f t="shared" si="19"/>
        <v/>
      </c>
      <c r="AB126" s="17">
        <f t="shared" si="15"/>
        <v>0.99987871418680174</v>
      </c>
      <c r="AC126" s="71">
        <f t="shared" si="20"/>
        <v>0.19050459274173415</v>
      </c>
      <c r="AD126" s="71">
        <f t="shared" si="21"/>
        <v>0.70809730527831416</v>
      </c>
      <c r="AE126" s="71">
        <f t="shared" si="22"/>
        <v>0.99987871418680174</v>
      </c>
      <c r="AF126" s="71">
        <f t="shared" si="23"/>
        <v>1.89848061220685</v>
      </c>
      <c r="AG126" s="71">
        <f t="shared" si="24"/>
        <v>10.03458194499474</v>
      </c>
      <c r="AH126" s="71">
        <f t="shared" si="25"/>
        <v>37.29810569175109</v>
      </c>
      <c r="AI126" s="71">
        <f t="shared" si="26"/>
        <v>52.667312363254169</v>
      </c>
      <c r="AJ126" s="51">
        <v>10.03458194499474</v>
      </c>
      <c r="AK126" s="51">
        <v>37.29810569175109</v>
      </c>
      <c r="AL126" s="51">
        <v>52.667312363254169</v>
      </c>
      <c r="AM126" s="53" t="str">
        <f t="shared" si="27"/>
        <v>Plate</v>
      </c>
      <c r="AN126" s="53" t="str">
        <f t="shared" si="28"/>
        <v>Plate</v>
      </c>
      <c r="AO126" s="53" t="str">
        <f t="shared" si="29"/>
        <v>Plate</v>
      </c>
    </row>
    <row r="127" spans="1:41" s="24" customFormat="1" x14ac:dyDescent="0.25">
      <c r="A127" s="27" t="s">
        <v>153</v>
      </c>
      <c r="B127" s="17">
        <v>451384</v>
      </c>
      <c r="C127" s="17">
        <v>8033820</v>
      </c>
      <c r="D127" s="27">
        <v>-17.782399999999999</v>
      </c>
      <c r="E127" s="27">
        <v>146.541</v>
      </c>
      <c r="F127" s="22">
        <v>0.66721299999999995</v>
      </c>
      <c r="G127" s="22">
        <v>0.41646100000000003</v>
      </c>
      <c r="H127" s="22">
        <v>7.07517</v>
      </c>
      <c r="I127" s="22">
        <v>9.0423600000000004</v>
      </c>
      <c r="J127" s="22">
        <v>1.06616</v>
      </c>
      <c r="K127" s="22">
        <v>2.0286300000000002</v>
      </c>
      <c r="L127" s="22">
        <v>1.86897</v>
      </c>
      <c r="M127" s="22">
        <v>1.6634800000000001</v>
      </c>
      <c r="N127" s="22">
        <v>1.4907600000000001</v>
      </c>
      <c r="O127" s="22">
        <v>5586.93</v>
      </c>
      <c r="P127" s="22">
        <v>14215.1</v>
      </c>
      <c r="Q127" s="22">
        <v>860.71100000000001</v>
      </c>
      <c r="R127" s="22">
        <v>2086.0100000000002</v>
      </c>
      <c r="S127" s="22">
        <v>0.54344499999999996</v>
      </c>
      <c r="T127" s="22">
        <v>0.83565</v>
      </c>
      <c r="U127" s="22">
        <v>0.19820099999999999</v>
      </c>
      <c r="V127" s="22">
        <v>0.28983700000000001</v>
      </c>
      <c r="W127" s="22">
        <v>12.2356414795</v>
      </c>
      <c r="X127" s="17">
        <f t="shared" si="16"/>
        <v>0.17632009382030445</v>
      </c>
      <c r="Y127" s="17">
        <f t="shared" si="17"/>
        <v>0.7125448519461135</v>
      </c>
      <c r="Z127" s="71">
        <f t="shared" si="18"/>
        <v>1.0262501355683848</v>
      </c>
      <c r="AA127" s="17" t="str">
        <f t="shared" si="19"/>
        <v/>
      </c>
      <c r="AB127" s="17">
        <f t="shared" si="15"/>
        <v>1.0262501355683848</v>
      </c>
      <c r="AC127" s="71">
        <f t="shared" si="20"/>
        <v>0.17632009382030445</v>
      </c>
      <c r="AD127" s="71">
        <f t="shared" si="21"/>
        <v>0.7125448519461135</v>
      </c>
      <c r="AE127" s="71">
        <f t="shared" si="22"/>
        <v>1.0262501355683848</v>
      </c>
      <c r="AF127" s="71">
        <f t="shared" si="23"/>
        <v>1.9151150813348028</v>
      </c>
      <c r="AG127" s="71">
        <f t="shared" si="24"/>
        <v>9.2067623266489207</v>
      </c>
      <c r="AH127" s="71">
        <f t="shared" si="25"/>
        <v>37.20637255122454</v>
      </c>
      <c r="AI127" s="71">
        <f t="shared" si="26"/>
        <v>53.586865122126547</v>
      </c>
      <c r="AJ127" s="51">
        <v>9.2067623266489207</v>
      </c>
      <c r="AK127" s="51">
        <v>37.20637255122454</v>
      </c>
      <c r="AL127" s="51">
        <v>53.586865122126547</v>
      </c>
      <c r="AM127" s="53" t="str">
        <f t="shared" si="27"/>
        <v>Plate</v>
      </c>
      <c r="AN127" s="53" t="str">
        <f t="shared" si="28"/>
        <v>Plate</v>
      </c>
      <c r="AO127" s="53" t="str">
        <f t="shared" si="29"/>
        <v>Plate</v>
      </c>
    </row>
    <row r="128" spans="1:41" s="24" customFormat="1" x14ac:dyDescent="0.25">
      <c r="A128" s="27" t="s">
        <v>154</v>
      </c>
      <c r="B128" s="17">
        <v>451404</v>
      </c>
      <c r="C128" s="17">
        <v>8033850</v>
      </c>
      <c r="D128" s="27">
        <v>-17.7822</v>
      </c>
      <c r="E128" s="27">
        <v>146.542</v>
      </c>
      <c r="F128" s="22">
        <v>0.65688000000000002</v>
      </c>
      <c r="G128" s="22">
        <v>0.40949799999999997</v>
      </c>
      <c r="H128" s="22">
        <v>7.0465600000000004</v>
      </c>
      <c r="I128" s="22">
        <v>8.9165299999999998</v>
      </c>
      <c r="J128" s="22">
        <v>1.07104</v>
      </c>
      <c r="K128" s="22">
        <v>2.0329600000000001</v>
      </c>
      <c r="L128" s="22">
        <v>1.8746400000000001</v>
      </c>
      <c r="M128" s="22">
        <v>1.6703600000000001</v>
      </c>
      <c r="N128" s="22">
        <v>1.4976</v>
      </c>
      <c r="O128" s="22">
        <v>5645.38</v>
      </c>
      <c r="P128" s="22">
        <v>14313.8</v>
      </c>
      <c r="Q128" s="22">
        <v>867.51</v>
      </c>
      <c r="R128" s="22">
        <v>2099.67</v>
      </c>
      <c r="S128" s="22">
        <v>0.54050500000000001</v>
      </c>
      <c r="T128" s="22">
        <v>0.83070699999999997</v>
      </c>
      <c r="U128" s="22">
        <v>0.19776199999999999</v>
      </c>
      <c r="V128" s="22">
        <v>0.28942899999999999</v>
      </c>
      <c r="W128" s="22">
        <v>11.348121643100001</v>
      </c>
      <c r="X128" s="17">
        <f t="shared" si="16"/>
        <v>0.14783962568756248</v>
      </c>
      <c r="Y128" s="17">
        <f t="shared" si="17"/>
        <v>0.74241175327684195</v>
      </c>
      <c r="Z128" s="71">
        <f t="shared" si="18"/>
        <v>1.0182571040279764</v>
      </c>
      <c r="AA128" s="17" t="str">
        <f t="shared" si="19"/>
        <v/>
      </c>
      <c r="AB128" s="17">
        <f t="shared" si="15"/>
        <v>1.0182571040279764</v>
      </c>
      <c r="AC128" s="71">
        <f t="shared" si="20"/>
        <v>0.14783962568756248</v>
      </c>
      <c r="AD128" s="71">
        <f t="shared" si="21"/>
        <v>0.74241175327684195</v>
      </c>
      <c r="AE128" s="71">
        <f t="shared" si="22"/>
        <v>1.0182571040279764</v>
      </c>
      <c r="AF128" s="71">
        <f t="shared" si="23"/>
        <v>1.9085084829923809</v>
      </c>
      <c r="AG128" s="71">
        <f t="shared" si="24"/>
        <v>7.7463436502918954</v>
      </c>
      <c r="AH128" s="71">
        <f t="shared" si="25"/>
        <v>38.900102351801067</v>
      </c>
      <c r="AI128" s="71">
        <f t="shared" si="26"/>
        <v>53.353553997907042</v>
      </c>
      <c r="AJ128" s="51">
        <v>7.7463436502918954</v>
      </c>
      <c r="AK128" s="51">
        <v>38.900102351801067</v>
      </c>
      <c r="AL128" s="51">
        <v>53.353553997907042</v>
      </c>
      <c r="AM128" s="53" t="str">
        <f t="shared" si="27"/>
        <v>Mixed</v>
      </c>
      <c r="AN128" s="53" t="str">
        <f t="shared" si="28"/>
        <v>Plate</v>
      </c>
      <c r="AO128" s="53" t="str">
        <f t="shared" si="29"/>
        <v>Plate</v>
      </c>
    </row>
    <row r="129" spans="1:41" s="24" customFormat="1" x14ac:dyDescent="0.25">
      <c r="A129" s="27" t="s">
        <v>155</v>
      </c>
      <c r="B129" s="17">
        <v>451423</v>
      </c>
      <c r="C129" s="17">
        <v>8033870</v>
      </c>
      <c r="D129" s="27">
        <v>-17.782</v>
      </c>
      <c r="E129" s="27">
        <v>146.542</v>
      </c>
      <c r="F129" s="22">
        <v>0.65654699999999999</v>
      </c>
      <c r="G129" s="22">
        <v>0.40890900000000002</v>
      </c>
      <c r="H129" s="22">
        <v>7.0438799999999997</v>
      </c>
      <c r="I129" s="22">
        <v>8.8815500000000007</v>
      </c>
      <c r="J129" s="22">
        <v>1.07605</v>
      </c>
      <c r="K129" s="22">
        <v>2.0404300000000002</v>
      </c>
      <c r="L129" s="22">
        <v>1.88259</v>
      </c>
      <c r="M129" s="22">
        <v>1.6775800000000001</v>
      </c>
      <c r="N129" s="22">
        <v>1.5047900000000001</v>
      </c>
      <c r="O129" s="22">
        <v>5698.61</v>
      </c>
      <c r="P129" s="22">
        <v>14433.3</v>
      </c>
      <c r="Q129" s="22">
        <v>875.26499999999999</v>
      </c>
      <c r="R129" s="22">
        <v>2115.27</v>
      </c>
      <c r="S129" s="22">
        <v>0.54158200000000001</v>
      </c>
      <c r="T129" s="22">
        <v>0.83268699999999995</v>
      </c>
      <c r="U129" s="22">
        <v>0.19825200000000001</v>
      </c>
      <c r="V129" s="22">
        <v>0.29039199999999998</v>
      </c>
      <c r="W129" s="22">
        <v>10.040250778200001</v>
      </c>
      <c r="X129" s="17">
        <f t="shared" si="16"/>
        <v>0.13304045046409652</v>
      </c>
      <c r="Y129" s="17">
        <f t="shared" si="17"/>
        <v>0.75798087216088561</v>
      </c>
      <c r="Z129" s="71">
        <f t="shared" si="18"/>
        <v>1.0234641220349967</v>
      </c>
      <c r="AA129" s="17" t="str">
        <f t="shared" si="19"/>
        <v/>
      </c>
      <c r="AB129" s="17">
        <f t="shared" si="15"/>
        <v>1.0234641220349967</v>
      </c>
      <c r="AC129" s="71">
        <f t="shared" si="20"/>
        <v>0.13304045046409652</v>
      </c>
      <c r="AD129" s="71">
        <f t="shared" si="21"/>
        <v>0.75798087216088561</v>
      </c>
      <c r="AE129" s="71">
        <f t="shared" si="22"/>
        <v>1.0234641220349967</v>
      </c>
      <c r="AF129" s="71">
        <f t="shared" si="23"/>
        <v>1.9144854446599788</v>
      </c>
      <c r="AG129" s="71">
        <f t="shared" si="24"/>
        <v>6.9491492262415759</v>
      </c>
      <c r="AH129" s="71">
        <f t="shared" si="25"/>
        <v>39.591884820806584</v>
      </c>
      <c r="AI129" s="71">
        <f t="shared" si="26"/>
        <v>53.458965952951843</v>
      </c>
      <c r="AJ129" s="51">
        <v>6.9491492262415759</v>
      </c>
      <c r="AK129" s="51">
        <v>39.591884820806584</v>
      </c>
      <c r="AL129" s="51">
        <v>53.458965952951843</v>
      </c>
      <c r="AM129" s="53" t="str">
        <f t="shared" si="27"/>
        <v>Mixed</v>
      </c>
      <c r="AN129" s="53" t="str">
        <f t="shared" si="28"/>
        <v>Plate</v>
      </c>
      <c r="AO129" s="53" t="str">
        <f t="shared" si="29"/>
        <v>Plate</v>
      </c>
    </row>
    <row r="130" spans="1:41" s="24" customFormat="1" x14ac:dyDescent="0.25">
      <c r="A130" s="27" t="s">
        <v>156</v>
      </c>
      <c r="B130" s="17">
        <v>451442</v>
      </c>
      <c r="C130" s="17">
        <v>8033890</v>
      </c>
      <c r="D130" s="27">
        <v>-17.7818</v>
      </c>
      <c r="E130" s="27">
        <v>146.542</v>
      </c>
      <c r="F130" s="22">
        <v>0.69833900000000004</v>
      </c>
      <c r="G130" s="22">
        <v>0.43767499999999998</v>
      </c>
      <c r="H130" s="22">
        <v>7.0547300000000002</v>
      </c>
      <c r="I130" s="22">
        <v>8.9015199999999997</v>
      </c>
      <c r="J130" s="22">
        <v>1.08446</v>
      </c>
      <c r="K130" s="22">
        <v>2.0535399999999999</v>
      </c>
      <c r="L130" s="22">
        <v>1.8977999999999999</v>
      </c>
      <c r="M130" s="22">
        <v>1.6901600000000001</v>
      </c>
      <c r="N130" s="22">
        <v>1.51698</v>
      </c>
      <c r="O130" s="22">
        <v>5657.18</v>
      </c>
      <c r="P130" s="22">
        <v>14197.5</v>
      </c>
      <c r="Q130" s="22">
        <v>888.41600000000005</v>
      </c>
      <c r="R130" s="22">
        <v>2146.31</v>
      </c>
      <c r="S130" s="22">
        <v>0.56545199999999995</v>
      </c>
      <c r="T130" s="22">
        <v>0.87207100000000004</v>
      </c>
      <c r="U130" s="22">
        <v>0.2069</v>
      </c>
      <c r="V130" s="22">
        <v>0.30523600000000001</v>
      </c>
      <c r="W130" s="22">
        <v>13.720554351800001</v>
      </c>
      <c r="X130" s="17">
        <f t="shared" si="16"/>
        <v>0.10451715146393958</v>
      </c>
      <c r="Y130" s="17">
        <f t="shared" si="17"/>
        <v>0.76912937579663021</v>
      </c>
      <c r="Z130" s="71">
        <f t="shared" si="18"/>
        <v>1.0473981042967402</v>
      </c>
      <c r="AA130" s="17" t="str">
        <f t="shared" si="19"/>
        <v/>
      </c>
      <c r="AB130" s="17">
        <f t="shared" si="15"/>
        <v>1.0473981042967402</v>
      </c>
      <c r="AC130" s="71">
        <f t="shared" si="20"/>
        <v>0.10451715146393958</v>
      </c>
      <c r="AD130" s="71">
        <f t="shared" si="21"/>
        <v>0.76912937579663021</v>
      </c>
      <c r="AE130" s="71">
        <f t="shared" si="22"/>
        <v>1.0473981042967402</v>
      </c>
      <c r="AF130" s="71">
        <f t="shared" si="23"/>
        <v>1.92104463155731</v>
      </c>
      <c r="AG130" s="71">
        <f t="shared" si="24"/>
        <v>5.4406415003076702</v>
      </c>
      <c r="AH130" s="71">
        <f t="shared" si="25"/>
        <v>40.037038346846188</v>
      </c>
      <c r="AI130" s="71">
        <f t="shared" si="26"/>
        <v>54.522320152846149</v>
      </c>
      <c r="AJ130" s="51">
        <v>5.4406415003076702</v>
      </c>
      <c r="AK130" s="51">
        <v>40.037038346846188</v>
      </c>
      <c r="AL130" s="51">
        <v>54.522320152846149</v>
      </c>
      <c r="AM130" s="53" t="str">
        <f t="shared" si="27"/>
        <v>Mixed</v>
      </c>
      <c r="AN130" s="53" t="str">
        <f t="shared" si="28"/>
        <v>Plate</v>
      </c>
      <c r="AO130" s="53" t="str">
        <f t="shared" si="29"/>
        <v>Plate</v>
      </c>
    </row>
    <row r="131" spans="1:41" s="24" customFormat="1" x14ac:dyDescent="0.25">
      <c r="A131" s="27" t="s">
        <v>157</v>
      </c>
      <c r="B131" s="17">
        <v>451460</v>
      </c>
      <c r="C131" s="17">
        <v>8033920</v>
      </c>
      <c r="D131" s="27">
        <v>-17.781600000000001</v>
      </c>
      <c r="E131" s="27">
        <v>146.542</v>
      </c>
      <c r="F131" s="22">
        <v>0.67821600000000004</v>
      </c>
      <c r="G131" s="22">
        <v>0.4244</v>
      </c>
      <c r="H131" s="22">
        <v>7.0185199999999996</v>
      </c>
      <c r="I131" s="22">
        <v>8.8112100000000009</v>
      </c>
      <c r="J131" s="22">
        <v>1.0780400000000001</v>
      </c>
      <c r="K131" s="22">
        <v>2.0405899999999999</v>
      </c>
      <c r="L131" s="22">
        <v>1.8865700000000001</v>
      </c>
      <c r="M131" s="22">
        <v>1.6806300000000001</v>
      </c>
      <c r="N131" s="22">
        <v>1.5086599999999999</v>
      </c>
      <c r="O131" s="22">
        <v>5613.79</v>
      </c>
      <c r="P131" s="22">
        <v>14046.2</v>
      </c>
      <c r="Q131" s="22">
        <v>878.22799999999995</v>
      </c>
      <c r="R131" s="22">
        <v>2121.4299999999998</v>
      </c>
      <c r="S131" s="22">
        <v>0.55552900000000005</v>
      </c>
      <c r="T131" s="22">
        <v>0.85758000000000001</v>
      </c>
      <c r="U131" s="22">
        <v>0.20404900000000001</v>
      </c>
      <c r="V131" s="22">
        <v>0.30165700000000001</v>
      </c>
      <c r="W131" s="22">
        <v>29.062690734899999</v>
      </c>
      <c r="X131" s="17">
        <f t="shared" si="16"/>
        <v>9.9930230914140328E-2</v>
      </c>
      <c r="Y131" s="17">
        <f t="shared" si="17"/>
        <v>0.77733501886642964</v>
      </c>
      <c r="Z131" s="71">
        <f t="shared" si="18"/>
        <v>1.0307675973018167</v>
      </c>
      <c r="AA131" s="17" t="str">
        <f t="shared" si="19"/>
        <v/>
      </c>
      <c r="AB131" s="17">
        <f t="shared" ref="AB131:AB194" si="30">IF(Z131="", AA131, Z131)</f>
        <v>1.0307675973018167</v>
      </c>
      <c r="AC131" s="71">
        <f t="shared" si="20"/>
        <v>9.9930230914140328E-2</v>
      </c>
      <c r="AD131" s="71">
        <f t="shared" si="21"/>
        <v>0.77733501886642964</v>
      </c>
      <c r="AE131" s="71">
        <f t="shared" si="22"/>
        <v>1.0307675973018167</v>
      </c>
      <c r="AF131" s="71">
        <f t="shared" si="23"/>
        <v>1.9080328470823866</v>
      </c>
      <c r="AG131" s="71">
        <f t="shared" si="24"/>
        <v>5.2373433228335537</v>
      </c>
      <c r="AH131" s="71">
        <f t="shared" si="25"/>
        <v>40.740127721337139</v>
      </c>
      <c r="AI131" s="71">
        <f t="shared" si="26"/>
        <v>54.022528955829308</v>
      </c>
      <c r="AJ131" s="51">
        <v>5.2373433228335537</v>
      </c>
      <c r="AK131" s="51">
        <v>40.740127721337139</v>
      </c>
      <c r="AL131" s="51">
        <v>54.022528955829308</v>
      </c>
      <c r="AM131" s="53" t="str">
        <f t="shared" si="27"/>
        <v>Mixed</v>
      </c>
      <c r="AN131" s="53" t="str">
        <f t="shared" si="28"/>
        <v>Plate</v>
      </c>
      <c r="AO131" s="53" t="str">
        <f t="shared" si="29"/>
        <v>Plate</v>
      </c>
    </row>
    <row r="132" spans="1:41" s="24" customFormat="1" x14ac:dyDescent="0.25">
      <c r="A132" s="27" t="s">
        <v>158</v>
      </c>
      <c r="B132" s="17">
        <v>451478</v>
      </c>
      <c r="C132" s="17">
        <v>8033940</v>
      </c>
      <c r="D132" s="27">
        <v>-17.781400000000001</v>
      </c>
      <c r="E132" s="27">
        <v>146.542</v>
      </c>
      <c r="F132" s="22">
        <v>0.65209799999999996</v>
      </c>
      <c r="G132" s="22">
        <v>0.40744799999999998</v>
      </c>
      <c r="H132" s="22">
        <v>7.0298999999999996</v>
      </c>
      <c r="I132" s="22">
        <v>8.9047300000000007</v>
      </c>
      <c r="J132" s="22">
        <v>1.06379</v>
      </c>
      <c r="K132" s="22">
        <v>2.0045299999999999</v>
      </c>
      <c r="L132" s="22">
        <v>1.8571200000000001</v>
      </c>
      <c r="M132" s="22">
        <v>1.65628</v>
      </c>
      <c r="N132" s="22">
        <v>1.4878199999999999</v>
      </c>
      <c r="O132" s="22">
        <v>5503.7</v>
      </c>
      <c r="P132" s="22">
        <v>13839.7</v>
      </c>
      <c r="Q132" s="22">
        <v>853.35299999999995</v>
      </c>
      <c r="R132" s="22">
        <v>2052.9299999999998</v>
      </c>
      <c r="S132" s="22">
        <v>0.53957299999999997</v>
      </c>
      <c r="T132" s="22">
        <v>0.83023999999999998</v>
      </c>
      <c r="U132" s="22">
        <v>0.197905</v>
      </c>
      <c r="V132" s="22">
        <v>0.29069800000000001</v>
      </c>
      <c r="W132" s="22">
        <v>17.366254806499999</v>
      </c>
      <c r="X132" s="17">
        <f t="shared" ref="X132:X195" si="31">(3.394418844 * G132) - (0.30817211 * H132)  + (0.144831725 * I132) - (2.322286467 * J132) + (1.397160771 * M132) - (14.31101144 * U132) + 2.621663217</f>
        <v>0.13942427864911178</v>
      </c>
      <c r="Y132" s="17">
        <f t="shared" ref="Y132:Y195" si="32">(-4.096110226 * G132) + (0.34780942 *H132) - (0.103731491 * I132) - (0.573529165 * K132) + (0.001013841 * Q132) + (14.04497461 * U132) - 1.59729192</f>
        <v>0.75019922438992159</v>
      </c>
      <c r="Z132" s="71">
        <f t="shared" ref="Z132:Z195" si="33">IF(S132&gt;=0,((0.570460232*G132)+(3.306849189*K132)-(9.866373435*M132)+(7.242847266*N132)-0.304529882),"")</f>
        <v>0.99115742981242749</v>
      </c>
      <c r="AA132" s="17" t="str">
        <f t="shared" ref="AA132:AA195" si="34" xml:space="preserve"> IF(S132&gt;0.7,((-7.3582 * (S132*S132*S132)) + (10.04 * (S132*S132)) +( - 2.7816 * S132) + 0.2212), "")</f>
        <v/>
      </c>
      <c r="AB132" s="17">
        <f t="shared" si="30"/>
        <v>0.99115742981242749</v>
      </c>
      <c r="AC132" s="71">
        <f t="shared" ref="AC132:AC195" si="35">IF(X132&lt;0,0,X132)</f>
        <v>0.13942427864911178</v>
      </c>
      <c r="AD132" s="71">
        <f t="shared" ref="AD132:AD195" si="36">IF(Y132&lt;0,0,Y132)</f>
        <v>0.75019922438992159</v>
      </c>
      <c r="AE132" s="71">
        <f t="shared" ref="AE132:AE195" si="37">IF(Z132&lt;0,0,Z132)</f>
        <v>0.99115742981242749</v>
      </c>
      <c r="AF132" s="71">
        <f t="shared" ref="AF132:AF195" si="38">SUM(AC132:AE132)</f>
        <v>1.8807809328514609</v>
      </c>
      <c r="AG132" s="71">
        <f t="shared" ref="AG132:AG195" si="39">100*(AC132/AF132)</f>
        <v>7.4131057059223782</v>
      </c>
      <c r="AH132" s="71">
        <f t="shared" ref="AH132:AH195" si="40">100*(AD132/$AF132)</f>
        <v>39.887645141773156</v>
      </c>
      <c r="AI132" s="71">
        <f t="shared" ref="AI132:AI195" si="41">100*(AE132/$AF132)</f>
        <v>52.699249152304461</v>
      </c>
      <c r="AJ132" s="51">
        <v>7.4131057059223782</v>
      </c>
      <c r="AK132" s="51">
        <v>39.887645141773156</v>
      </c>
      <c r="AL132" s="51">
        <v>52.699249152304461</v>
      </c>
      <c r="AM132" s="53" t="str">
        <f t="shared" ref="AM132:AM195" si="42">IF(AND(AJ132=0,AK132=0,AL132=0),"None",IF(AND(AJ132-AK132&gt;=15,AJ132-AL132&gt;=15),"Branching",IF(AND(AK132-AJ132&gt;=15,AK132-AL132&gt;=15),"Massive",IF(AND(AL132-AJ132&gt;=15,AL132-AK132&gt;=15),"Plate",IF(AND(AJ132&lt;15,AK132=0,AL132=0),"Branching",IF(AND(AJ132=0,AK132&lt;15,AL132=0),"Massive",IF(AND(AJ132=0,AK132=0,AL132&lt;15),"Plate","Mixed")))))))</f>
        <v>Mixed</v>
      </c>
      <c r="AN132" s="53" t="str">
        <f t="shared" ref="AN132:AN195" si="43">IF(AND(AJ132=0,AK132=0,AL132=0),"None",IF(AND(AJ132&gt;AK132,AJ132&gt;AL132),"Branching",IF(AND(AK132&gt;AJ132,AK132&gt;AL132),"Massive",IF(AND(AL132&gt;AJ132,AL132&gt;AK132),"Plate","Mixed"))))</f>
        <v>Plate</v>
      </c>
      <c r="AO132" s="53" t="str">
        <f t="shared" ref="AO132:AO195" si="44">IF(AND(AJ132=0,AK132=0,AL132=0),"None",IF(AND(AJ132-AK132&gt;=5,AJ132-AL132&gt;=5),"Branching",IF(AND(AK132-AJ132&gt;=5,AK132-AL132&gt;=5),"Massive",IF(AND(AL132-AJ132&gt;=5,AL132-AK132&gt;=5),"Plate",IF(AND(AJ132&lt;5,AK132=0,AL132=0),"Branching",IF(AND(AJ132=0,AK132&lt;5,AL132=0),"Massive",IF(AND(AJ132=0,AK132=0,AL132&lt;5),"Plate","Mixed")))))))</f>
        <v>Plate</v>
      </c>
    </row>
    <row r="133" spans="1:41" s="24" customFormat="1" x14ac:dyDescent="0.25">
      <c r="A133" s="27" t="s">
        <v>159</v>
      </c>
      <c r="B133" s="17">
        <v>451492</v>
      </c>
      <c r="C133" s="17">
        <v>8033970</v>
      </c>
      <c r="D133" s="27">
        <v>-17.781199999999998</v>
      </c>
      <c r="E133" s="27">
        <v>146.542</v>
      </c>
      <c r="F133" s="22">
        <v>0.71332700000000004</v>
      </c>
      <c r="G133" s="22">
        <v>0.44875100000000001</v>
      </c>
      <c r="H133" s="22">
        <v>7.0945900000000002</v>
      </c>
      <c r="I133" s="22">
        <v>9.0716900000000003</v>
      </c>
      <c r="J133" s="22">
        <v>1.0639400000000001</v>
      </c>
      <c r="K133" s="22">
        <v>2.0018400000000001</v>
      </c>
      <c r="L133" s="22">
        <v>1.85534</v>
      </c>
      <c r="M133" s="22">
        <v>1.6553800000000001</v>
      </c>
      <c r="N133" s="22">
        <v>1.4873000000000001</v>
      </c>
      <c r="O133" s="22">
        <v>5370.02</v>
      </c>
      <c r="P133" s="22">
        <v>13462.2</v>
      </c>
      <c r="Q133" s="22">
        <v>852.22400000000005</v>
      </c>
      <c r="R133" s="22">
        <v>2048.6799999999998</v>
      </c>
      <c r="S133" s="22">
        <v>0.56731799999999999</v>
      </c>
      <c r="T133" s="22">
        <v>0.87348300000000001</v>
      </c>
      <c r="U133" s="22">
        <v>0.206673</v>
      </c>
      <c r="V133" s="22">
        <v>0.30361500000000002</v>
      </c>
      <c r="W133" s="22">
        <v>17.032182693500001</v>
      </c>
      <c r="X133" s="17">
        <f t="shared" si="31"/>
        <v>0.15678467520307393</v>
      </c>
      <c r="Y133" s="17">
        <f t="shared" si="32"/>
        <v>0.70974286971321376</v>
      </c>
      <c r="Z133" s="71">
        <f t="shared" si="33"/>
        <v>1.0109371799694926</v>
      </c>
      <c r="AA133" s="17" t="str">
        <f t="shared" si="34"/>
        <v/>
      </c>
      <c r="AB133" s="17">
        <f t="shared" si="30"/>
        <v>1.0109371799694926</v>
      </c>
      <c r="AC133" s="71">
        <f t="shared" si="35"/>
        <v>0.15678467520307393</v>
      </c>
      <c r="AD133" s="71">
        <f t="shared" si="36"/>
        <v>0.70974286971321376</v>
      </c>
      <c r="AE133" s="71">
        <f t="shared" si="37"/>
        <v>1.0109371799694926</v>
      </c>
      <c r="AF133" s="71">
        <f t="shared" si="38"/>
        <v>1.8774647248857803</v>
      </c>
      <c r="AG133" s="71">
        <f t="shared" si="39"/>
        <v>8.3508719564684384</v>
      </c>
      <c r="AH133" s="71">
        <f t="shared" si="40"/>
        <v>37.803259912454152</v>
      </c>
      <c r="AI133" s="71">
        <f t="shared" si="41"/>
        <v>53.84586813107741</v>
      </c>
      <c r="AJ133" s="51">
        <v>8.3508719564684384</v>
      </c>
      <c r="AK133" s="51">
        <v>37.803259912454152</v>
      </c>
      <c r="AL133" s="51">
        <v>53.84586813107741</v>
      </c>
      <c r="AM133" s="53" t="str">
        <f t="shared" si="42"/>
        <v>Plate</v>
      </c>
      <c r="AN133" s="53" t="str">
        <f t="shared" si="43"/>
        <v>Plate</v>
      </c>
      <c r="AO133" s="53" t="str">
        <f t="shared" si="44"/>
        <v>Plate</v>
      </c>
    </row>
    <row r="134" spans="1:41" s="24" customFormat="1" x14ac:dyDescent="0.25">
      <c r="A134" s="27" t="s">
        <v>160</v>
      </c>
      <c r="B134" s="17">
        <v>450532</v>
      </c>
      <c r="C134" s="17">
        <v>8034150</v>
      </c>
      <c r="D134" s="27">
        <v>-17.779499999999999</v>
      </c>
      <c r="E134" s="27">
        <v>146.53299999999999</v>
      </c>
      <c r="F134" s="22">
        <v>0.54949199999999998</v>
      </c>
      <c r="G134" s="22">
        <v>0.35173300000000002</v>
      </c>
      <c r="H134" s="22">
        <v>7.3543799999999999</v>
      </c>
      <c r="I134" s="22">
        <v>9.4393200000000004</v>
      </c>
      <c r="J134" s="22">
        <v>0.81696899999999995</v>
      </c>
      <c r="K134" s="22">
        <v>1.40368</v>
      </c>
      <c r="L134" s="22">
        <v>1.29488</v>
      </c>
      <c r="M134" s="22">
        <v>1.15648</v>
      </c>
      <c r="N134" s="22">
        <v>1.0506200000000001</v>
      </c>
      <c r="O134" s="22">
        <v>2933.76</v>
      </c>
      <c r="P134" s="22">
        <v>6333.19</v>
      </c>
      <c r="Q134" s="22">
        <v>468.7</v>
      </c>
      <c r="R134" s="22">
        <v>963.76700000000005</v>
      </c>
      <c r="S134" s="22">
        <v>0.43432300000000001</v>
      </c>
      <c r="T134" s="22">
        <v>0.63491299999999995</v>
      </c>
      <c r="U134" s="22">
        <v>0.15573100000000001</v>
      </c>
      <c r="V134" s="22">
        <v>0.21371299999999999</v>
      </c>
      <c r="W134" s="22">
        <v>45.339164733899999</v>
      </c>
      <c r="X134" s="17">
        <f t="shared" si="31"/>
        <v>0.40617484956676941</v>
      </c>
      <c r="Y134" s="17">
        <f t="shared" si="32"/>
        <v>0.39811264587453143</v>
      </c>
      <c r="Z134" s="71">
        <f t="shared" si="33"/>
        <v>0.73709452089369676</v>
      </c>
      <c r="AA134" s="17" t="str">
        <f t="shared" si="34"/>
        <v/>
      </c>
      <c r="AB134" s="17">
        <f t="shared" si="30"/>
        <v>0.73709452089369676</v>
      </c>
      <c r="AC134" s="71">
        <f t="shared" si="35"/>
        <v>0.40617484956676941</v>
      </c>
      <c r="AD134" s="71">
        <f t="shared" si="36"/>
        <v>0.39811264587453143</v>
      </c>
      <c r="AE134" s="71">
        <f t="shared" si="37"/>
        <v>0.73709452089369676</v>
      </c>
      <c r="AF134" s="71">
        <f t="shared" si="38"/>
        <v>1.5413820163349976</v>
      </c>
      <c r="AG134" s="71">
        <f t="shared" si="39"/>
        <v>26.351342189170385</v>
      </c>
      <c r="AH134" s="71">
        <f t="shared" si="40"/>
        <v>25.828291861166186</v>
      </c>
      <c r="AI134" s="71">
        <f t="shared" si="41"/>
        <v>47.820365949663426</v>
      </c>
      <c r="AJ134" s="51">
        <v>26.351342189170385</v>
      </c>
      <c r="AK134" s="51">
        <v>25.828291861166186</v>
      </c>
      <c r="AL134" s="51">
        <v>47.820365949663426</v>
      </c>
      <c r="AM134" s="53" t="str">
        <f t="shared" si="42"/>
        <v>Plate</v>
      </c>
      <c r="AN134" s="53" t="str">
        <f t="shared" si="43"/>
        <v>Plate</v>
      </c>
      <c r="AO134" s="53" t="str">
        <f t="shared" si="44"/>
        <v>Plate</v>
      </c>
    </row>
    <row r="135" spans="1:41" s="24" customFormat="1" x14ac:dyDescent="0.25">
      <c r="A135" s="27" t="s">
        <v>161</v>
      </c>
      <c r="B135" s="17">
        <v>450512</v>
      </c>
      <c r="C135" s="17">
        <v>8034170</v>
      </c>
      <c r="D135" s="27">
        <v>-17.779299999999999</v>
      </c>
      <c r="E135" s="27">
        <v>146.53299999999999</v>
      </c>
      <c r="F135" s="22">
        <v>0.57075799999999999</v>
      </c>
      <c r="G135" s="22">
        <v>0.36435899999999999</v>
      </c>
      <c r="H135" s="22">
        <v>7.3643299999999998</v>
      </c>
      <c r="I135" s="22">
        <v>9.4494699999999998</v>
      </c>
      <c r="J135" s="22">
        <v>0.81999299999999997</v>
      </c>
      <c r="K135" s="22">
        <v>1.4210700000000001</v>
      </c>
      <c r="L135" s="22">
        <v>1.3086599999999999</v>
      </c>
      <c r="M135" s="22">
        <v>1.1656500000000001</v>
      </c>
      <c r="N135" s="22">
        <v>1.0572299999999999</v>
      </c>
      <c r="O135" s="22">
        <v>2928.61</v>
      </c>
      <c r="P135" s="22">
        <v>6370.52</v>
      </c>
      <c r="Q135" s="22">
        <v>473.92899999999997</v>
      </c>
      <c r="R135" s="22">
        <v>984.82100000000003</v>
      </c>
      <c r="S135" s="22">
        <v>0.44427800000000001</v>
      </c>
      <c r="T135" s="22">
        <v>0.65312700000000001</v>
      </c>
      <c r="U135" s="22">
        <v>0.159001</v>
      </c>
      <c r="V135" s="22">
        <v>0.219503</v>
      </c>
      <c r="W135" s="22">
        <v>51.800613403299998</v>
      </c>
      <c r="X135" s="17">
        <f t="shared" si="31"/>
        <v>0.40642887399042538</v>
      </c>
      <c r="Y135" s="17">
        <f t="shared" si="32"/>
        <v>0.3900577566407557</v>
      </c>
      <c r="Z135" s="71">
        <f t="shared" si="33"/>
        <v>0.75920383520894652</v>
      </c>
      <c r="AA135" s="17" t="str">
        <f t="shared" si="34"/>
        <v/>
      </c>
      <c r="AB135" s="17">
        <f t="shared" si="30"/>
        <v>0.75920383520894652</v>
      </c>
      <c r="AC135" s="71">
        <f t="shared" si="35"/>
        <v>0.40642887399042538</v>
      </c>
      <c r="AD135" s="71">
        <f t="shared" si="36"/>
        <v>0.3900577566407557</v>
      </c>
      <c r="AE135" s="71">
        <f t="shared" si="37"/>
        <v>0.75920383520894652</v>
      </c>
      <c r="AF135" s="71">
        <f t="shared" si="38"/>
        <v>1.5556904658401276</v>
      </c>
      <c r="AG135" s="71">
        <f t="shared" si="39"/>
        <v>26.125304674342111</v>
      </c>
      <c r="AH135" s="71">
        <f t="shared" si="40"/>
        <v>25.072966969050025</v>
      </c>
      <c r="AI135" s="71">
        <f t="shared" si="41"/>
        <v>48.801728356607867</v>
      </c>
      <c r="AJ135" s="51">
        <v>26.125304674342111</v>
      </c>
      <c r="AK135" s="51">
        <v>25.072966969050025</v>
      </c>
      <c r="AL135" s="51">
        <v>48.801728356607867</v>
      </c>
      <c r="AM135" s="53" t="str">
        <f t="shared" si="42"/>
        <v>Plate</v>
      </c>
      <c r="AN135" s="53" t="str">
        <f t="shared" si="43"/>
        <v>Plate</v>
      </c>
      <c r="AO135" s="53" t="str">
        <f t="shared" si="44"/>
        <v>Plate</v>
      </c>
    </row>
    <row r="136" spans="1:41" s="24" customFormat="1" x14ac:dyDescent="0.25">
      <c r="A136" s="27" t="s">
        <v>162</v>
      </c>
      <c r="B136" s="17">
        <v>450488</v>
      </c>
      <c r="C136" s="17">
        <v>8034180</v>
      </c>
      <c r="D136" s="27">
        <v>-17.779199999999999</v>
      </c>
      <c r="E136" s="27">
        <v>146.53299999999999</v>
      </c>
      <c r="F136" s="22">
        <v>0.61860700000000002</v>
      </c>
      <c r="G136" s="22">
        <v>0.39335999999999999</v>
      </c>
      <c r="H136" s="22">
        <v>7.3978900000000003</v>
      </c>
      <c r="I136" s="22">
        <v>9.4685199999999998</v>
      </c>
      <c r="J136" s="22">
        <v>0.83893099999999998</v>
      </c>
      <c r="K136" s="22">
        <v>1.4737100000000001</v>
      </c>
      <c r="L136" s="22">
        <v>1.35273</v>
      </c>
      <c r="M136" s="22">
        <v>1.2001299999999999</v>
      </c>
      <c r="N136" s="22">
        <v>1.08525</v>
      </c>
      <c r="O136" s="22">
        <v>3030</v>
      </c>
      <c r="P136" s="22">
        <v>6715.35</v>
      </c>
      <c r="Q136" s="22">
        <v>498.84699999999998</v>
      </c>
      <c r="R136" s="22">
        <v>1057.3399999999999</v>
      </c>
      <c r="S136" s="22">
        <v>0.47018100000000002</v>
      </c>
      <c r="T136" s="22">
        <v>0.69828199999999996</v>
      </c>
      <c r="U136" s="22">
        <v>0.167597</v>
      </c>
      <c r="V136" s="22">
        <v>0.23399700000000001</v>
      </c>
      <c r="W136" s="22">
        <v>52.061302185099997</v>
      </c>
      <c r="X136" s="17">
        <f t="shared" si="31"/>
        <v>0.37846439116871311</v>
      </c>
      <c r="Y136" s="17">
        <f t="shared" si="32"/>
        <v>0.39676577974814009</v>
      </c>
      <c r="Z136" s="71">
        <f t="shared" si="33"/>
        <v>0.81257231806066144</v>
      </c>
      <c r="AA136" s="17" t="str">
        <f t="shared" si="34"/>
        <v/>
      </c>
      <c r="AB136" s="17">
        <f t="shared" si="30"/>
        <v>0.81257231806066144</v>
      </c>
      <c r="AC136" s="71">
        <f t="shared" si="35"/>
        <v>0.37846439116871311</v>
      </c>
      <c r="AD136" s="71">
        <f t="shared" si="36"/>
        <v>0.39676577974814009</v>
      </c>
      <c r="AE136" s="71">
        <f t="shared" si="37"/>
        <v>0.81257231806066144</v>
      </c>
      <c r="AF136" s="71">
        <f t="shared" si="38"/>
        <v>1.5878024889775146</v>
      </c>
      <c r="AG136" s="71">
        <f t="shared" si="39"/>
        <v>23.835734847123838</v>
      </c>
      <c r="AH136" s="71">
        <f t="shared" si="40"/>
        <v>24.988358596392075</v>
      </c>
      <c r="AI136" s="71">
        <f t="shared" si="41"/>
        <v>51.175906556484087</v>
      </c>
      <c r="AJ136" s="51">
        <v>23.835734847123838</v>
      </c>
      <c r="AK136" s="51">
        <v>24.988358596392075</v>
      </c>
      <c r="AL136" s="51">
        <v>51.175906556484087</v>
      </c>
      <c r="AM136" s="53" t="str">
        <f t="shared" si="42"/>
        <v>Plate</v>
      </c>
      <c r="AN136" s="53" t="str">
        <f t="shared" si="43"/>
        <v>Plate</v>
      </c>
      <c r="AO136" s="53" t="str">
        <f t="shared" si="44"/>
        <v>Plate</v>
      </c>
    </row>
    <row r="137" spans="1:41" s="24" customFormat="1" x14ac:dyDescent="0.25">
      <c r="A137" s="27" t="s">
        <v>163</v>
      </c>
      <c r="B137" s="17">
        <v>450458</v>
      </c>
      <c r="C137" s="17">
        <v>8034180</v>
      </c>
      <c r="D137" s="27">
        <v>-17.779199999999999</v>
      </c>
      <c r="E137" s="27">
        <v>146.53299999999999</v>
      </c>
      <c r="F137" s="22">
        <v>0.64512000000000003</v>
      </c>
      <c r="G137" s="22">
        <v>0.40978700000000001</v>
      </c>
      <c r="H137" s="22">
        <v>7.4165200000000002</v>
      </c>
      <c r="I137" s="22">
        <v>9.4740800000000007</v>
      </c>
      <c r="J137" s="22">
        <v>0.83574300000000001</v>
      </c>
      <c r="K137" s="22">
        <v>1.4601900000000001</v>
      </c>
      <c r="L137" s="22">
        <v>1.3414900000000001</v>
      </c>
      <c r="M137" s="22">
        <v>1.19093</v>
      </c>
      <c r="N137" s="22">
        <v>1.07721</v>
      </c>
      <c r="O137" s="22">
        <v>2953.56</v>
      </c>
      <c r="P137" s="22">
        <v>6516.98</v>
      </c>
      <c r="Q137" s="22">
        <v>493.51100000000002</v>
      </c>
      <c r="R137" s="22">
        <v>1041.6199999999999</v>
      </c>
      <c r="S137" s="22">
        <v>0.48445700000000003</v>
      </c>
      <c r="T137" s="22">
        <v>0.72241599999999995</v>
      </c>
      <c r="U137" s="22">
        <v>0.172404</v>
      </c>
      <c r="V137" s="22">
        <v>0.241843</v>
      </c>
      <c r="W137" s="22">
        <v>43.829349517799997</v>
      </c>
      <c r="X137" s="17">
        <f t="shared" si="31"/>
        <v>0.35504506567231697</v>
      </c>
      <c r="Y137" s="17">
        <f t="shared" si="32"/>
        <v>0.40524037115534783</v>
      </c>
      <c r="Z137" s="71">
        <f t="shared" si="33"/>
        <v>0.80977281083980368</v>
      </c>
      <c r="AA137" s="17" t="str">
        <f t="shared" si="34"/>
        <v/>
      </c>
      <c r="AB137" s="17">
        <f t="shared" si="30"/>
        <v>0.80977281083980368</v>
      </c>
      <c r="AC137" s="71">
        <f t="shared" si="35"/>
        <v>0.35504506567231697</v>
      </c>
      <c r="AD137" s="71">
        <f t="shared" si="36"/>
        <v>0.40524037115534783</v>
      </c>
      <c r="AE137" s="71">
        <f t="shared" si="37"/>
        <v>0.80977281083980368</v>
      </c>
      <c r="AF137" s="71">
        <f t="shared" si="38"/>
        <v>1.5700582476674685</v>
      </c>
      <c r="AG137" s="71">
        <f t="shared" si="39"/>
        <v>22.613496422810041</v>
      </c>
      <c r="AH137" s="71">
        <f t="shared" si="40"/>
        <v>25.810531026946716</v>
      </c>
      <c r="AI137" s="71">
        <f t="shared" si="41"/>
        <v>51.575972550243243</v>
      </c>
      <c r="AJ137" s="51">
        <v>22.613496422810041</v>
      </c>
      <c r="AK137" s="51">
        <v>25.810531026946716</v>
      </c>
      <c r="AL137" s="51">
        <v>51.575972550243243</v>
      </c>
      <c r="AM137" s="53" t="str">
        <f t="shared" si="42"/>
        <v>Plate</v>
      </c>
      <c r="AN137" s="53" t="str">
        <f t="shared" si="43"/>
        <v>Plate</v>
      </c>
      <c r="AO137" s="53" t="str">
        <f t="shared" si="44"/>
        <v>Plate</v>
      </c>
    </row>
    <row r="138" spans="1:41" s="24" customFormat="1" x14ac:dyDescent="0.25">
      <c r="A138" s="27" t="s">
        <v>164</v>
      </c>
      <c r="B138" s="17">
        <v>450432</v>
      </c>
      <c r="C138" s="17">
        <v>8034170</v>
      </c>
      <c r="D138" s="27">
        <v>-17.779299999999999</v>
      </c>
      <c r="E138" s="27">
        <v>146.53200000000001</v>
      </c>
      <c r="F138" s="22">
        <v>0.60499000000000003</v>
      </c>
      <c r="G138" s="22">
        <v>0.387741</v>
      </c>
      <c r="H138" s="22">
        <v>7.4218200000000003</v>
      </c>
      <c r="I138" s="22">
        <v>9.4834099999999992</v>
      </c>
      <c r="J138" s="22">
        <v>0.81684100000000004</v>
      </c>
      <c r="K138" s="22">
        <v>1.4081900000000001</v>
      </c>
      <c r="L138" s="22">
        <v>1.2954600000000001</v>
      </c>
      <c r="M138" s="22">
        <v>1.15263</v>
      </c>
      <c r="N138" s="22">
        <v>1.0452399999999999</v>
      </c>
      <c r="O138" s="22">
        <v>2829.23</v>
      </c>
      <c r="P138" s="22">
        <v>6127.24</v>
      </c>
      <c r="Q138" s="22">
        <v>468.62099999999998</v>
      </c>
      <c r="R138" s="22">
        <v>968.80499999999995</v>
      </c>
      <c r="S138" s="22">
        <v>0.46165699999999998</v>
      </c>
      <c r="T138" s="22">
        <v>0.68041499999999999</v>
      </c>
      <c r="U138" s="22">
        <v>0.16453300000000001</v>
      </c>
      <c r="V138" s="22">
        <v>0.227878</v>
      </c>
      <c r="W138" s="22">
        <v>39.799091339100002</v>
      </c>
      <c r="X138" s="17">
        <f t="shared" si="31"/>
        <v>0.38295624796291605</v>
      </c>
      <c r="Y138" s="17">
        <f t="shared" si="32"/>
        <v>0.39045981124740381</v>
      </c>
      <c r="Z138" s="71">
        <f t="shared" si="33"/>
        <v>0.77156856220361081</v>
      </c>
      <c r="AA138" s="17" t="str">
        <f t="shared" si="34"/>
        <v/>
      </c>
      <c r="AB138" s="17">
        <f t="shared" si="30"/>
        <v>0.77156856220361081</v>
      </c>
      <c r="AC138" s="71">
        <f t="shared" si="35"/>
        <v>0.38295624796291605</v>
      </c>
      <c r="AD138" s="71">
        <f t="shared" si="36"/>
        <v>0.39045981124740381</v>
      </c>
      <c r="AE138" s="71">
        <f t="shared" si="37"/>
        <v>0.77156856220361081</v>
      </c>
      <c r="AF138" s="71">
        <f t="shared" si="38"/>
        <v>1.5449846214139307</v>
      </c>
      <c r="AG138" s="71">
        <f t="shared" si="39"/>
        <v>24.787058890750917</v>
      </c>
      <c r="AH138" s="71">
        <f t="shared" si="40"/>
        <v>25.272731251529539</v>
      </c>
      <c r="AI138" s="71">
        <f t="shared" si="41"/>
        <v>49.940209857719545</v>
      </c>
      <c r="AJ138" s="51">
        <v>24.787058890750917</v>
      </c>
      <c r="AK138" s="51">
        <v>25.272731251529539</v>
      </c>
      <c r="AL138" s="51">
        <v>49.940209857719545</v>
      </c>
      <c r="AM138" s="53" t="str">
        <f t="shared" si="42"/>
        <v>Plate</v>
      </c>
      <c r="AN138" s="53" t="str">
        <f t="shared" si="43"/>
        <v>Plate</v>
      </c>
      <c r="AO138" s="53" t="str">
        <f t="shared" si="44"/>
        <v>Plate</v>
      </c>
    </row>
    <row r="139" spans="1:41" s="24" customFormat="1" x14ac:dyDescent="0.25">
      <c r="A139" s="27" t="s">
        <v>165</v>
      </c>
      <c r="B139" s="17">
        <v>450382</v>
      </c>
      <c r="C139" s="17">
        <v>8034210</v>
      </c>
      <c r="D139" s="27">
        <v>-17.779</v>
      </c>
      <c r="E139" s="27">
        <v>146.53200000000001</v>
      </c>
      <c r="F139" s="22">
        <v>0.64776100000000003</v>
      </c>
      <c r="G139" s="22">
        <v>0.409084</v>
      </c>
      <c r="H139" s="22">
        <v>7.4124800000000004</v>
      </c>
      <c r="I139" s="22">
        <v>9.4752799999999997</v>
      </c>
      <c r="J139" s="22">
        <v>0.83958200000000005</v>
      </c>
      <c r="K139" s="22">
        <v>1.50017</v>
      </c>
      <c r="L139" s="22">
        <v>1.3696299999999999</v>
      </c>
      <c r="M139" s="22">
        <v>1.2043900000000001</v>
      </c>
      <c r="N139" s="22">
        <v>1.0841799999999999</v>
      </c>
      <c r="O139" s="22">
        <v>2992.26</v>
      </c>
      <c r="P139" s="22">
        <v>6680.52</v>
      </c>
      <c r="Q139" s="22">
        <v>501.88600000000002</v>
      </c>
      <c r="R139" s="22">
        <v>1082.22</v>
      </c>
      <c r="S139" s="22">
        <v>0.48330299999999998</v>
      </c>
      <c r="T139" s="22">
        <v>0.72697400000000001</v>
      </c>
      <c r="U139" s="22">
        <v>0.17171700000000001</v>
      </c>
      <c r="V139" s="22">
        <v>0.24296999999999999</v>
      </c>
      <c r="W139" s="22">
        <v>47.290779113799999</v>
      </c>
      <c r="X139" s="17">
        <f t="shared" si="31"/>
        <v>0.37379979370951188</v>
      </c>
      <c r="Y139" s="17">
        <f t="shared" si="32"/>
        <v>0.38250263359945613</v>
      </c>
      <c r="Z139" s="71">
        <f t="shared" si="33"/>
        <v>0.859260866881846</v>
      </c>
      <c r="AA139" s="17" t="str">
        <f t="shared" si="34"/>
        <v/>
      </c>
      <c r="AB139" s="17">
        <f t="shared" si="30"/>
        <v>0.859260866881846</v>
      </c>
      <c r="AC139" s="71">
        <f t="shared" si="35"/>
        <v>0.37379979370951188</v>
      </c>
      <c r="AD139" s="71">
        <f t="shared" si="36"/>
        <v>0.38250263359945613</v>
      </c>
      <c r="AE139" s="71">
        <f t="shared" si="37"/>
        <v>0.859260866881846</v>
      </c>
      <c r="AF139" s="71">
        <f t="shared" si="38"/>
        <v>1.615563294190814</v>
      </c>
      <c r="AG139" s="71">
        <f t="shared" si="39"/>
        <v>23.137427982772827</v>
      </c>
      <c r="AH139" s="71">
        <f t="shared" si="40"/>
        <v>23.676115629443039</v>
      </c>
      <c r="AI139" s="71">
        <f t="shared" si="41"/>
        <v>53.186456387784133</v>
      </c>
      <c r="AJ139" s="51">
        <v>23.137427982772827</v>
      </c>
      <c r="AK139" s="51">
        <v>23.676115629443039</v>
      </c>
      <c r="AL139" s="51">
        <v>53.186456387784133</v>
      </c>
      <c r="AM139" s="53" t="str">
        <f t="shared" si="42"/>
        <v>Plate</v>
      </c>
      <c r="AN139" s="53" t="str">
        <f t="shared" si="43"/>
        <v>Plate</v>
      </c>
      <c r="AO139" s="53" t="str">
        <f t="shared" si="44"/>
        <v>Plate</v>
      </c>
    </row>
    <row r="140" spans="1:41" s="24" customFormat="1" x14ac:dyDescent="0.25">
      <c r="A140" s="27" t="s">
        <v>166</v>
      </c>
      <c r="B140" s="17">
        <v>450382</v>
      </c>
      <c r="C140" s="17">
        <v>8034240</v>
      </c>
      <c r="D140" s="27">
        <v>-17.778700000000001</v>
      </c>
      <c r="E140" s="27">
        <v>146.53200000000001</v>
      </c>
      <c r="F140" s="22">
        <v>0.61077000000000004</v>
      </c>
      <c r="G140" s="22">
        <v>0.38479600000000003</v>
      </c>
      <c r="H140" s="22">
        <v>7.3786899999999997</v>
      </c>
      <c r="I140" s="22">
        <v>9.4573999999999998</v>
      </c>
      <c r="J140" s="22">
        <v>0.82823000000000002</v>
      </c>
      <c r="K140" s="22">
        <v>1.4816199999999999</v>
      </c>
      <c r="L140" s="22">
        <v>1.3526800000000001</v>
      </c>
      <c r="M140" s="22">
        <v>1.18889</v>
      </c>
      <c r="N140" s="22">
        <v>1.07115</v>
      </c>
      <c r="O140" s="22">
        <v>2986.69</v>
      </c>
      <c r="P140" s="22">
        <v>6703.37</v>
      </c>
      <c r="Q140" s="22">
        <v>489.39499999999998</v>
      </c>
      <c r="R140" s="22">
        <v>1050.6300000000001</v>
      </c>
      <c r="S140" s="22">
        <v>0.462978</v>
      </c>
      <c r="T140" s="22">
        <v>0.69431500000000002</v>
      </c>
      <c r="U140" s="22">
        <v>0.164963</v>
      </c>
      <c r="V140" s="22">
        <v>0.23339399999999999</v>
      </c>
      <c r="W140" s="22">
        <v>51.545234680199997</v>
      </c>
      <c r="X140" s="17">
        <f t="shared" si="31"/>
        <v>0.40054286846898357</v>
      </c>
      <c r="Y140" s="17">
        <f t="shared" si="32"/>
        <v>0.37520651708963371</v>
      </c>
      <c r="Z140" s="71">
        <f t="shared" si="33"/>
        <v>0.84261796467760131</v>
      </c>
      <c r="AA140" s="17" t="str">
        <f t="shared" si="34"/>
        <v/>
      </c>
      <c r="AB140" s="17">
        <f t="shared" si="30"/>
        <v>0.84261796467760131</v>
      </c>
      <c r="AC140" s="71">
        <f t="shared" si="35"/>
        <v>0.40054286846898357</v>
      </c>
      <c r="AD140" s="71">
        <f t="shared" si="36"/>
        <v>0.37520651708963371</v>
      </c>
      <c r="AE140" s="71">
        <f t="shared" si="37"/>
        <v>0.84261796467760131</v>
      </c>
      <c r="AF140" s="71">
        <f t="shared" si="38"/>
        <v>1.6183673502362186</v>
      </c>
      <c r="AG140" s="71">
        <f t="shared" si="39"/>
        <v>24.749811494313693</v>
      </c>
      <c r="AH140" s="71">
        <f t="shared" si="40"/>
        <v>23.184261412272569</v>
      </c>
      <c r="AI140" s="71">
        <f t="shared" si="41"/>
        <v>52.065927093413734</v>
      </c>
      <c r="AJ140" s="51">
        <v>24.749811494313693</v>
      </c>
      <c r="AK140" s="51">
        <v>23.184261412272569</v>
      </c>
      <c r="AL140" s="51">
        <v>52.065927093413734</v>
      </c>
      <c r="AM140" s="53" t="str">
        <f t="shared" si="42"/>
        <v>Plate</v>
      </c>
      <c r="AN140" s="53" t="str">
        <f t="shared" si="43"/>
        <v>Plate</v>
      </c>
      <c r="AO140" s="53" t="str">
        <f t="shared" si="44"/>
        <v>Plate</v>
      </c>
    </row>
    <row r="141" spans="1:41" s="24" customFormat="1" x14ac:dyDescent="0.25">
      <c r="A141" s="27" t="s">
        <v>167</v>
      </c>
      <c r="B141" s="17">
        <v>450365</v>
      </c>
      <c r="C141" s="17">
        <v>8034260</v>
      </c>
      <c r="D141" s="27">
        <v>-17.778500000000001</v>
      </c>
      <c r="E141" s="27">
        <v>146.53200000000001</v>
      </c>
      <c r="F141" s="22">
        <v>0.57363200000000003</v>
      </c>
      <c r="G141" s="22">
        <v>0.36132900000000001</v>
      </c>
      <c r="H141" s="22">
        <v>7.3684500000000002</v>
      </c>
      <c r="I141" s="22">
        <v>9.4608500000000006</v>
      </c>
      <c r="J141" s="22">
        <v>0.83528800000000003</v>
      </c>
      <c r="K141" s="22">
        <v>1.4984</v>
      </c>
      <c r="L141" s="22">
        <v>1.36713</v>
      </c>
      <c r="M141" s="22">
        <v>1.2003999999999999</v>
      </c>
      <c r="N141" s="22">
        <v>1.08144</v>
      </c>
      <c r="O141" s="22">
        <v>3148.71</v>
      </c>
      <c r="P141" s="22">
        <v>7124.2</v>
      </c>
      <c r="Q141" s="22">
        <v>498.94200000000001</v>
      </c>
      <c r="R141" s="22">
        <v>1075.78</v>
      </c>
      <c r="S141" s="22">
        <v>0.44487900000000002</v>
      </c>
      <c r="T141" s="22">
        <v>0.66369699999999998</v>
      </c>
      <c r="U141" s="22">
        <v>0.15875500000000001</v>
      </c>
      <c r="V141" s="22">
        <v>0.223555</v>
      </c>
      <c r="W141" s="22">
        <v>53.508445739700001</v>
      </c>
      <c r="X141" s="17">
        <f t="shared" si="31"/>
        <v>0.41307477492413014</v>
      </c>
      <c r="Y141" s="17">
        <f t="shared" si="32"/>
        <v>0.38027461191784617</v>
      </c>
      <c r="Z141" s="71">
        <f t="shared" si="33"/>
        <v>0.84568684393496762</v>
      </c>
      <c r="AA141" s="17" t="str">
        <f t="shared" si="34"/>
        <v/>
      </c>
      <c r="AB141" s="17">
        <f t="shared" si="30"/>
        <v>0.84568684393496762</v>
      </c>
      <c r="AC141" s="71">
        <f t="shared" si="35"/>
        <v>0.41307477492413014</v>
      </c>
      <c r="AD141" s="71">
        <f t="shared" si="36"/>
        <v>0.38027461191784617</v>
      </c>
      <c r="AE141" s="71">
        <f t="shared" si="37"/>
        <v>0.84568684393496762</v>
      </c>
      <c r="AF141" s="71">
        <f t="shared" si="38"/>
        <v>1.6390362307769439</v>
      </c>
      <c r="AG141" s="71">
        <f t="shared" si="39"/>
        <v>25.202296762428638</v>
      </c>
      <c r="AH141" s="71">
        <f t="shared" si="40"/>
        <v>23.201110797751344</v>
      </c>
      <c r="AI141" s="71">
        <f t="shared" si="41"/>
        <v>51.596592439820022</v>
      </c>
      <c r="AJ141" s="51">
        <v>25.202296762428638</v>
      </c>
      <c r="AK141" s="51">
        <v>23.201110797751344</v>
      </c>
      <c r="AL141" s="51">
        <v>51.596592439820022</v>
      </c>
      <c r="AM141" s="53" t="str">
        <f t="shared" si="42"/>
        <v>Plate</v>
      </c>
      <c r="AN141" s="53" t="str">
        <f t="shared" si="43"/>
        <v>Plate</v>
      </c>
      <c r="AO141" s="53" t="str">
        <f t="shared" si="44"/>
        <v>Plate</v>
      </c>
    </row>
    <row r="142" spans="1:41" s="24" customFormat="1" x14ac:dyDescent="0.25">
      <c r="A142" s="27" t="s">
        <v>168</v>
      </c>
      <c r="B142" s="17">
        <v>448555</v>
      </c>
      <c r="C142" s="17">
        <v>8033840</v>
      </c>
      <c r="D142" s="27">
        <v>-17.782299999999999</v>
      </c>
      <c r="E142" s="27">
        <v>146.51499999999999</v>
      </c>
      <c r="F142" s="22">
        <v>0.47615200000000002</v>
      </c>
      <c r="G142" s="22">
        <v>0.31593399999999999</v>
      </c>
      <c r="H142" s="22">
        <v>7.3836000000000004</v>
      </c>
      <c r="I142" s="22">
        <v>9.4693199999999997</v>
      </c>
      <c r="J142" s="22">
        <v>0.682535</v>
      </c>
      <c r="K142" s="22">
        <v>1.0808599999999999</v>
      </c>
      <c r="L142" s="22">
        <v>1.0085500000000001</v>
      </c>
      <c r="M142" s="22">
        <v>0.92527099999999995</v>
      </c>
      <c r="N142" s="22">
        <v>0.85686499999999999</v>
      </c>
      <c r="O142" s="22">
        <v>1900.81</v>
      </c>
      <c r="P142" s="22">
        <v>3501.43</v>
      </c>
      <c r="Q142" s="22">
        <v>318.14299999999997</v>
      </c>
      <c r="R142" s="22">
        <v>576.07100000000003</v>
      </c>
      <c r="S142" s="22">
        <v>0.37928499999999998</v>
      </c>
      <c r="T142" s="22">
        <v>0.53381999999999996</v>
      </c>
      <c r="U142" s="22">
        <v>0.13700000000000001</v>
      </c>
      <c r="V142" s="22">
        <v>0.182924</v>
      </c>
      <c r="W142" s="22">
        <v>19.809053421000002</v>
      </c>
      <c r="X142" s="17">
        <f t="shared" si="31"/>
        <v>0.53721588155139166</v>
      </c>
      <c r="Y142" s="17">
        <f t="shared" si="32"/>
        <v>0.32122974856589659</v>
      </c>
      <c r="Z142" s="71">
        <f t="shared" si="33"/>
        <v>0.52701202336443287</v>
      </c>
      <c r="AA142" s="17" t="str">
        <f t="shared" si="34"/>
        <v/>
      </c>
      <c r="AB142" s="17">
        <f t="shared" si="30"/>
        <v>0.52701202336443287</v>
      </c>
      <c r="AC142" s="71">
        <f t="shared" si="35"/>
        <v>0.53721588155139166</v>
      </c>
      <c r="AD142" s="71">
        <f t="shared" si="36"/>
        <v>0.32122974856589659</v>
      </c>
      <c r="AE142" s="71">
        <f t="shared" si="37"/>
        <v>0.52701202336443287</v>
      </c>
      <c r="AF142" s="71">
        <f t="shared" si="38"/>
        <v>1.3854576534817211</v>
      </c>
      <c r="AG142" s="71">
        <f t="shared" si="39"/>
        <v>38.775337535675853</v>
      </c>
      <c r="AH142" s="71">
        <f t="shared" si="40"/>
        <v>23.18582222694652</v>
      </c>
      <c r="AI142" s="71">
        <f t="shared" si="41"/>
        <v>38.038840237377627</v>
      </c>
      <c r="AJ142" s="51">
        <v>38.775337535675853</v>
      </c>
      <c r="AK142" s="51">
        <v>23.18582222694652</v>
      </c>
      <c r="AL142" s="51">
        <v>38.038840237377627</v>
      </c>
      <c r="AM142" s="53" t="str">
        <f t="shared" si="42"/>
        <v>Mixed</v>
      </c>
      <c r="AN142" s="53" t="str">
        <f t="shared" si="43"/>
        <v>Branching</v>
      </c>
      <c r="AO142" s="53" t="str">
        <f t="shared" si="44"/>
        <v>Mixed</v>
      </c>
    </row>
    <row r="143" spans="1:41" s="24" customFormat="1" x14ac:dyDescent="0.25">
      <c r="A143" s="27" t="s">
        <v>169</v>
      </c>
      <c r="B143" s="17">
        <v>448533</v>
      </c>
      <c r="C143" s="17">
        <v>8033850</v>
      </c>
      <c r="D143" s="27">
        <v>-17.7821</v>
      </c>
      <c r="E143" s="27">
        <v>146.51400000000001</v>
      </c>
      <c r="F143" s="22">
        <v>0.46085900000000002</v>
      </c>
      <c r="G143" s="22">
        <v>0.30509999999999998</v>
      </c>
      <c r="H143" s="22">
        <v>7.3590799999999996</v>
      </c>
      <c r="I143" s="22">
        <v>9.4676299999999998</v>
      </c>
      <c r="J143" s="22">
        <v>0.68863600000000003</v>
      </c>
      <c r="K143" s="22">
        <v>1.09693</v>
      </c>
      <c r="L143" s="22">
        <v>1.02284</v>
      </c>
      <c r="M143" s="22">
        <v>0.93696900000000005</v>
      </c>
      <c r="N143" s="22">
        <v>0.86682400000000004</v>
      </c>
      <c r="O143" s="22">
        <v>1980.74</v>
      </c>
      <c r="P143" s="22">
        <v>3709.84</v>
      </c>
      <c r="Q143" s="22">
        <v>324.85500000000002</v>
      </c>
      <c r="R143" s="22">
        <v>591.19899999999996</v>
      </c>
      <c r="S143" s="22">
        <v>0.37251200000000001</v>
      </c>
      <c r="T143" s="22">
        <v>0.52401699999999996</v>
      </c>
      <c r="U143" s="22">
        <v>0.13488</v>
      </c>
      <c r="V143" s="22">
        <v>0.179451</v>
      </c>
      <c r="W143" s="22">
        <v>39.199325561499997</v>
      </c>
      <c r="X143" s="17">
        <f t="shared" si="31"/>
        <v>0.54026742353423707</v>
      </c>
      <c r="Y143" s="17">
        <f t="shared" si="32"/>
        <v>0.32506696693302017</v>
      </c>
      <c r="Z143" s="71">
        <f t="shared" si="33"/>
        <v>0.53068740315763807</v>
      </c>
      <c r="AA143" s="17" t="str">
        <f t="shared" si="34"/>
        <v/>
      </c>
      <c r="AB143" s="17">
        <f t="shared" si="30"/>
        <v>0.53068740315763807</v>
      </c>
      <c r="AC143" s="71">
        <f t="shared" si="35"/>
        <v>0.54026742353423707</v>
      </c>
      <c r="AD143" s="71">
        <f t="shared" si="36"/>
        <v>0.32506696693302017</v>
      </c>
      <c r="AE143" s="71">
        <f t="shared" si="37"/>
        <v>0.53068740315763807</v>
      </c>
      <c r="AF143" s="71">
        <f t="shared" si="38"/>
        <v>1.3960217936248953</v>
      </c>
      <c r="AG143" s="71">
        <f t="shared" si="39"/>
        <v>38.700500665636781</v>
      </c>
      <c r="AH143" s="71">
        <f t="shared" si="40"/>
        <v>23.285235833529129</v>
      </c>
      <c r="AI143" s="71">
        <f t="shared" si="41"/>
        <v>38.014263500834097</v>
      </c>
      <c r="AJ143" s="51">
        <v>38.700500665636781</v>
      </c>
      <c r="AK143" s="51">
        <v>23.285235833529129</v>
      </c>
      <c r="AL143" s="51">
        <v>38.014263500834097</v>
      </c>
      <c r="AM143" s="53" t="str">
        <f t="shared" si="42"/>
        <v>Mixed</v>
      </c>
      <c r="AN143" s="53" t="str">
        <f t="shared" si="43"/>
        <v>Branching</v>
      </c>
      <c r="AO143" s="53" t="str">
        <f t="shared" si="44"/>
        <v>Mixed</v>
      </c>
    </row>
    <row r="144" spans="1:41" s="24" customFormat="1" x14ac:dyDescent="0.25">
      <c r="A144" s="27" t="s">
        <v>170</v>
      </c>
      <c r="B144" s="17">
        <v>448503</v>
      </c>
      <c r="C144" s="17">
        <v>8033850</v>
      </c>
      <c r="D144" s="27">
        <v>-17.7821</v>
      </c>
      <c r="E144" s="27">
        <v>146.51400000000001</v>
      </c>
      <c r="F144" s="22">
        <v>0.46659099999999998</v>
      </c>
      <c r="G144" s="22">
        <v>0.30692999999999998</v>
      </c>
      <c r="H144" s="22">
        <v>7.3478599999999998</v>
      </c>
      <c r="I144" s="22">
        <v>9.4678400000000007</v>
      </c>
      <c r="J144" s="22">
        <v>0.69306599999999996</v>
      </c>
      <c r="K144" s="22">
        <v>1.11165</v>
      </c>
      <c r="L144" s="22">
        <v>1.03487</v>
      </c>
      <c r="M144" s="22">
        <v>0.94598899999999997</v>
      </c>
      <c r="N144" s="22">
        <v>0.874274</v>
      </c>
      <c r="O144" s="22">
        <v>2013.67</v>
      </c>
      <c r="P144" s="22">
        <v>3821.97</v>
      </c>
      <c r="Q144" s="22">
        <v>329.83199999999999</v>
      </c>
      <c r="R144" s="22">
        <v>604.10500000000002</v>
      </c>
      <c r="S144" s="22">
        <v>0.37585200000000002</v>
      </c>
      <c r="T144" s="22">
        <v>0.53227599999999997</v>
      </c>
      <c r="U144" s="22">
        <v>0.13620099999999999</v>
      </c>
      <c r="V144" s="22">
        <v>0.18212</v>
      </c>
      <c r="W144" s="22">
        <v>44.4988174438</v>
      </c>
      <c r="X144" s="17">
        <f t="shared" si="31"/>
        <v>0.53337713074857751</v>
      </c>
      <c r="Y144" s="17">
        <f t="shared" si="32"/>
        <v>0.32880382872193969</v>
      </c>
      <c r="Z144" s="71">
        <f t="shared" si="33"/>
        <v>0.54537268919228032</v>
      </c>
      <c r="AA144" s="17" t="str">
        <f t="shared" si="34"/>
        <v/>
      </c>
      <c r="AB144" s="17">
        <f t="shared" si="30"/>
        <v>0.54537268919228032</v>
      </c>
      <c r="AC144" s="71">
        <f t="shared" si="35"/>
        <v>0.53337713074857751</v>
      </c>
      <c r="AD144" s="71">
        <f t="shared" si="36"/>
        <v>0.32880382872193969</v>
      </c>
      <c r="AE144" s="71">
        <f t="shared" si="37"/>
        <v>0.54537268919228032</v>
      </c>
      <c r="AF144" s="71">
        <f t="shared" si="38"/>
        <v>1.4075536486627975</v>
      </c>
      <c r="AG144" s="71">
        <f t="shared" si="39"/>
        <v>37.893911273314224</v>
      </c>
      <c r="AH144" s="71">
        <f t="shared" si="40"/>
        <v>23.359950012158297</v>
      </c>
      <c r="AI144" s="71">
        <f t="shared" si="41"/>
        <v>38.746138714527483</v>
      </c>
      <c r="AJ144" s="51">
        <v>37.893911273314224</v>
      </c>
      <c r="AK144" s="51">
        <v>23.359950012158297</v>
      </c>
      <c r="AL144" s="51">
        <v>38.746138714527483</v>
      </c>
      <c r="AM144" s="53" t="str">
        <f t="shared" si="42"/>
        <v>Mixed</v>
      </c>
      <c r="AN144" s="53" t="str">
        <f t="shared" si="43"/>
        <v>Plate</v>
      </c>
      <c r="AO144" s="53" t="str">
        <f t="shared" si="44"/>
        <v>Mixed</v>
      </c>
    </row>
    <row r="145" spans="1:41" s="24" customFormat="1" x14ac:dyDescent="0.25">
      <c r="A145" s="27" t="s">
        <v>171</v>
      </c>
      <c r="B145" s="17">
        <v>448478</v>
      </c>
      <c r="C145" s="17">
        <v>8033850</v>
      </c>
      <c r="D145" s="27">
        <v>-17.7822</v>
      </c>
      <c r="E145" s="27">
        <v>146.51400000000001</v>
      </c>
      <c r="F145" s="22">
        <v>0.420877</v>
      </c>
      <c r="G145" s="22">
        <v>0.27854800000000002</v>
      </c>
      <c r="H145" s="22">
        <v>7.3106099999999996</v>
      </c>
      <c r="I145" s="22">
        <v>9.4593100000000003</v>
      </c>
      <c r="J145" s="22">
        <v>0.68959700000000002</v>
      </c>
      <c r="K145" s="22">
        <v>1.09819</v>
      </c>
      <c r="L145" s="22">
        <v>1.02424</v>
      </c>
      <c r="M145" s="22">
        <v>0.93944099999999997</v>
      </c>
      <c r="N145" s="22">
        <v>0.86962099999999998</v>
      </c>
      <c r="O145" s="22">
        <v>2059.7600000000002</v>
      </c>
      <c r="P145" s="22">
        <v>3909.32</v>
      </c>
      <c r="Q145" s="22">
        <v>326.06200000000001</v>
      </c>
      <c r="R145" s="22">
        <v>593.42100000000005</v>
      </c>
      <c r="S145" s="22">
        <v>0.35306599999999999</v>
      </c>
      <c r="T145" s="22">
        <v>0.49281399999999997</v>
      </c>
      <c r="U145" s="22">
        <v>0.128772</v>
      </c>
      <c r="V145" s="22">
        <v>0.16875200000000001</v>
      </c>
      <c r="W145" s="22">
        <v>53.646385192899999</v>
      </c>
      <c r="X145" s="17">
        <f t="shared" si="31"/>
        <v>0.55250463861469434</v>
      </c>
      <c r="Y145" s="17">
        <f t="shared" si="32"/>
        <v>0.33254596349271148</v>
      </c>
      <c r="Z145" s="71">
        <f t="shared" si="33"/>
        <v>0.51557574172739673</v>
      </c>
      <c r="AA145" s="17" t="str">
        <f t="shared" si="34"/>
        <v/>
      </c>
      <c r="AB145" s="17">
        <f t="shared" si="30"/>
        <v>0.51557574172739673</v>
      </c>
      <c r="AC145" s="71">
        <f t="shared" si="35"/>
        <v>0.55250463861469434</v>
      </c>
      <c r="AD145" s="71">
        <f t="shared" si="36"/>
        <v>0.33254596349271148</v>
      </c>
      <c r="AE145" s="71">
        <f t="shared" si="37"/>
        <v>0.51557574172739673</v>
      </c>
      <c r="AF145" s="71">
        <f t="shared" si="38"/>
        <v>1.4006263438348026</v>
      </c>
      <c r="AG145" s="71">
        <f t="shared" si="39"/>
        <v>39.446968925486644</v>
      </c>
      <c r="AH145" s="71">
        <f t="shared" si="40"/>
        <v>23.742660914275486</v>
      </c>
      <c r="AI145" s="71">
        <f t="shared" si="41"/>
        <v>36.810370160237866</v>
      </c>
      <c r="AJ145" s="51">
        <v>39.446968925486644</v>
      </c>
      <c r="AK145" s="51">
        <v>23.742660914275486</v>
      </c>
      <c r="AL145" s="51">
        <v>36.810370160237866</v>
      </c>
      <c r="AM145" s="53" t="str">
        <f t="shared" si="42"/>
        <v>Mixed</v>
      </c>
      <c r="AN145" s="53" t="str">
        <f t="shared" si="43"/>
        <v>Branching</v>
      </c>
      <c r="AO145" s="53" t="str">
        <f t="shared" si="44"/>
        <v>Mixed</v>
      </c>
    </row>
    <row r="146" spans="1:41" s="24" customFormat="1" x14ac:dyDescent="0.25">
      <c r="A146" s="27" t="s">
        <v>172</v>
      </c>
      <c r="B146" s="17">
        <v>448459</v>
      </c>
      <c r="C146" s="17">
        <v>8033830</v>
      </c>
      <c r="D146" s="27">
        <v>-17.782299999999999</v>
      </c>
      <c r="E146" s="27">
        <v>146.51400000000001</v>
      </c>
      <c r="F146" s="22">
        <v>0.43602000000000002</v>
      </c>
      <c r="G146" s="22">
        <v>0.288076</v>
      </c>
      <c r="H146" s="22">
        <v>7.2728999999999999</v>
      </c>
      <c r="I146" s="22">
        <v>9.4075900000000008</v>
      </c>
      <c r="J146" s="22">
        <v>0.685002</v>
      </c>
      <c r="K146" s="22">
        <v>1.0836699999999999</v>
      </c>
      <c r="L146" s="22">
        <v>1.01322</v>
      </c>
      <c r="M146" s="22">
        <v>0.93106599999999995</v>
      </c>
      <c r="N146" s="22">
        <v>0.86290699999999998</v>
      </c>
      <c r="O146" s="22">
        <v>1981.18</v>
      </c>
      <c r="P146" s="22">
        <v>3700.07</v>
      </c>
      <c r="Q146" s="22">
        <v>320.976</v>
      </c>
      <c r="R146" s="22">
        <v>581.12199999999996</v>
      </c>
      <c r="S146" s="22">
        <v>0.36102200000000001</v>
      </c>
      <c r="T146" s="22">
        <v>0.50621700000000003</v>
      </c>
      <c r="U146" s="22">
        <v>0.131912</v>
      </c>
      <c r="V146" s="22">
        <v>0.174736</v>
      </c>
      <c r="W146" s="22">
        <v>48.348964691200003</v>
      </c>
      <c r="X146" s="17">
        <f t="shared" si="31"/>
        <v>0.54301024374856643</v>
      </c>
      <c r="Y146" s="17">
        <f t="shared" si="32"/>
        <v>0.33303979317090371</v>
      </c>
      <c r="Z146" s="71">
        <f t="shared" si="33"/>
        <v>0.5069980375678147</v>
      </c>
      <c r="AA146" s="17" t="str">
        <f t="shared" si="34"/>
        <v/>
      </c>
      <c r="AB146" s="17">
        <f t="shared" si="30"/>
        <v>0.5069980375678147</v>
      </c>
      <c r="AC146" s="71">
        <f t="shared" si="35"/>
        <v>0.54301024374856643</v>
      </c>
      <c r="AD146" s="71">
        <f t="shared" si="36"/>
        <v>0.33303979317090371</v>
      </c>
      <c r="AE146" s="71">
        <f t="shared" si="37"/>
        <v>0.5069980375678147</v>
      </c>
      <c r="AF146" s="71">
        <f t="shared" si="38"/>
        <v>1.3830480744872848</v>
      </c>
      <c r="AG146" s="71">
        <f t="shared" si="39"/>
        <v>39.261848793641384</v>
      </c>
      <c r="AH146" s="71">
        <f t="shared" si="40"/>
        <v>24.080131364512848</v>
      </c>
      <c r="AI146" s="71">
        <f t="shared" si="41"/>
        <v>36.658019841845771</v>
      </c>
      <c r="AJ146" s="51">
        <v>39.261848793641384</v>
      </c>
      <c r="AK146" s="51">
        <v>24.080131364512848</v>
      </c>
      <c r="AL146" s="51">
        <v>36.658019841845771</v>
      </c>
      <c r="AM146" s="53" t="str">
        <f t="shared" si="42"/>
        <v>Mixed</v>
      </c>
      <c r="AN146" s="53" t="str">
        <f t="shared" si="43"/>
        <v>Branching</v>
      </c>
      <c r="AO146" s="53" t="str">
        <f t="shared" si="44"/>
        <v>Mixed</v>
      </c>
    </row>
    <row r="147" spans="1:41" s="24" customFormat="1" x14ac:dyDescent="0.25">
      <c r="A147" s="27" t="s">
        <v>173</v>
      </c>
      <c r="B147" s="17">
        <v>448438</v>
      </c>
      <c r="C147" s="17">
        <v>8033810</v>
      </c>
      <c r="D147" s="27">
        <v>-17.782499999999999</v>
      </c>
      <c r="E147" s="27">
        <v>146.51400000000001</v>
      </c>
      <c r="F147" s="22">
        <v>0.49477599999999999</v>
      </c>
      <c r="G147" s="22">
        <v>0.32616400000000001</v>
      </c>
      <c r="H147" s="22">
        <v>7.2691699999999999</v>
      </c>
      <c r="I147" s="22">
        <v>9.3431599999999992</v>
      </c>
      <c r="J147" s="22">
        <v>0.68034300000000003</v>
      </c>
      <c r="K147" s="22">
        <v>1.0741799999999999</v>
      </c>
      <c r="L147" s="22">
        <v>1.0044599999999999</v>
      </c>
      <c r="M147" s="22">
        <v>0.92356099999999997</v>
      </c>
      <c r="N147" s="22">
        <v>0.85660700000000001</v>
      </c>
      <c r="O147" s="22">
        <v>1840.87</v>
      </c>
      <c r="P147" s="22">
        <v>3404.52</v>
      </c>
      <c r="Q147" s="22">
        <v>316.16699999999997</v>
      </c>
      <c r="R147" s="22">
        <v>572.19799999999998</v>
      </c>
      <c r="S147" s="22">
        <v>0.39023200000000002</v>
      </c>
      <c r="T147" s="22">
        <v>0.55523400000000001</v>
      </c>
      <c r="U147" s="22">
        <v>0.142291</v>
      </c>
      <c r="V147" s="22">
        <v>0.19284399999999999</v>
      </c>
      <c r="W147" s="22">
        <v>35.726276397699998</v>
      </c>
      <c r="X147" s="17">
        <f t="shared" si="31"/>
        <v>0.51591469593502559</v>
      </c>
      <c r="Y147" s="17">
        <f t="shared" si="32"/>
        <v>0.32875325959558599</v>
      </c>
      <c r="Z147" s="71">
        <f t="shared" si="33"/>
        <v>0.52576092293449483</v>
      </c>
      <c r="AA147" s="17" t="str">
        <f t="shared" si="34"/>
        <v/>
      </c>
      <c r="AB147" s="17">
        <f t="shared" si="30"/>
        <v>0.52576092293449483</v>
      </c>
      <c r="AC147" s="71">
        <f t="shared" si="35"/>
        <v>0.51591469593502559</v>
      </c>
      <c r="AD147" s="71">
        <f t="shared" si="36"/>
        <v>0.32875325959558599</v>
      </c>
      <c r="AE147" s="71">
        <f t="shared" si="37"/>
        <v>0.52576092293449483</v>
      </c>
      <c r="AF147" s="71">
        <f t="shared" si="38"/>
        <v>1.3704288784651064</v>
      </c>
      <c r="AG147" s="71">
        <f t="shared" si="39"/>
        <v>37.646221853764132</v>
      </c>
      <c r="AH147" s="71">
        <f t="shared" si="40"/>
        <v>23.989078511231668</v>
      </c>
      <c r="AI147" s="71">
        <f t="shared" si="41"/>
        <v>38.3646996350042</v>
      </c>
      <c r="AJ147" s="51">
        <v>37.646221853764132</v>
      </c>
      <c r="AK147" s="51">
        <v>23.989078511231668</v>
      </c>
      <c r="AL147" s="51">
        <v>38.3646996350042</v>
      </c>
      <c r="AM147" s="53" t="str">
        <f t="shared" si="42"/>
        <v>Mixed</v>
      </c>
      <c r="AN147" s="53" t="str">
        <f t="shared" si="43"/>
        <v>Plate</v>
      </c>
      <c r="AO147" s="53" t="str">
        <f t="shared" si="44"/>
        <v>Mixed</v>
      </c>
    </row>
    <row r="148" spans="1:41" s="24" customFormat="1" x14ac:dyDescent="0.25">
      <c r="A148" s="27" t="s">
        <v>174</v>
      </c>
      <c r="B148" s="17">
        <v>447075</v>
      </c>
      <c r="C148" s="17">
        <v>8031840</v>
      </c>
      <c r="D148" s="27">
        <v>-17.8003</v>
      </c>
      <c r="E148" s="27">
        <v>146.501</v>
      </c>
      <c r="F148" s="22">
        <v>0.357377</v>
      </c>
      <c r="G148" s="22">
        <v>0.25535600000000003</v>
      </c>
      <c r="H148" s="22">
        <v>6.5780900000000004</v>
      </c>
      <c r="I148" s="22">
        <v>8.1234999999999999</v>
      </c>
      <c r="J148" s="22">
        <v>0.60156600000000005</v>
      </c>
      <c r="K148" s="22">
        <v>0.87787099999999996</v>
      </c>
      <c r="L148" s="22">
        <v>0.838283</v>
      </c>
      <c r="M148" s="22">
        <v>0.78331399999999995</v>
      </c>
      <c r="N148" s="22">
        <v>0.74036500000000005</v>
      </c>
      <c r="O148" s="22">
        <v>1349.23</v>
      </c>
      <c r="P148" s="22">
        <v>2044.15</v>
      </c>
      <c r="Q148" s="22">
        <v>240.65199999999999</v>
      </c>
      <c r="R148" s="22">
        <v>390.48599999999999</v>
      </c>
      <c r="S148" s="22">
        <v>0.33328400000000002</v>
      </c>
      <c r="T148" s="22">
        <v>0.44688299999999997</v>
      </c>
      <c r="U148" s="22">
        <v>0.13089700000000001</v>
      </c>
      <c r="V148" s="22">
        <v>0.174317</v>
      </c>
      <c r="W148" s="22">
        <v>27.931089401200001</v>
      </c>
      <c r="X148" s="17">
        <f t="shared" si="31"/>
        <v>0.46194362520215559</v>
      </c>
      <c r="Y148" s="17">
        <f t="shared" si="32"/>
        <v>0.38094394184829916</v>
      </c>
      <c r="Z148" s="71">
        <f t="shared" si="33"/>
        <v>0.37800974062771142</v>
      </c>
      <c r="AA148" s="17" t="str">
        <f t="shared" si="34"/>
        <v/>
      </c>
      <c r="AB148" s="17">
        <f t="shared" si="30"/>
        <v>0.37800974062771142</v>
      </c>
      <c r="AC148" s="71">
        <f t="shared" si="35"/>
        <v>0.46194362520215559</v>
      </c>
      <c r="AD148" s="71">
        <f t="shared" si="36"/>
        <v>0.38094394184829916</v>
      </c>
      <c r="AE148" s="71">
        <f t="shared" si="37"/>
        <v>0.37800974062771142</v>
      </c>
      <c r="AF148" s="71">
        <f t="shared" si="38"/>
        <v>1.2208973076781662</v>
      </c>
      <c r="AG148" s="71">
        <f t="shared" si="39"/>
        <v>37.836402971569655</v>
      </c>
      <c r="AH148" s="71">
        <f t="shared" si="40"/>
        <v>31.201964280907209</v>
      </c>
      <c r="AI148" s="71">
        <f t="shared" si="41"/>
        <v>30.961632747523137</v>
      </c>
      <c r="AJ148" s="51">
        <v>37.836402971569655</v>
      </c>
      <c r="AK148" s="51">
        <v>31.201964280907209</v>
      </c>
      <c r="AL148" s="51">
        <v>30.961632747523137</v>
      </c>
      <c r="AM148" s="53" t="str">
        <f t="shared" si="42"/>
        <v>Mixed</v>
      </c>
      <c r="AN148" s="53" t="str">
        <f t="shared" si="43"/>
        <v>Branching</v>
      </c>
      <c r="AO148" s="53" t="str">
        <f t="shared" si="44"/>
        <v>Branching</v>
      </c>
    </row>
    <row r="149" spans="1:41" s="24" customFormat="1" x14ac:dyDescent="0.25">
      <c r="A149" s="27" t="s">
        <v>175</v>
      </c>
      <c r="B149" s="17">
        <v>447052</v>
      </c>
      <c r="C149" s="17">
        <v>8031850</v>
      </c>
      <c r="D149" s="27">
        <v>-17.8002</v>
      </c>
      <c r="E149" s="27">
        <v>146.5</v>
      </c>
      <c r="F149" s="22">
        <v>0.34364600000000001</v>
      </c>
      <c r="G149" s="22">
        <v>0.244391</v>
      </c>
      <c r="H149" s="22">
        <v>6.5560999999999998</v>
      </c>
      <c r="I149" s="22">
        <v>8.1217699999999997</v>
      </c>
      <c r="J149" s="22">
        <v>0.60508700000000004</v>
      </c>
      <c r="K149" s="22">
        <v>0.89355200000000001</v>
      </c>
      <c r="L149" s="22">
        <v>0.84973900000000002</v>
      </c>
      <c r="M149" s="22">
        <v>0.79187200000000002</v>
      </c>
      <c r="N149" s="22">
        <v>0.74760499999999996</v>
      </c>
      <c r="O149" s="22">
        <v>1391.76</v>
      </c>
      <c r="P149" s="22">
        <v>2105.1799999999998</v>
      </c>
      <c r="Q149" s="22">
        <v>244.452</v>
      </c>
      <c r="R149" s="22">
        <v>398.25099999999998</v>
      </c>
      <c r="S149" s="22">
        <v>0.32661000000000001</v>
      </c>
      <c r="T149" s="22">
        <v>0.43870500000000001</v>
      </c>
      <c r="U149" s="22">
        <v>0.12858900000000001</v>
      </c>
      <c r="V149" s="22">
        <v>0.17202899999999999</v>
      </c>
      <c r="W149" s="22">
        <v>22.675424575800001</v>
      </c>
      <c r="X149" s="17">
        <f t="shared" si="31"/>
        <v>0.46805991402377689</v>
      </c>
      <c r="Y149" s="17">
        <f t="shared" si="32"/>
        <v>0.3808322003737743</v>
      </c>
      <c r="Z149" s="71">
        <f t="shared" si="33"/>
        <v>0.3916111366656494</v>
      </c>
      <c r="AA149" s="17" t="str">
        <f t="shared" si="34"/>
        <v/>
      </c>
      <c r="AB149" s="17">
        <f t="shared" si="30"/>
        <v>0.3916111366656494</v>
      </c>
      <c r="AC149" s="71">
        <f t="shared" si="35"/>
        <v>0.46805991402377689</v>
      </c>
      <c r="AD149" s="71">
        <f t="shared" si="36"/>
        <v>0.3808322003737743</v>
      </c>
      <c r="AE149" s="71">
        <f t="shared" si="37"/>
        <v>0.3916111366656494</v>
      </c>
      <c r="AF149" s="71">
        <f t="shared" si="38"/>
        <v>1.2405032510632006</v>
      </c>
      <c r="AG149" s="71">
        <f t="shared" si="39"/>
        <v>37.731454038723058</v>
      </c>
      <c r="AH149" s="71">
        <f t="shared" si="40"/>
        <v>30.699814776573437</v>
      </c>
      <c r="AI149" s="71">
        <f t="shared" si="41"/>
        <v>31.568731184703502</v>
      </c>
      <c r="AJ149" s="51">
        <v>37.731454038723058</v>
      </c>
      <c r="AK149" s="51">
        <v>30.699814776573437</v>
      </c>
      <c r="AL149" s="51">
        <v>31.568731184703502</v>
      </c>
      <c r="AM149" s="53" t="str">
        <f t="shared" si="42"/>
        <v>Mixed</v>
      </c>
      <c r="AN149" s="53" t="str">
        <f t="shared" si="43"/>
        <v>Branching</v>
      </c>
      <c r="AO149" s="53" t="str">
        <f t="shared" si="44"/>
        <v>Branching</v>
      </c>
    </row>
    <row r="150" spans="1:41" s="24" customFormat="1" x14ac:dyDescent="0.25">
      <c r="A150" s="27" t="s">
        <v>176</v>
      </c>
      <c r="B150" s="17">
        <v>447031</v>
      </c>
      <c r="C150" s="17">
        <v>8031860</v>
      </c>
      <c r="D150" s="27">
        <v>-17.8001</v>
      </c>
      <c r="E150" s="27">
        <v>146.5</v>
      </c>
      <c r="F150" s="22">
        <v>0.34422700000000001</v>
      </c>
      <c r="G150" s="22">
        <v>0.24465200000000001</v>
      </c>
      <c r="H150" s="22">
        <v>6.5646800000000001</v>
      </c>
      <c r="I150" s="22">
        <v>8.1386699999999994</v>
      </c>
      <c r="J150" s="22">
        <v>0.60689000000000004</v>
      </c>
      <c r="K150" s="22">
        <v>0.89895999999999998</v>
      </c>
      <c r="L150" s="22">
        <v>0.85442300000000004</v>
      </c>
      <c r="M150" s="22">
        <v>0.79564599999999996</v>
      </c>
      <c r="N150" s="22">
        <v>0.75072300000000003</v>
      </c>
      <c r="O150" s="22">
        <v>1404.68</v>
      </c>
      <c r="P150" s="22">
        <v>2121.4699999999998</v>
      </c>
      <c r="Q150" s="22">
        <v>246.22800000000001</v>
      </c>
      <c r="R150" s="22">
        <v>401.33699999999999</v>
      </c>
      <c r="S150" s="22">
        <v>0.32706800000000003</v>
      </c>
      <c r="T150" s="22">
        <v>0.44004100000000002</v>
      </c>
      <c r="U150" s="22">
        <v>0.12868499999999999</v>
      </c>
      <c r="V150" s="22">
        <v>0.17244999999999999</v>
      </c>
      <c r="W150" s="22">
        <v>25.865947723400001</v>
      </c>
      <c r="X150" s="17">
        <f t="shared" si="31"/>
        <v>0.46846134194227407</v>
      </c>
      <c r="Y150" s="17">
        <f t="shared" si="32"/>
        <v>0.38104151168472788</v>
      </c>
      <c r="Z150" s="71">
        <f t="shared" si="33"/>
        <v>0.3949909716320128</v>
      </c>
      <c r="AA150" s="17" t="str">
        <f t="shared" si="34"/>
        <v/>
      </c>
      <c r="AB150" s="17">
        <f t="shared" si="30"/>
        <v>0.3949909716320128</v>
      </c>
      <c r="AC150" s="71">
        <f t="shared" si="35"/>
        <v>0.46846134194227407</v>
      </c>
      <c r="AD150" s="71">
        <f t="shared" si="36"/>
        <v>0.38104151168472788</v>
      </c>
      <c r="AE150" s="71">
        <f t="shared" si="37"/>
        <v>0.3949909716320128</v>
      </c>
      <c r="AF150" s="71">
        <f t="shared" si="38"/>
        <v>1.2444938252590148</v>
      </c>
      <c r="AG150" s="71">
        <f t="shared" si="39"/>
        <v>37.642721276240472</v>
      </c>
      <c r="AH150" s="71">
        <f t="shared" si="40"/>
        <v>30.618192228107059</v>
      </c>
      <c r="AI150" s="71">
        <f t="shared" si="41"/>
        <v>31.739086495652469</v>
      </c>
      <c r="AJ150" s="51">
        <v>37.642721276240472</v>
      </c>
      <c r="AK150" s="51">
        <v>30.618192228107059</v>
      </c>
      <c r="AL150" s="51">
        <v>31.739086495652469</v>
      </c>
      <c r="AM150" s="53" t="str">
        <f t="shared" si="42"/>
        <v>Mixed</v>
      </c>
      <c r="AN150" s="53" t="str">
        <f t="shared" si="43"/>
        <v>Branching</v>
      </c>
      <c r="AO150" s="53" t="str">
        <f t="shared" si="44"/>
        <v>Branching</v>
      </c>
    </row>
    <row r="151" spans="1:41" s="24" customFormat="1" x14ac:dyDescent="0.25">
      <c r="A151" s="27" t="s">
        <v>177</v>
      </c>
      <c r="B151" s="17">
        <v>447005</v>
      </c>
      <c r="C151" s="17">
        <v>8031870</v>
      </c>
      <c r="D151" s="27">
        <v>-17.8</v>
      </c>
      <c r="E151" s="27">
        <v>146.5</v>
      </c>
      <c r="F151" s="22">
        <v>0.33629199999999998</v>
      </c>
      <c r="G151" s="22">
        <v>0.238515</v>
      </c>
      <c r="H151" s="22">
        <v>6.5824800000000003</v>
      </c>
      <c r="I151" s="22">
        <v>8.1710700000000003</v>
      </c>
      <c r="J151" s="22">
        <v>0.61208499999999999</v>
      </c>
      <c r="K151" s="22">
        <v>0.91454899999999995</v>
      </c>
      <c r="L151" s="22">
        <v>0.86794499999999997</v>
      </c>
      <c r="M151" s="22">
        <v>0.80678799999999995</v>
      </c>
      <c r="N151" s="22">
        <v>0.75999099999999997</v>
      </c>
      <c r="O151" s="22">
        <v>1453.81</v>
      </c>
      <c r="P151" s="22">
        <v>2186.73</v>
      </c>
      <c r="Q151" s="22">
        <v>251.369</v>
      </c>
      <c r="R151" s="22">
        <v>410.36399999999998</v>
      </c>
      <c r="S151" s="22">
        <v>0.32347500000000001</v>
      </c>
      <c r="T151" s="22">
        <v>0.43654700000000002</v>
      </c>
      <c r="U151" s="22">
        <v>0.12712599999999999</v>
      </c>
      <c r="V151" s="22">
        <v>0.171099</v>
      </c>
      <c r="W151" s="22">
        <v>20.228614807100001</v>
      </c>
      <c r="X151" s="17">
        <f t="shared" si="31"/>
        <v>0.47265063177802302</v>
      </c>
      <c r="Y151" s="17">
        <f t="shared" si="32"/>
        <v>0.3833847425201149</v>
      </c>
      <c r="Z151" s="71">
        <f t="shared" si="33"/>
        <v>0.40023610484406791</v>
      </c>
      <c r="AA151" s="17" t="str">
        <f t="shared" si="34"/>
        <v/>
      </c>
      <c r="AB151" s="17">
        <f t="shared" si="30"/>
        <v>0.40023610484406791</v>
      </c>
      <c r="AC151" s="71">
        <f t="shared" si="35"/>
        <v>0.47265063177802302</v>
      </c>
      <c r="AD151" s="71">
        <f t="shared" si="36"/>
        <v>0.3833847425201149</v>
      </c>
      <c r="AE151" s="71">
        <f t="shared" si="37"/>
        <v>0.40023610484406791</v>
      </c>
      <c r="AF151" s="71">
        <f t="shared" si="38"/>
        <v>1.2562714791422058</v>
      </c>
      <c r="AG151" s="71">
        <f t="shared" si="39"/>
        <v>37.623287611428815</v>
      </c>
      <c r="AH151" s="71">
        <f t="shared" si="40"/>
        <v>30.517666673599376</v>
      </c>
      <c r="AI151" s="71">
        <f t="shared" si="41"/>
        <v>31.859045714971813</v>
      </c>
      <c r="AJ151" s="51">
        <v>37.623287611428815</v>
      </c>
      <c r="AK151" s="51">
        <v>30.517666673599376</v>
      </c>
      <c r="AL151" s="51">
        <v>31.859045714971813</v>
      </c>
      <c r="AM151" s="53" t="str">
        <f t="shared" si="42"/>
        <v>Mixed</v>
      </c>
      <c r="AN151" s="53" t="str">
        <f t="shared" si="43"/>
        <v>Branching</v>
      </c>
      <c r="AO151" s="53" t="str">
        <f t="shared" si="44"/>
        <v>Branching</v>
      </c>
    </row>
    <row r="152" spans="1:41" s="24" customFormat="1" x14ac:dyDescent="0.25">
      <c r="A152" s="27" t="s">
        <v>178</v>
      </c>
      <c r="B152" s="17">
        <v>446979</v>
      </c>
      <c r="C152" s="17">
        <v>8031860</v>
      </c>
      <c r="D152" s="27">
        <v>-17.8001</v>
      </c>
      <c r="E152" s="27">
        <v>146.5</v>
      </c>
      <c r="F152" s="22">
        <v>0.34790100000000002</v>
      </c>
      <c r="G152" s="22">
        <v>0.24729400000000001</v>
      </c>
      <c r="H152" s="22">
        <v>6.6171499999999996</v>
      </c>
      <c r="I152" s="22">
        <v>8.2055199999999999</v>
      </c>
      <c r="J152" s="22">
        <v>0.61383100000000002</v>
      </c>
      <c r="K152" s="22">
        <v>0.91668300000000003</v>
      </c>
      <c r="L152" s="22">
        <v>0.87092700000000001</v>
      </c>
      <c r="M152" s="22">
        <v>0.80964599999999998</v>
      </c>
      <c r="N152" s="22">
        <v>0.76219199999999998</v>
      </c>
      <c r="O152" s="22">
        <v>1452.99</v>
      </c>
      <c r="P152" s="22">
        <v>2179.64</v>
      </c>
      <c r="Q152" s="22">
        <v>252.86199999999999</v>
      </c>
      <c r="R152" s="22">
        <v>412.017</v>
      </c>
      <c r="S152" s="22">
        <v>0.32960200000000001</v>
      </c>
      <c r="T152" s="22">
        <v>0.44596799999999998</v>
      </c>
      <c r="U152" s="22">
        <v>0.12914900000000001</v>
      </c>
      <c r="V152" s="22">
        <v>0.17405000000000001</v>
      </c>
      <c r="W152" s="22">
        <v>26.443647384599998</v>
      </c>
      <c r="X152" s="17">
        <f t="shared" si="31"/>
        <v>0.46774255785106522</v>
      </c>
      <c r="Y152" s="17">
        <f t="shared" si="32"/>
        <v>0.38461273058343104</v>
      </c>
      <c r="Z152" s="71">
        <f t="shared" si="33"/>
        <v>0.40004440294535804</v>
      </c>
      <c r="AA152" s="17" t="str">
        <f t="shared" si="34"/>
        <v/>
      </c>
      <c r="AB152" s="17">
        <f t="shared" si="30"/>
        <v>0.40004440294535804</v>
      </c>
      <c r="AC152" s="71">
        <f t="shared" si="35"/>
        <v>0.46774255785106522</v>
      </c>
      <c r="AD152" s="71">
        <f t="shared" si="36"/>
        <v>0.38461273058343104</v>
      </c>
      <c r="AE152" s="71">
        <f t="shared" si="37"/>
        <v>0.40004440294535804</v>
      </c>
      <c r="AF152" s="71">
        <f t="shared" si="38"/>
        <v>1.2523996913798543</v>
      </c>
      <c r="AG152" s="71">
        <f t="shared" si="39"/>
        <v>37.347706253082933</v>
      </c>
      <c r="AH152" s="71">
        <f t="shared" si="40"/>
        <v>30.710062708469444</v>
      </c>
      <c r="AI152" s="71">
        <f t="shared" si="41"/>
        <v>31.942231038447623</v>
      </c>
      <c r="AJ152" s="51">
        <v>37.347706253082933</v>
      </c>
      <c r="AK152" s="51">
        <v>30.710062708469444</v>
      </c>
      <c r="AL152" s="51">
        <v>31.942231038447623</v>
      </c>
      <c r="AM152" s="53" t="str">
        <f t="shared" si="42"/>
        <v>Mixed</v>
      </c>
      <c r="AN152" s="53" t="str">
        <f t="shared" si="43"/>
        <v>Branching</v>
      </c>
      <c r="AO152" s="53" t="str">
        <f t="shared" si="44"/>
        <v>Branching</v>
      </c>
    </row>
    <row r="153" spans="1:41" s="24" customFormat="1" x14ac:dyDescent="0.25">
      <c r="A153" s="27" t="s">
        <v>179</v>
      </c>
      <c r="B153" s="17">
        <v>446966</v>
      </c>
      <c r="C153" s="17">
        <v>8031840</v>
      </c>
      <c r="D153" s="27">
        <v>-17.8002</v>
      </c>
      <c r="E153" s="27">
        <v>146.5</v>
      </c>
      <c r="F153" s="22">
        <v>0.35824400000000001</v>
      </c>
      <c r="G153" s="22">
        <v>0.25403199999999998</v>
      </c>
      <c r="H153" s="22">
        <v>6.6204099999999997</v>
      </c>
      <c r="I153" s="22">
        <v>8.2110900000000004</v>
      </c>
      <c r="J153" s="22">
        <v>0.61249900000000002</v>
      </c>
      <c r="K153" s="22">
        <v>0.91219300000000003</v>
      </c>
      <c r="L153" s="22">
        <v>0.86712100000000003</v>
      </c>
      <c r="M153" s="22">
        <v>0.80644400000000005</v>
      </c>
      <c r="N153" s="22">
        <v>0.75950200000000001</v>
      </c>
      <c r="O153" s="22">
        <v>1430.92</v>
      </c>
      <c r="P153" s="22">
        <v>2153.63</v>
      </c>
      <c r="Q153" s="22">
        <v>251.46199999999999</v>
      </c>
      <c r="R153" s="22">
        <v>409.54199999999997</v>
      </c>
      <c r="S153" s="22">
        <v>0.334482</v>
      </c>
      <c r="T153" s="22">
        <v>0.45266000000000001</v>
      </c>
      <c r="U153" s="22">
        <v>0.131023</v>
      </c>
      <c r="V153" s="22">
        <v>0.17652799999999999</v>
      </c>
      <c r="W153" s="22">
        <v>27.293348312399999</v>
      </c>
      <c r="X153" s="17">
        <f t="shared" si="31"/>
        <v>0.46221696499832943</v>
      </c>
      <c r="Y153" s="17">
        <f t="shared" si="32"/>
        <v>0.38504526515496318</v>
      </c>
      <c r="Z153" s="71">
        <f t="shared" si="33"/>
        <v>0.40114927972329339</v>
      </c>
      <c r="AA153" s="17" t="str">
        <f t="shared" si="34"/>
        <v/>
      </c>
      <c r="AB153" s="17">
        <f t="shared" si="30"/>
        <v>0.40114927972329339</v>
      </c>
      <c r="AC153" s="71">
        <f t="shared" si="35"/>
        <v>0.46221696499832943</v>
      </c>
      <c r="AD153" s="71">
        <f t="shared" si="36"/>
        <v>0.38504526515496318</v>
      </c>
      <c r="AE153" s="71">
        <f t="shared" si="37"/>
        <v>0.40114927972329339</v>
      </c>
      <c r="AF153" s="71">
        <f t="shared" si="38"/>
        <v>1.248411509876586</v>
      </c>
      <c r="AG153" s="71">
        <f t="shared" si="39"/>
        <v>37.024407524408574</v>
      </c>
      <c r="AH153" s="71">
        <f t="shared" si="40"/>
        <v>30.842816019296997</v>
      </c>
      <c r="AI153" s="71">
        <f t="shared" si="41"/>
        <v>32.13277645629443</v>
      </c>
      <c r="AJ153" s="51">
        <v>37.024407524408574</v>
      </c>
      <c r="AK153" s="51">
        <v>30.842816019296997</v>
      </c>
      <c r="AL153" s="51">
        <v>32.13277645629443</v>
      </c>
      <c r="AM153" s="53" t="str">
        <f t="shared" si="42"/>
        <v>Mixed</v>
      </c>
      <c r="AN153" s="53" t="str">
        <f t="shared" si="43"/>
        <v>Branching</v>
      </c>
      <c r="AO153" s="53" t="str">
        <f t="shared" si="44"/>
        <v>Mixed</v>
      </c>
    </row>
    <row r="154" spans="1:41" s="24" customFormat="1" x14ac:dyDescent="0.25">
      <c r="A154" s="27" t="s">
        <v>180</v>
      </c>
      <c r="B154" s="17">
        <v>446949</v>
      </c>
      <c r="C154" s="17">
        <v>8031830</v>
      </c>
      <c r="D154" s="27">
        <v>-17.8004</v>
      </c>
      <c r="E154" s="27">
        <v>146.499</v>
      </c>
      <c r="F154" s="22">
        <v>0.37417600000000001</v>
      </c>
      <c r="G154" s="22">
        <v>0.26408199999999998</v>
      </c>
      <c r="H154" s="22">
        <v>6.6267699999999996</v>
      </c>
      <c r="I154" s="22">
        <v>8.2203700000000008</v>
      </c>
      <c r="J154" s="22">
        <v>0.61035200000000001</v>
      </c>
      <c r="K154" s="22">
        <v>0.90437500000000004</v>
      </c>
      <c r="L154" s="22">
        <v>0.86076399999999997</v>
      </c>
      <c r="M154" s="22">
        <v>0.80121799999999999</v>
      </c>
      <c r="N154" s="22">
        <v>0.75522699999999998</v>
      </c>
      <c r="O154" s="22">
        <v>1396.88</v>
      </c>
      <c r="P154" s="22">
        <v>2116.58</v>
      </c>
      <c r="Q154" s="22">
        <v>249.18299999999999</v>
      </c>
      <c r="R154" s="22">
        <v>405.72899999999998</v>
      </c>
      <c r="S154" s="22">
        <v>0.34184700000000001</v>
      </c>
      <c r="T154" s="22">
        <v>0.46281600000000001</v>
      </c>
      <c r="U154" s="22">
        <v>0.133802</v>
      </c>
      <c r="V154" s="22">
        <v>0.18007600000000001</v>
      </c>
      <c r="W154" s="22">
        <v>30.460474014300001</v>
      </c>
      <c r="X154" s="17">
        <f t="shared" si="31"/>
        <v>0.45362902423257179</v>
      </c>
      <c r="Y154" s="17">
        <f t="shared" si="32"/>
        <v>0.38633308887254292</v>
      </c>
      <c r="Z154" s="71">
        <f t="shared" si="33"/>
        <v>0.40162795360445158</v>
      </c>
      <c r="AA154" s="17" t="str">
        <f t="shared" si="34"/>
        <v/>
      </c>
      <c r="AB154" s="17">
        <f t="shared" si="30"/>
        <v>0.40162795360445158</v>
      </c>
      <c r="AC154" s="71">
        <f t="shared" si="35"/>
        <v>0.45362902423257179</v>
      </c>
      <c r="AD154" s="71">
        <f t="shared" si="36"/>
        <v>0.38633308887254292</v>
      </c>
      <c r="AE154" s="71">
        <f t="shared" si="37"/>
        <v>0.40162795360445158</v>
      </c>
      <c r="AF154" s="71">
        <f t="shared" si="38"/>
        <v>1.2415900667095663</v>
      </c>
      <c r="AG154" s="71">
        <f t="shared" si="39"/>
        <v>36.536135105749445</v>
      </c>
      <c r="AH154" s="71">
        <f t="shared" si="40"/>
        <v>31.115993855878216</v>
      </c>
      <c r="AI154" s="71">
        <f t="shared" si="41"/>
        <v>32.34787103837234</v>
      </c>
      <c r="AJ154" s="51">
        <v>36.536135105749445</v>
      </c>
      <c r="AK154" s="51">
        <v>31.115993855878216</v>
      </c>
      <c r="AL154" s="51">
        <v>32.34787103837234</v>
      </c>
      <c r="AM154" s="53" t="str">
        <f t="shared" si="42"/>
        <v>Mixed</v>
      </c>
      <c r="AN154" s="53" t="str">
        <f t="shared" si="43"/>
        <v>Branching</v>
      </c>
      <c r="AO154" s="53" t="str">
        <f t="shared" si="44"/>
        <v>Mixed</v>
      </c>
    </row>
    <row r="155" spans="1:41" s="24" customFormat="1" x14ac:dyDescent="0.25">
      <c r="A155" s="27" t="s">
        <v>181</v>
      </c>
      <c r="B155" s="17">
        <v>445786</v>
      </c>
      <c r="C155" s="17">
        <v>8030660</v>
      </c>
      <c r="D155" s="27">
        <v>-17.8109</v>
      </c>
      <c r="E155" s="27">
        <v>146.488</v>
      </c>
      <c r="F155" s="22">
        <v>0.59514100000000003</v>
      </c>
      <c r="G155" s="22">
        <v>0.36456100000000002</v>
      </c>
      <c r="H155" s="22">
        <v>6.1234700000000002</v>
      </c>
      <c r="I155" s="22">
        <v>7.3799200000000003</v>
      </c>
      <c r="J155" s="22">
        <v>0.765849</v>
      </c>
      <c r="K155" s="22">
        <v>1.5164800000000001</v>
      </c>
      <c r="L155" s="22">
        <v>1.3797900000000001</v>
      </c>
      <c r="M155" s="22">
        <v>1.2088699999999999</v>
      </c>
      <c r="N155" s="22">
        <v>1.0847100000000001</v>
      </c>
      <c r="O155" s="22">
        <v>2469.25</v>
      </c>
      <c r="P155" s="22">
        <v>5890.36</v>
      </c>
      <c r="Q155" s="22">
        <v>461.32299999999998</v>
      </c>
      <c r="R155" s="22">
        <v>1096.5999999999999</v>
      </c>
      <c r="S155" s="22">
        <v>0.47965799999999997</v>
      </c>
      <c r="T155" s="22">
        <v>0.75550099999999998</v>
      </c>
      <c r="U155" s="22">
        <v>0.19322700000000001</v>
      </c>
      <c r="V155" s="22">
        <v>0.29938199999999998</v>
      </c>
      <c r="W155" s="22">
        <v>8.9163475036600008</v>
      </c>
      <c r="X155" s="17">
        <f t="shared" si="31"/>
        <v>0.18609098398419066</v>
      </c>
      <c r="Y155" s="17">
        <f t="shared" si="32"/>
        <v>0.58552745639616433</v>
      </c>
      <c r="Z155" s="71">
        <f t="shared" si="33"/>
        <v>0.84743433230728349</v>
      </c>
      <c r="AA155" s="17" t="str">
        <f t="shared" si="34"/>
        <v/>
      </c>
      <c r="AB155" s="17">
        <f t="shared" si="30"/>
        <v>0.84743433230728349</v>
      </c>
      <c r="AC155" s="71">
        <f t="shared" si="35"/>
        <v>0.18609098398419066</v>
      </c>
      <c r="AD155" s="71">
        <f t="shared" si="36"/>
        <v>0.58552745639616433</v>
      </c>
      <c r="AE155" s="71">
        <f t="shared" si="37"/>
        <v>0.84743433230728349</v>
      </c>
      <c r="AF155" s="71">
        <f t="shared" si="38"/>
        <v>1.6190527726876385</v>
      </c>
      <c r="AG155" s="71">
        <f t="shared" si="39"/>
        <v>11.493818306816422</v>
      </c>
      <c r="AH155" s="71">
        <f t="shared" si="40"/>
        <v>36.164816013018822</v>
      </c>
      <c r="AI155" s="71">
        <f t="shared" si="41"/>
        <v>52.341365680164756</v>
      </c>
      <c r="AJ155" s="51">
        <v>11.493818306816422</v>
      </c>
      <c r="AK155" s="51">
        <v>36.164816013018822</v>
      </c>
      <c r="AL155" s="51">
        <v>52.341365680164756</v>
      </c>
      <c r="AM155" s="53" t="str">
        <f t="shared" si="42"/>
        <v>Plate</v>
      </c>
      <c r="AN155" s="53" t="str">
        <f t="shared" si="43"/>
        <v>Plate</v>
      </c>
      <c r="AO155" s="53" t="str">
        <f t="shared" si="44"/>
        <v>Plate</v>
      </c>
    </row>
    <row r="156" spans="1:41" s="24" customFormat="1" x14ac:dyDescent="0.25">
      <c r="A156" s="27" t="s">
        <v>182</v>
      </c>
      <c r="B156" s="17">
        <v>445814</v>
      </c>
      <c r="C156" s="17">
        <v>8030660</v>
      </c>
      <c r="D156" s="27">
        <v>-17.8109</v>
      </c>
      <c r="E156" s="27">
        <v>146.489</v>
      </c>
      <c r="F156" s="22">
        <v>0.58496899999999996</v>
      </c>
      <c r="G156" s="22">
        <v>0.35858299999999999</v>
      </c>
      <c r="H156" s="22">
        <v>6.09762</v>
      </c>
      <c r="I156" s="22">
        <v>7.3631399999999996</v>
      </c>
      <c r="J156" s="22">
        <v>0.76376200000000005</v>
      </c>
      <c r="K156" s="22">
        <v>1.50823</v>
      </c>
      <c r="L156" s="22">
        <v>1.3732500000000001</v>
      </c>
      <c r="M156" s="22">
        <v>1.20384</v>
      </c>
      <c r="N156" s="22">
        <v>1.0808599999999999</v>
      </c>
      <c r="O156" s="22">
        <v>2452.09</v>
      </c>
      <c r="P156" s="22">
        <v>5838.85</v>
      </c>
      <c r="Q156" s="22">
        <v>457.94600000000003</v>
      </c>
      <c r="R156" s="22">
        <v>1085.92</v>
      </c>
      <c r="S156" s="22">
        <v>0.47564800000000002</v>
      </c>
      <c r="T156" s="22">
        <v>0.74759399999999998</v>
      </c>
      <c r="U156" s="22">
        <v>0.19217799999999999</v>
      </c>
      <c r="V156" s="22">
        <v>0.29675499999999999</v>
      </c>
      <c r="W156" s="22">
        <v>13.6012248993</v>
      </c>
      <c r="X156" s="17">
        <f t="shared" si="31"/>
        <v>0.1841662650118181</v>
      </c>
      <c r="Y156" s="17">
        <f t="shared" si="32"/>
        <v>0.58933844042753192</v>
      </c>
      <c r="Z156" s="71">
        <f t="shared" si="33"/>
        <v>0.83848551163508467</v>
      </c>
      <c r="AA156" s="17" t="str">
        <f t="shared" si="34"/>
        <v/>
      </c>
      <c r="AB156" s="17">
        <f t="shared" si="30"/>
        <v>0.83848551163508467</v>
      </c>
      <c r="AC156" s="71">
        <f t="shared" si="35"/>
        <v>0.1841662650118181</v>
      </c>
      <c r="AD156" s="71">
        <f t="shared" si="36"/>
        <v>0.58933844042753192</v>
      </c>
      <c r="AE156" s="71">
        <f t="shared" si="37"/>
        <v>0.83848551163508467</v>
      </c>
      <c r="AF156" s="71">
        <f t="shared" si="38"/>
        <v>1.6119902170744347</v>
      </c>
      <c r="AG156" s="71">
        <f t="shared" si="39"/>
        <v>11.424775601061485</v>
      </c>
      <c r="AH156" s="71">
        <f t="shared" si="40"/>
        <v>36.55967847603376</v>
      </c>
      <c r="AI156" s="71">
        <f t="shared" si="41"/>
        <v>52.015545922904764</v>
      </c>
      <c r="AJ156" s="51">
        <v>11.424775601061485</v>
      </c>
      <c r="AK156" s="51">
        <v>36.55967847603376</v>
      </c>
      <c r="AL156" s="51">
        <v>52.015545922904764</v>
      </c>
      <c r="AM156" s="53" t="str">
        <f t="shared" si="42"/>
        <v>Plate</v>
      </c>
      <c r="AN156" s="53" t="str">
        <f t="shared" si="43"/>
        <v>Plate</v>
      </c>
      <c r="AO156" s="53" t="str">
        <f t="shared" si="44"/>
        <v>Plate</v>
      </c>
    </row>
    <row r="157" spans="1:41" s="24" customFormat="1" x14ac:dyDescent="0.25">
      <c r="A157" s="27" t="s">
        <v>183</v>
      </c>
      <c r="B157" s="17">
        <v>445844</v>
      </c>
      <c r="C157" s="17">
        <v>8030660</v>
      </c>
      <c r="D157" s="27">
        <v>-17.8109</v>
      </c>
      <c r="E157" s="27">
        <v>146.489</v>
      </c>
      <c r="F157" s="22">
        <v>0.57799999999999996</v>
      </c>
      <c r="G157" s="22">
        <v>0.35476000000000002</v>
      </c>
      <c r="H157" s="22">
        <v>6.0653300000000003</v>
      </c>
      <c r="I157" s="22">
        <v>7.3195899999999998</v>
      </c>
      <c r="J157" s="22">
        <v>0.763239</v>
      </c>
      <c r="K157" s="22">
        <v>1.50071</v>
      </c>
      <c r="L157" s="22">
        <v>1.3658399999999999</v>
      </c>
      <c r="M157" s="22">
        <v>1.1994</v>
      </c>
      <c r="N157" s="22">
        <v>1.0787899999999999</v>
      </c>
      <c r="O157" s="22">
        <v>2431.14</v>
      </c>
      <c r="P157" s="22">
        <v>5754.02</v>
      </c>
      <c r="Q157" s="22">
        <v>455.49099999999999</v>
      </c>
      <c r="R157" s="22">
        <v>1076.73</v>
      </c>
      <c r="S157" s="22">
        <v>0.474049</v>
      </c>
      <c r="T157" s="22">
        <v>0.74311499999999997</v>
      </c>
      <c r="U157" s="22">
        <v>0.192333</v>
      </c>
      <c r="V157" s="22">
        <v>0.29566199999999998</v>
      </c>
      <c r="W157" s="22">
        <v>17.3553619385</v>
      </c>
      <c r="X157" s="17">
        <f t="shared" si="31"/>
        <v>0.16762581280515665</v>
      </c>
      <c r="Y157" s="17">
        <f t="shared" si="32"/>
        <v>0.60228554081313002</v>
      </c>
      <c r="Z157" s="71">
        <f t="shared" si="33"/>
        <v>0.84025114047764826</v>
      </c>
      <c r="AA157" s="17" t="str">
        <f t="shared" si="34"/>
        <v/>
      </c>
      <c r="AB157" s="17">
        <f t="shared" si="30"/>
        <v>0.84025114047764826</v>
      </c>
      <c r="AC157" s="71">
        <f t="shared" si="35"/>
        <v>0.16762581280515665</v>
      </c>
      <c r="AD157" s="71">
        <f t="shared" si="36"/>
        <v>0.60228554081313002</v>
      </c>
      <c r="AE157" s="71">
        <f t="shared" si="37"/>
        <v>0.84025114047764826</v>
      </c>
      <c r="AF157" s="71">
        <f t="shared" si="38"/>
        <v>1.6101624940959349</v>
      </c>
      <c r="AG157" s="71">
        <f t="shared" si="39"/>
        <v>10.410490457938176</v>
      </c>
      <c r="AH157" s="71">
        <f t="shared" si="40"/>
        <v>37.405264563145721</v>
      </c>
      <c r="AI157" s="71">
        <f t="shared" si="41"/>
        <v>52.184244978916105</v>
      </c>
      <c r="AJ157" s="51">
        <v>10.410490457938176</v>
      </c>
      <c r="AK157" s="51">
        <v>37.405264563145721</v>
      </c>
      <c r="AL157" s="51">
        <v>52.184244978916105</v>
      </c>
      <c r="AM157" s="53" t="str">
        <f t="shared" si="42"/>
        <v>Mixed</v>
      </c>
      <c r="AN157" s="53" t="str">
        <f t="shared" si="43"/>
        <v>Plate</v>
      </c>
      <c r="AO157" s="53" t="str">
        <f t="shared" si="44"/>
        <v>Plate</v>
      </c>
    </row>
    <row r="158" spans="1:41" s="24" customFormat="1" x14ac:dyDescent="0.25">
      <c r="A158" s="27" t="s">
        <v>184</v>
      </c>
      <c r="B158" s="17">
        <v>445867</v>
      </c>
      <c r="C158" s="17">
        <v>8030670</v>
      </c>
      <c r="D158" s="27">
        <v>-17.8108</v>
      </c>
      <c r="E158" s="27">
        <v>146.489</v>
      </c>
      <c r="F158" s="22">
        <v>0.59114599999999995</v>
      </c>
      <c r="G158" s="22">
        <v>0.362952</v>
      </c>
      <c r="H158" s="22">
        <v>6.1220499999999998</v>
      </c>
      <c r="I158" s="22">
        <v>7.3384600000000004</v>
      </c>
      <c r="J158" s="22">
        <v>0.76810299999999998</v>
      </c>
      <c r="K158" s="22">
        <v>1.5102500000000001</v>
      </c>
      <c r="L158" s="22">
        <v>1.37338</v>
      </c>
      <c r="M158" s="22">
        <v>1.20695</v>
      </c>
      <c r="N158" s="22">
        <v>1.0860000000000001</v>
      </c>
      <c r="O158" s="22">
        <v>2461.41</v>
      </c>
      <c r="P158" s="22">
        <v>5817.85</v>
      </c>
      <c r="Q158" s="22">
        <v>460.94400000000002</v>
      </c>
      <c r="R158" s="22">
        <v>1091.18</v>
      </c>
      <c r="S158" s="22">
        <v>0.47938799999999998</v>
      </c>
      <c r="T158" s="22">
        <v>0.75285500000000005</v>
      </c>
      <c r="U158" s="22">
        <v>0.19350400000000001</v>
      </c>
      <c r="V158" s="22">
        <v>0.29849300000000001</v>
      </c>
      <c r="W158" s="22">
        <v>15.548344612099999</v>
      </c>
      <c r="X158" s="17">
        <f t="shared" si="31"/>
        <v>0.16318111259607715</v>
      </c>
      <c r="Y158" s="17">
        <f t="shared" si="32"/>
        <v>0.60300421491617762</v>
      </c>
      <c r="Z158" s="71">
        <f t="shared" si="33"/>
        <v>0.85420150131486472</v>
      </c>
      <c r="AA158" s="17" t="str">
        <f t="shared" si="34"/>
        <v/>
      </c>
      <c r="AB158" s="17">
        <f t="shared" si="30"/>
        <v>0.85420150131486472</v>
      </c>
      <c r="AC158" s="71">
        <f t="shared" si="35"/>
        <v>0.16318111259607715</v>
      </c>
      <c r="AD158" s="71">
        <f t="shared" si="36"/>
        <v>0.60300421491617762</v>
      </c>
      <c r="AE158" s="71">
        <f t="shared" si="37"/>
        <v>0.85420150131486472</v>
      </c>
      <c r="AF158" s="71">
        <f t="shared" si="38"/>
        <v>1.6203868288271195</v>
      </c>
      <c r="AG158" s="71">
        <f t="shared" si="39"/>
        <v>10.070503517619439</v>
      </c>
      <c r="AH158" s="71">
        <f t="shared" si="40"/>
        <v>37.213596419606091</v>
      </c>
      <c r="AI158" s="71">
        <f t="shared" si="41"/>
        <v>52.715900062774466</v>
      </c>
      <c r="AJ158" s="51">
        <v>10.070503517619439</v>
      </c>
      <c r="AK158" s="51">
        <v>37.213596419606091</v>
      </c>
      <c r="AL158" s="51">
        <v>52.715900062774466</v>
      </c>
      <c r="AM158" s="53" t="str">
        <f t="shared" si="42"/>
        <v>Plate</v>
      </c>
      <c r="AN158" s="53" t="str">
        <f t="shared" si="43"/>
        <v>Plate</v>
      </c>
      <c r="AO158" s="53" t="str">
        <f t="shared" si="44"/>
        <v>Plate</v>
      </c>
    </row>
    <row r="159" spans="1:41" s="24" customFormat="1" x14ac:dyDescent="0.25">
      <c r="A159" s="27" t="s">
        <v>185</v>
      </c>
      <c r="B159" s="17">
        <v>445897</v>
      </c>
      <c r="C159" s="17">
        <v>8030670</v>
      </c>
      <c r="D159" s="27">
        <v>-17.8108</v>
      </c>
      <c r="E159" s="27">
        <v>146.489</v>
      </c>
      <c r="F159" s="22">
        <v>0.59674400000000005</v>
      </c>
      <c r="G159" s="22">
        <v>0.36662699999999998</v>
      </c>
      <c r="H159" s="22">
        <v>6.18675</v>
      </c>
      <c r="I159" s="22">
        <v>7.3363199999999997</v>
      </c>
      <c r="J159" s="22">
        <v>0.77954999999999997</v>
      </c>
      <c r="K159" s="22">
        <v>1.53345</v>
      </c>
      <c r="L159" s="22">
        <v>1.39375</v>
      </c>
      <c r="M159" s="22">
        <v>1.2265699999999999</v>
      </c>
      <c r="N159" s="22">
        <v>1.1042400000000001</v>
      </c>
      <c r="O159" s="22">
        <v>2554.7199999999998</v>
      </c>
      <c r="P159" s="22">
        <v>6057.76</v>
      </c>
      <c r="Q159" s="22">
        <v>474.56799999999998</v>
      </c>
      <c r="R159" s="22">
        <v>1127.3399999999999</v>
      </c>
      <c r="S159" s="22">
        <v>0.48277700000000001</v>
      </c>
      <c r="T159" s="22">
        <v>0.76050399999999996</v>
      </c>
      <c r="U159" s="22">
        <v>0.19372</v>
      </c>
      <c r="V159" s="22">
        <v>0.30008800000000002</v>
      </c>
      <c r="W159" s="22">
        <v>14.0161504745</v>
      </c>
      <c r="X159" s="17">
        <f t="shared" si="31"/>
        <v>0.15314482910750771</v>
      </c>
      <c r="Y159" s="17">
        <f t="shared" si="32"/>
        <v>0.61421667237212763</v>
      </c>
      <c r="Z159" s="71">
        <f t="shared" si="33"/>
        <v>0.87154813118940644</v>
      </c>
      <c r="AA159" s="17" t="str">
        <f t="shared" si="34"/>
        <v/>
      </c>
      <c r="AB159" s="17">
        <f t="shared" si="30"/>
        <v>0.87154813118940644</v>
      </c>
      <c r="AC159" s="71">
        <f t="shared" si="35"/>
        <v>0.15314482910750771</v>
      </c>
      <c r="AD159" s="71">
        <f t="shared" si="36"/>
        <v>0.61421667237212763</v>
      </c>
      <c r="AE159" s="71">
        <f t="shared" si="37"/>
        <v>0.87154813118940644</v>
      </c>
      <c r="AF159" s="71">
        <f t="shared" si="38"/>
        <v>1.6389096326690418</v>
      </c>
      <c r="AG159" s="71">
        <f t="shared" si="39"/>
        <v>9.3443119775984318</v>
      </c>
      <c r="AH159" s="71">
        <f t="shared" si="40"/>
        <v>37.477153110134985</v>
      </c>
      <c r="AI159" s="71">
        <f t="shared" si="41"/>
        <v>53.178534912266585</v>
      </c>
      <c r="AJ159" s="51">
        <v>9.3443119775984318</v>
      </c>
      <c r="AK159" s="51">
        <v>37.477153110134985</v>
      </c>
      <c r="AL159" s="51">
        <v>53.178534912266585</v>
      </c>
      <c r="AM159" s="53" t="str">
        <f t="shared" si="42"/>
        <v>Plate</v>
      </c>
      <c r="AN159" s="53" t="str">
        <f t="shared" si="43"/>
        <v>Plate</v>
      </c>
      <c r="AO159" s="53" t="str">
        <f t="shared" si="44"/>
        <v>Plate</v>
      </c>
    </row>
    <row r="160" spans="1:41" s="24" customFormat="1" x14ac:dyDescent="0.25">
      <c r="A160" s="27" t="s">
        <v>186</v>
      </c>
      <c r="B160" s="17">
        <v>445927</v>
      </c>
      <c r="C160" s="17">
        <v>8030670</v>
      </c>
      <c r="D160" s="27">
        <v>-17.8108</v>
      </c>
      <c r="E160" s="27">
        <v>146.49</v>
      </c>
      <c r="F160" s="22">
        <v>0.58595699999999995</v>
      </c>
      <c r="G160" s="22">
        <v>0.36054199999999997</v>
      </c>
      <c r="H160" s="22">
        <v>6.17279</v>
      </c>
      <c r="I160" s="22">
        <v>7.3125</v>
      </c>
      <c r="J160" s="22">
        <v>0.77950399999999997</v>
      </c>
      <c r="K160" s="22">
        <v>1.52745</v>
      </c>
      <c r="L160" s="22">
        <v>1.3891199999999999</v>
      </c>
      <c r="M160" s="22">
        <v>1.22407</v>
      </c>
      <c r="N160" s="22">
        <v>1.1029</v>
      </c>
      <c r="O160" s="22">
        <v>2556.31</v>
      </c>
      <c r="P160" s="22">
        <v>6058.75</v>
      </c>
      <c r="Q160" s="22">
        <v>473.20800000000003</v>
      </c>
      <c r="R160" s="22">
        <v>1120.6300000000001</v>
      </c>
      <c r="S160" s="22">
        <v>0.478356</v>
      </c>
      <c r="T160" s="22">
        <v>0.75209700000000002</v>
      </c>
      <c r="U160" s="22">
        <v>0.19215099999999999</v>
      </c>
      <c r="V160" s="22">
        <v>0.296823</v>
      </c>
      <c r="W160" s="22">
        <v>24.204931259199999</v>
      </c>
      <c r="X160" s="17">
        <f t="shared" si="31"/>
        <v>0.15240988160720992</v>
      </c>
      <c r="Y160" s="17">
        <f t="shared" si="32"/>
        <v>0.61678275377666791</v>
      </c>
      <c r="Z160" s="71">
        <f t="shared" si="33"/>
        <v>0.86319630379474499</v>
      </c>
      <c r="AA160" s="17" t="str">
        <f t="shared" si="34"/>
        <v/>
      </c>
      <c r="AB160" s="17">
        <f t="shared" si="30"/>
        <v>0.86319630379474499</v>
      </c>
      <c r="AC160" s="71">
        <f t="shared" si="35"/>
        <v>0.15240988160720992</v>
      </c>
      <c r="AD160" s="71">
        <f t="shared" si="36"/>
        <v>0.61678275377666791</v>
      </c>
      <c r="AE160" s="71">
        <f t="shared" si="37"/>
        <v>0.86319630379474499</v>
      </c>
      <c r="AF160" s="71">
        <f t="shared" si="38"/>
        <v>1.6323889391786228</v>
      </c>
      <c r="AG160" s="71">
        <f t="shared" si="39"/>
        <v>9.3366156771375053</v>
      </c>
      <c r="AH160" s="71">
        <f t="shared" si="40"/>
        <v>37.784056175179522</v>
      </c>
      <c r="AI160" s="71">
        <f t="shared" si="41"/>
        <v>52.879328147682969</v>
      </c>
      <c r="AJ160" s="51">
        <v>9.3366156771375053</v>
      </c>
      <c r="AK160" s="51">
        <v>37.784056175179522</v>
      </c>
      <c r="AL160" s="51">
        <v>52.879328147682969</v>
      </c>
      <c r="AM160" s="53" t="str">
        <f t="shared" si="42"/>
        <v>Plate</v>
      </c>
      <c r="AN160" s="53" t="str">
        <f t="shared" si="43"/>
        <v>Plate</v>
      </c>
      <c r="AO160" s="53" t="str">
        <f t="shared" si="44"/>
        <v>Plate</v>
      </c>
    </row>
    <row r="161" spans="1:41" s="24" customFormat="1" x14ac:dyDescent="0.25">
      <c r="A161" s="27" t="s">
        <v>187</v>
      </c>
      <c r="B161" s="17">
        <v>445953</v>
      </c>
      <c r="C161" s="17">
        <v>8030680</v>
      </c>
      <c r="D161" s="27">
        <v>-17.810700000000001</v>
      </c>
      <c r="E161" s="27">
        <v>146.49</v>
      </c>
      <c r="F161" s="22">
        <v>0.58701000000000003</v>
      </c>
      <c r="G161" s="22">
        <v>0.361933</v>
      </c>
      <c r="H161" s="22">
        <v>6.1508000000000003</v>
      </c>
      <c r="I161" s="22">
        <v>7.30938</v>
      </c>
      <c r="J161" s="22">
        <v>0.76911799999999997</v>
      </c>
      <c r="K161" s="22">
        <v>1.4948999999999999</v>
      </c>
      <c r="L161" s="22">
        <v>1.3614299999999999</v>
      </c>
      <c r="M161" s="22">
        <v>1.20204</v>
      </c>
      <c r="N161" s="22">
        <v>1.08446</v>
      </c>
      <c r="O161" s="22">
        <v>2450.2399999999998</v>
      </c>
      <c r="P161" s="22">
        <v>5744.11</v>
      </c>
      <c r="Q161" s="22">
        <v>457.94400000000002</v>
      </c>
      <c r="R161" s="22">
        <v>1072.56</v>
      </c>
      <c r="S161" s="22">
        <v>0.47714800000000002</v>
      </c>
      <c r="T161" s="22">
        <v>0.74717</v>
      </c>
      <c r="U161" s="22">
        <v>0.19200999999999999</v>
      </c>
      <c r="V161" s="22">
        <v>0.29505900000000002</v>
      </c>
      <c r="W161" s="22">
        <v>23.3034324646</v>
      </c>
      <c r="X161" s="17">
        <f t="shared" si="31"/>
        <v>0.158814016010286</v>
      </c>
      <c r="Y161" s="17">
        <f t="shared" si="32"/>
        <v>0.60497314143516157</v>
      </c>
      <c r="Z161" s="71">
        <f t="shared" si="33"/>
        <v>0.84014997606351538</v>
      </c>
      <c r="AA161" s="17" t="str">
        <f t="shared" si="34"/>
        <v/>
      </c>
      <c r="AB161" s="17">
        <f t="shared" si="30"/>
        <v>0.84014997606351538</v>
      </c>
      <c r="AC161" s="71">
        <f t="shared" si="35"/>
        <v>0.158814016010286</v>
      </c>
      <c r="AD161" s="71">
        <f t="shared" si="36"/>
        <v>0.60497314143516157</v>
      </c>
      <c r="AE161" s="71">
        <f t="shared" si="37"/>
        <v>0.84014997606351538</v>
      </c>
      <c r="AF161" s="71">
        <f t="shared" si="38"/>
        <v>1.6039371335089629</v>
      </c>
      <c r="AG161" s="71">
        <f t="shared" si="39"/>
        <v>9.901511268265585</v>
      </c>
      <c r="AH161" s="71">
        <f t="shared" si="40"/>
        <v>37.718008318172089</v>
      </c>
      <c r="AI161" s="71">
        <f t="shared" si="41"/>
        <v>52.380480413562324</v>
      </c>
      <c r="AJ161" s="51">
        <v>9.901511268265585</v>
      </c>
      <c r="AK161" s="51">
        <v>37.718008318172089</v>
      </c>
      <c r="AL161" s="51">
        <v>52.380480413562324</v>
      </c>
      <c r="AM161" s="53" t="str">
        <f t="shared" si="42"/>
        <v>Mixed</v>
      </c>
      <c r="AN161" s="53" t="str">
        <f t="shared" si="43"/>
        <v>Plate</v>
      </c>
      <c r="AO161" s="53" t="str">
        <f t="shared" si="44"/>
        <v>Plate</v>
      </c>
    </row>
    <row r="162" spans="1:41" s="24" customFormat="1" x14ac:dyDescent="0.25">
      <c r="A162" s="27" t="s">
        <v>188</v>
      </c>
      <c r="B162" s="17">
        <v>445981</v>
      </c>
      <c r="C162" s="17">
        <v>8030690</v>
      </c>
      <c r="D162" s="27">
        <v>-17.810700000000001</v>
      </c>
      <c r="E162" s="27">
        <v>146.49</v>
      </c>
      <c r="F162" s="22">
        <v>0.56077999999999995</v>
      </c>
      <c r="G162" s="22">
        <v>0.34598000000000001</v>
      </c>
      <c r="H162" s="22">
        <v>6.1059999999999999</v>
      </c>
      <c r="I162" s="22">
        <v>7.2838900000000004</v>
      </c>
      <c r="J162" s="22">
        <v>0.76849400000000001</v>
      </c>
      <c r="K162" s="22">
        <v>1.4908399999999999</v>
      </c>
      <c r="L162" s="22">
        <v>1.3581300000000001</v>
      </c>
      <c r="M162" s="22">
        <v>1.19902</v>
      </c>
      <c r="N162" s="22">
        <v>1.0822000000000001</v>
      </c>
      <c r="O162" s="22">
        <v>2468.96</v>
      </c>
      <c r="P162" s="22">
        <v>5772.32</v>
      </c>
      <c r="Q162" s="22">
        <v>456.48700000000002</v>
      </c>
      <c r="R162" s="22">
        <v>1062.98</v>
      </c>
      <c r="S162" s="22">
        <v>0.46574199999999999</v>
      </c>
      <c r="T162" s="22">
        <v>0.72673299999999996</v>
      </c>
      <c r="U162" s="22">
        <v>0.18811</v>
      </c>
      <c r="V162" s="22">
        <v>0.28783799999999998</v>
      </c>
      <c r="W162" s="22">
        <v>29.665855407700001</v>
      </c>
      <c r="X162" s="17">
        <f t="shared" si="31"/>
        <v>0.16781982789269234</v>
      </c>
      <c r="Y162" s="17">
        <f t="shared" si="32"/>
        <v>0.60345660265403023</v>
      </c>
      <c r="Z162" s="71">
        <f t="shared" si="33"/>
        <v>0.83105122922761931</v>
      </c>
      <c r="AA162" s="17" t="str">
        <f t="shared" si="34"/>
        <v/>
      </c>
      <c r="AB162" s="17">
        <f t="shared" si="30"/>
        <v>0.83105122922761931</v>
      </c>
      <c r="AC162" s="71">
        <f t="shared" si="35"/>
        <v>0.16781982789269234</v>
      </c>
      <c r="AD162" s="71">
        <f t="shared" si="36"/>
        <v>0.60345660265403023</v>
      </c>
      <c r="AE162" s="71">
        <f t="shared" si="37"/>
        <v>0.83105122922761931</v>
      </c>
      <c r="AF162" s="71">
        <f t="shared" si="38"/>
        <v>1.6023276597743419</v>
      </c>
      <c r="AG162" s="71">
        <f t="shared" si="39"/>
        <v>10.473502524216967</v>
      </c>
      <c r="AH162" s="71">
        <f t="shared" si="40"/>
        <v>37.661248557552575</v>
      </c>
      <c r="AI162" s="71">
        <f t="shared" si="41"/>
        <v>51.865248918230456</v>
      </c>
      <c r="AJ162" s="51">
        <v>10.473502524216967</v>
      </c>
      <c r="AK162" s="51">
        <v>37.661248557552575</v>
      </c>
      <c r="AL162" s="51">
        <v>51.865248918230456</v>
      </c>
      <c r="AM162" s="53" t="str">
        <f t="shared" si="42"/>
        <v>Mixed</v>
      </c>
      <c r="AN162" s="53" t="str">
        <f t="shared" si="43"/>
        <v>Plate</v>
      </c>
      <c r="AO162" s="53" t="str">
        <f t="shared" si="44"/>
        <v>Plate</v>
      </c>
    </row>
    <row r="163" spans="1:41" s="24" customFormat="1" x14ac:dyDescent="0.25">
      <c r="A163" s="27" t="s">
        <v>189</v>
      </c>
      <c r="B163" s="17">
        <v>446011</v>
      </c>
      <c r="C163" s="17">
        <v>8030690</v>
      </c>
      <c r="D163" s="27">
        <v>-17.810700000000001</v>
      </c>
      <c r="E163" s="27">
        <v>146.49100000000001</v>
      </c>
      <c r="F163" s="22">
        <v>0.53683800000000004</v>
      </c>
      <c r="G163" s="22">
        <v>0.331291</v>
      </c>
      <c r="H163" s="22">
        <v>6.0975799999999998</v>
      </c>
      <c r="I163" s="22">
        <v>7.2692500000000004</v>
      </c>
      <c r="J163" s="22">
        <v>0.76939500000000005</v>
      </c>
      <c r="K163" s="22">
        <v>1.4898800000000001</v>
      </c>
      <c r="L163" s="22">
        <v>1.3577699999999999</v>
      </c>
      <c r="M163" s="22">
        <v>1.19895</v>
      </c>
      <c r="N163" s="22">
        <v>1.0825</v>
      </c>
      <c r="O163" s="22">
        <v>2496.7600000000002</v>
      </c>
      <c r="P163" s="22">
        <v>5832.46</v>
      </c>
      <c r="Q163" s="22">
        <v>456.76799999999997</v>
      </c>
      <c r="R163" s="22">
        <v>1060.22</v>
      </c>
      <c r="S163" s="22">
        <v>0.45561099999999999</v>
      </c>
      <c r="T163" s="22">
        <v>0.709036</v>
      </c>
      <c r="U163" s="22">
        <v>0.184248</v>
      </c>
      <c r="V163" s="22">
        <v>0.28109000000000001</v>
      </c>
      <c r="W163" s="22">
        <v>30.166315078699999</v>
      </c>
      <c r="X163" s="17">
        <f t="shared" si="31"/>
        <v>0.17151262702591907</v>
      </c>
      <c r="Y163" s="17">
        <f t="shared" si="32"/>
        <v>0.60880822485116326</v>
      </c>
      <c r="Z163" s="71">
        <f t="shared" si="33"/>
        <v>0.82236066397858276</v>
      </c>
      <c r="AA163" s="17" t="str">
        <f t="shared" si="34"/>
        <v/>
      </c>
      <c r="AB163" s="17">
        <f t="shared" si="30"/>
        <v>0.82236066397858276</v>
      </c>
      <c r="AC163" s="71">
        <f t="shared" si="35"/>
        <v>0.17151262702591907</v>
      </c>
      <c r="AD163" s="71">
        <f t="shared" si="36"/>
        <v>0.60880822485116326</v>
      </c>
      <c r="AE163" s="71">
        <f t="shared" si="37"/>
        <v>0.82236066397858276</v>
      </c>
      <c r="AF163" s="71">
        <f t="shared" si="38"/>
        <v>1.6026815158556651</v>
      </c>
      <c r="AG163" s="71">
        <f t="shared" si="39"/>
        <v>10.701603863843728</v>
      </c>
      <c r="AH163" s="71">
        <f t="shared" si="40"/>
        <v>37.986850090182955</v>
      </c>
      <c r="AI163" s="71">
        <f t="shared" si="41"/>
        <v>51.311546045973323</v>
      </c>
      <c r="AJ163" s="51">
        <v>10.701603863843728</v>
      </c>
      <c r="AK163" s="51">
        <v>37.986850090182955</v>
      </c>
      <c r="AL163" s="51">
        <v>51.311546045973323</v>
      </c>
      <c r="AM163" s="53" t="str">
        <f t="shared" si="42"/>
        <v>Mixed</v>
      </c>
      <c r="AN163" s="53" t="str">
        <f t="shared" si="43"/>
        <v>Plate</v>
      </c>
      <c r="AO163" s="53" t="str">
        <f t="shared" si="44"/>
        <v>Plate</v>
      </c>
    </row>
    <row r="164" spans="1:41" s="24" customFormat="1" x14ac:dyDescent="0.25">
      <c r="A164" s="27" t="s">
        <v>190</v>
      </c>
      <c r="B164" s="17">
        <v>446038</v>
      </c>
      <c r="C164" s="17">
        <v>8030690</v>
      </c>
      <c r="D164" s="27">
        <v>-17.810600000000001</v>
      </c>
      <c r="E164" s="27">
        <v>146.49100000000001</v>
      </c>
      <c r="F164" s="22">
        <v>0.530088</v>
      </c>
      <c r="G164" s="22">
        <v>0.32724599999999998</v>
      </c>
      <c r="H164" s="22">
        <v>6.1261999999999999</v>
      </c>
      <c r="I164" s="22">
        <v>7.2728599999999997</v>
      </c>
      <c r="J164" s="22">
        <v>0.77274399999999999</v>
      </c>
      <c r="K164" s="22">
        <v>1.49665</v>
      </c>
      <c r="L164" s="22">
        <v>1.3641000000000001</v>
      </c>
      <c r="M164" s="22">
        <v>1.2047000000000001</v>
      </c>
      <c r="N164" s="22">
        <v>1.0874200000000001</v>
      </c>
      <c r="O164" s="22">
        <v>2532.21</v>
      </c>
      <c r="P164" s="22">
        <v>5928.35</v>
      </c>
      <c r="Q164" s="22">
        <v>460.64699999999999</v>
      </c>
      <c r="R164" s="22">
        <v>1070.97</v>
      </c>
      <c r="S164" s="22">
        <v>0.45311899999999999</v>
      </c>
      <c r="T164" s="22">
        <v>0.70516199999999996</v>
      </c>
      <c r="U164" s="22">
        <v>0.182921</v>
      </c>
      <c r="V164" s="22">
        <v>0.27933000000000002</v>
      </c>
      <c r="W164" s="22">
        <v>29.417263031000001</v>
      </c>
      <c r="X164" s="17">
        <f t="shared" si="31"/>
        <v>0.16873220877713591</v>
      </c>
      <c r="Y164" s="17">
        <f t="shared" si="32"/>
        <v>0.61636904111770363</v>
      </c>
      <c r="Z164" s="71">
        <f t="shared" si="33"/>
        <v>0.82134368264714186</v>
      </c>
      <c r="AA164" s="17" t="str">
        <f t="shared" si="34"/>
        <v/>
      </c>
      <c r="AB164" s="17">
        <f t="shared" si="30"/>
        <v>0.82134368264714186</v>
      </c>
      <c r="AC164" s="71">
        <f t="shared" si="35"/>
        <v>0.16873220877713591</v>
      </c>
      <c r="AD164" s="71">
        <f t="shared" si="36"/>
        <v>0.61636904111770363</v>
      </c>
      <c r="AE164" s="71">
        <f t="shared" si="37"/>
        <v>0.82134368264714186</v>
      </c>
      <c r="AF164" s="71">
        <f t="shared" si="38"/>
        <v>1.6064449325419814</v>
      </c>
      <c r="AG164" s="71">
        <f t="shared" si="39"/>
        <v>10.503454264699883</v>
      </c>
      <c r="AH164" s="71">
        <f t="shared" si="40"/>
        <v>38.368513519002676</v>
      </c>
      <c r="AI164" s="71">
        <f t="shared" si="41"/>
        <v>51.128032216297434</v>
      </c>
      <c r="AJ164" s="51">
        <v>10.503454264699883</v>
      </c>
      <c r="AK164" s="51">
        <v>38.368513519002676</v>
      </c>
      <c r="AL164" s="51">
        <v>51.128032216297434</v>
      </c>
      <c r="AM164" s="53" t="str">
        <f t="shared" si="42"/>
        <v>Mixed</v>
      </c>
      <c r="AN164" s="53" t="str">
        <f t="shared" si="43"/>
        <v>Plate</v>
      </c>
      <c r="AO164" s="53" t="str">
        <f t="shared" si="44"/>
        <v>Plate</v>
      </c>
    </row>
    <row r="165" spans="1:41" s="24" customFormat="1" x14ac:dyDescent="0.25">
      <c r="A165" s="27" t="s">
        <v>191</v>
      </c>
      <c r="B165" s="17">
        <v>446063</v>
      </c>
      <c r="C165" s="17">
        <v>8030700</v>
      </c>
      <c r="D165" s="27">
        <v>-17.810500000000001</v>
      </c>
      <c r="E165" s="27">
        <v>146.49100000000001</v>
      </c>
      <c r="F165" s="22">
        <v>0.54122000000000003</v>
      </c>
      <c r="G165" s="22">
        <v>0.33510299999999998</v>
      </c>
      <c r="H165" s="22">
        <v>6.2048100000000002</v>
      </c>
      <c r="I165" s="22">
        <v>7.3051199999999996</v>
      </c>
      <c r="J165" s="22">
        <v>0.77571199999999996</v>
      </c>
      <c r="K165" s="22">
        <v>1.50288</v>
      </c>
      <c r="L165" s="22">
        <v>1.3698699999999999</v>
      </c>
      <c r="M165" s="22">
        <v>1.21034</v>
      </c>
      <c r="N165" s="22">
        <v>1.09206</v>
      </c>
      <c r="O165" s="22">
        <v>2555.27</v>
      </c>
      <c r="P165" s="22">
        <v>5962.34</v>
      </c>
      <c r="Q165" s="22">
        <v>463.86200000000002</v>
      </c>
      <c r="R165" s="22">
        <v>1080.1500000000001</v>
      </c>
      <c r="S165" s="22">
        <v>0.456928</v>
      </c>
      <c r="T165" s="22">
        <v>0.71279899999999996</v>
      </c>
      <c r="U165" s="22">
        <v>0.18329000000000001</v>
      </c>
      <c r="V165" s="22">
        <v>0.28138999999999997</v>
      </c>
      <c r="W165" s="22">
        <v>40.8536987305</v>
      </c>
      <c r="X165" s="17">
        <f t="shared" si="31"/>
        <v>0.17155569680886806</v>
      </c>
      <c r="Y165" s="17">
        <f t="shared" si="32"/>
        <v>0.61304983142670189</v>
      </c>
      <c r="Z165" s="71">
        <f t="shared" si="33"/>
        <v>0.82438792427827656</v>
      </c>
      <c r="AA165" s="17" t="str">
        <f t="shared" si="34"/>
        <v/>
      </c>
      <c r="AB165" s="17">
        <f t="shared" si="30"/>
        <v>0.82438792427827656</v>
      </c>
      <c r="AC165" s="71">
        <f t="shared" si="35"/>
        <v>0.17155569680886806</v>
      </c>
      <c r="AD165" s="71">
        <f t="shared" si="36"/>
        <v>0.61304983142670189</v>
      </c>
      <c r="AE165" s="71">
        <f t="shared" si="37"/>
        <v>0.82438792427827656</v>
      </c>
      <c r="AF165" s="71">
        <f t="shared" si="38"/>
        <v>1.6089934525138465</v>
      </c>
      <c r="AG165" s="71">
        <f t="shared" si="39"/>
        <v>10.66229924931231</v>
      </c>
      <c r="AH165" s="71">
        <f t="shared" si="40"/>
        <v>38.101449727398823</v>
      </c>
      <c r="AI165" s="71">
        <f t="shared" si="41"/>
        <v>51.236251023288872</v>
      </c>
      <c r="AJ165" s="51">
        <v>10.66229924931231</v>
      </c>
      <c r="AK165" s="51">
        <v>38.101449727398823</v>
      </c>
      <c r="AL165" s="51">
        <v>51.236251023288872</v>
      </c>
      <c r="AM165" s="53" t="str">
        <f t="shared" si="42"/>
        <v>Mixed</v>
      </c>
      <c r="AN165" s="53" t="str">
        <f t="shared" si="43"/>
        <v>Plate</v>
      </c>
      <c r="AO165" s="53" t="str">
        <f t="shared" si="44"/>
        <v>Plate</v>
      </c>
    </row>
    <row r="166" spans="1:41" s="24" customFormat="1" x14ac:dyDescent="0.25">
      <c r="A166" s="27" t="s">
        <v>192</v>
      </c>
      <c r="B166" s="17">
        <v>446087</v>
      </c>
      <c r="C166" s="17">
        <v>8030720</v>
      </c>
      <c r="D166" s="27">
        <v>-17.810400000000001</v>
      </c>
      <c r="E166" s="27">
        <v>146.49100000000001</v>
      </c>
      <c r="F166" s="22">
        <v>0.56092399999999998</v>
      </c>
      <c r="G166" s="22">
        <v>0.34745799999999999</v>
      </c>
      <c r="H166" s="22">
        <v>6.2594000000000003</v>
      </c>
      <c r="I166" s="22">
        <v>7.3359100000000002</v>
      </c>
      <c r="J166" s="22">
        <v>0.77685899999999997</v>
      </c>
      <c r="K166" s="22">
        <v>1.50407</v>
      </c>
      <c r="L166" s="22">
        <v>1.3713900000000001</v>
      </c>
      <c r="M166" s="22">
        <v>1.21279</v>
      </c>
      <c r="N166" s="22">
        <v>1.0935699999999999</v>
      </c>
      <c r="O166" s="22">
        <v>2551.33</v>
      </c>
      <c r="P166" s="22">
        <v>5952.07</v>
      </c>
      <c r="Q166" s="22">
        <v>464.90800000000002</v>
      </c>
      <c r="R166" s="22">
        <v>1084.47</v>
      </c>
      <c r="S166" s="22">
        <v>0.46402100000000002</v>
      </c>
      <c r="T166" s="22">
        <v>0.72580699999999998</v>
      </c>
      <c r="U166" s="22">
        <v>0.18514</v>
      </c>
      <c r="V166" s="22">
        <v>0.28444900000000001</v>
      </c>
      <c r="W166" s="22">
        <v>36.7317237854</v>
      </c>
      <c r="X166" s="17">
        <f t="shared" si="31"/>
        <v>0.17541400510163907</v>
      </c>
      <c r="Y166" s="17">
        <f t="shared" si="32"/>
        <v>0.60459659422253198</v>
      </c>
      <c r="Z166" s="71">
        <f t="shared" si="33"/>
        <v>0.82213519543545455</v>
      </c>
      <c r="AA166" s="17" t="str">
        <f t="shared" si="34"/>
        <v/>
      </c>
      <c r="AB166" s="17">
        <f t="shared" si="30"/>
        <v>0.82213519543545455</v>
      </c>
      <c r="AC166" s="71">
        <f t="shared" si="35"/>
        <v>0.17541400510163907</v>
      </c>
      <c r="AD166" s="71">
        <f t="shared" si="36"/>
        <v>0.60459659422253198</v>
      </c>
      <c r="AE166" s="71">
        <f t="shared" si="37"/>
        <v>0.82213519543545455</v>
      </c>
      <c r="AF166" s="71">
        <f t="shared" si="38"/>
        <v>1.6021457947596256</v>
      </c>
      <c r="AG166" s="71">
        <f t="shared" si="39"/>
        <v>10.948691790434523</v>
      </c>
      <c r="AH166" s="71">
        <f t="shared" si="40"/>
        <v>37.736677660677017</v>
      </c>
      <c r="AI166" s="71">
        <f t="shared" si="41"/>
        <v>51.314630548888452</v>
      </c>
      <c r="AJ166" s="51">
        <v>10.948691790434523</v>
      </c>
      <c r="AK166" s="51">
        <v>37.736677660677017</v>
      </c>
      <c r="AL166" s="51">
        <v>51.314630548888452</v>
      </c>
      <c r="AM166" s="53" t="str">
        <f t="shared" si="42"/>
        <v>Mixed</v>
      </c>
      <c r="AN166" s="53" t="str">
        <f t="shared" si="43"/>
        <v>Plate</v>
      </c>
      <c r="AO166" s="53" t="str">
        <f t="shared" si="44"/>
        <v>Plate</v>
      </c>
    </row>
    <row r="167" spans="1:41" s="24" customFormat="1" x14ac:dyDescent="0.25">
      <c r="A167" s="27" t="s">
        <v>193</v>
      </c>
      <c r="B167" s="17">
        <v>446117</v>
      </c>
      <c r="C167" s="17">
        <v>8030720</v>
      </c>
      <c r="D167" s="27">
        <v>-17.810400000000001</v>
      </c>
      <c r="E167" s="27">
        <v>146.49199999999999</v>
      </c>
      <c r="F167" s="22">
        <v>0.54034899999999997</v>
      </c>
      <c r="G167" s="22">
        <v>0.33361099999999999</v>
      </c>
      <c r="H167" s="22">
        <v>6.2328599999999996</v>
      </c>
      <c r="I167" s="22">
        <v>7.3197400000000004</v>
      </c>
      <c r="J167" s="22">
        <v>0.78386999999999996</v>
      </c>
      <c r="K167" s="22">
        <v>1.5211699999999999</v>
      </c>
      <c r="L167" s="22">
        <v>1.38646</v>
      </c>
      <c r="M167" s="22">
        <v>1.22658</v>
      </c>
      <c r="N167" s="22">
        <v>1.1063000000000001</v>
      </c>
      <c r="O167" s="22">
        <v>2629.23</v>
      </c>
      <c r="P167" s="22">
        <v>6188.86</v>
      </c>
      <c r="Q167" s="22">
        <v>474.01400000000001</v>
      </c>
      <c r="R167" s="22">
        <v>1114.3900000000001</v>
      </c>
      <c r="S167" s="22">
        <v>0.45727499999999999</v>
      </c>
      <c r="T167" s="22">
        <v>0.71481300000000003</v>
      </c>
      <c r="U167" s="22">
        <v>0.18287900000000001</v>
      </c>
      <c r="V167" s="22">
        <v>0.28031600000000001</v>
      </c>
      <c r="W167" s="22">
        <v>31.5986442566</v>
      </c>
      <c r="X167" s="17">
        <f t="shared" si="31"/>
        <v>0.16959093965271421</v>
      </c>
      <c r="Y167" s="17">
        <f t="shared" si="32"/>
        <v>0.62143090855591421</v>
      </c>
      <c r="Z167" s="71">
        <f t="shared" si="33"/>
        <v>0.82692730976238304</v>
      </c>
      <c r="AA167" s="17" t="str">
        <f t="shared" si="34"/>
        <v/>
      </c>
      <c r="AB167" s="17">
        <f t="shared" si="30"/>
        <v>0.82692730976238304</v>
      </c>
      <c r="AC167" s="71">
        <f t="shared" si="35"/>
        <v>0.16959093965271421</v>
      </c>
      <c r="AD167" s="71">
        <f t="shared" si="36"/>
        <v>0.62143090855591421</v>
      </c>
      <c r="AE167" s="71">
        <f t="shared" si="37"/>
        <v>0.82692730976238304</v>
      </c>
      <c r="AF167" s="71">
        <f t="shared" si="38"/>
        <v>1.6179491579710115</v>
      </c>
      <c r="AG167" s="71">
        <f t="shared" si="39"/>
        <v>10.481846034358067</v>
      </c>
      <c r="AH167" s="71">
        <f t="shared" si="40"/>
        <v>38.408556010203647</v>
      </c>
      <c r="AI167" s="71">
        <f t="shared" si="41"/>
        <v>51.109597955438289</v>
      </c>
      <c r="AJ167" s="51">
        <v>10.481846034358067</v>
      </c>
      <c r="AK167" s="51">
        <v>38.408556010203647</v>
      </c>
      <c r="AL167" s="51">
        <v>51.109597955438289</v>
      </c>
      <c r="AM167" s="53" t="str">
        <f t="shared" si="42"/>
        <v>Mixed</v>
      </c>
      <c r="AN167" s="53" t="str">
        <f t="shared" si="43"/>
        <v>Plate</v>
      </c>
      <c r="AO167" s="53" t="str">
        <f t="shared" si="44"/>
        <v>Plate</v>
      </c>
    </row>
    <row r="168" spans="1:41" s="24" customFormat="1" x14ac:dyDescent="0.25">
      <c r="A168" s="27" t="s">
        <v>194</v>
      </c>
      <c r="B168" s="17">
        <v>446138</v>
      </c>
      <c r="C168" s="17">
        <v>8030730</v>
      </c>
      <c r="D168" s="27">
        <v>-17.810300000000002</v>
      </c>
      <c r="E168" s="27">
        <v>146.49199999999999</v>
      </c>
      <c r="F168" s="22">
        <v>0.56140699999999999</v>
      </c>
      <c r="G168" s="22">
        <v>0.34712100000000001</v>
      </c>
      <c r="H168" s="22">
        <v>6.2899500000000002</v>
      </c>
      <c r="I168" s="22">
        <v>7.35745</v>
      </c>
      <c r="J168" s="22">
        <v>0.78500199999999998</v>
      </c>
      <c r="K168" s="22">
        <v>1.5242199999999999</v>
      </c>
      <c r="L168" s="22">
        <v>1.38931</v>
      </c>
      <c r="M168" s="22">
        <v>1.2293000000000001</v>
      </c>
      <c r="N168" s="22">
        <v>1.10907</v>
      </c>
      <c r="O168" s="22">
        <v>2625.28</v>
      </c>
      <c r="P168" s="22">
        <v>6171.19</v>
      </c>
      <c r="Q168" s="22">
        <v>475.28300000000002</v>
      </c>
      <c r="R168" s="22">
        <v>1120.76</v>
      </c>
      <c r="S168" s="22">
        <v>0.46511999999999998</v>
      </c>
      <c r="T168" s="22">
        <v>0.72906400000000005</v>
      </c>
      <c r="U168" s="22">
        <v>0.185172</v>
      </c>
      <c r="V168" s="22">
        <v>0.28482400000000002</v>
      </c>
      <c r="W168" s="22">
        <v>33.441265106199999</v>
      </c>
      <c r="X168" s="17">
        <f t="shared" si="31"/>
        <v>0.17167389660956012</v>
      </c>
      <c r="Y168" s="17">
        <f t="shared" si="32"/>
        <v>0.61377961172132434</v>
      </c>
      <c r="Z168" s="71">
        <f t="shared" si="33"/>
        <v>0.83794626870677003</v>
      </c>
      <c r="AA168" s="17" t="str">
        <f t="shared" si="34"/>
        <v/>
      </c>
      <c r="AB168" s="17">
        <f t="shared" si="30"/>
        <v>0.83794626870677003</v>
      </c>
      <c r="AC168" s="71">
        <f t="shared" si="35"/>
        <v>0.17167389660956012</v>
      </c>
      <c r="AD168" s="71">
        <f t="shared" si="36"/>
        <v>0.61377961172132434</v>
      </c>
      <c r="AE168" s="71">
        <f t="shared" si="37"/>
        <v>0.83794626870677003</v>
      </c>
      <c r="AF168" s="71">
        <f t="shared" si="38"/>
        <v>1.6233997770376545</v>
      </c>
      <c r="AG168" s="71">
        <f t="shared" si="39"/>
        <v>10.574961204123547</v>
      </c>
      <c r="AH168" s="71">
        <f t="shared" si="40"/>
        <v>37.80828483550345</v>
      </c>
      <c r="AI168" s="71">
        <f t="shared" si="41"/>
        <v>51.616753960373011</v>
      </c>
      <c r="AJ168" s="51">
        <v>10.574961204123547</v>
      </c>
      <c r="AK168" s="51">
        <v>37.80828483550345</v>
      </c>
      <c r="AL168" s="51">
        <v>51.616753960373011</v>
      </c>
      <c r="AM168" s="53" t="str">
        <f t="shared" si="42"/>
        <v>Mixed</v>
      </c>
      <c r="AN168" s="53" t="str">
        <f t="shared" si="43"/>
        <v>Plate</v>
      </c>
      <c r="AO168" s="53" t="str">
        <f t="shared" si="44"/>
        <v>Plate</v>
      </c>
    </row>
    <row r="169" spans="1:41" s="24" customFormat="1" x14ac:dyDescent="0.25">
      <c r="A169" s="27" t="s">
        <v>195</v>
      </c>
      <c r="B169" s="17">
        <v>456007</v>
      </c>
      <c r="C169" s="17">
        <v>8057010</v>
      </c>
      <c r="D169" s="27">
        <v>-17.572900000000001</v>
      </c>
      <c r="E169" s="27">
        <v>146.58500000000001</v>
      </c>
      <c r="F169" s="22">
        <v>0.41373100000000002</v>
      </c>
      <c r="G169" s="22">
        <v>0.288686</v>
      </c>
      <c r="H169" s="22">
        <v>7.6183100000000001</v>
      </c>
      <c r="I169" s="22">
        <v>9.5093200000000007</v>
      </c>
      <c r="J169" s="22">
        <v>0.63293600000000005</v>
      </c>
      <c r="K169" s="22">
        <v>0.87002299999999999</v>
      </c>
      <c r="L169" s="22">
        <v>0.83081199999999999</v>
      </c>
      <c r="M169" s="22">
        <v>0.78001600000000004</v>
      </c>
      <c r="N169" s="22">
        <v>0.73906899999999998</v>
      </c>
      <c r="O169" s="22">
        <v>1525.7</v>
      </c>
      <c r="P169" s="22">
        <v>2339.0500000000002</v>
      </c>
      <c r="Q169" s="22">
        <v>258.02699999999999</v>
      </c>
      <c r="R169" s="22">
        <v>383.29599999999999</v>
      </c>
      <c r="S169" s="22">
        <v>0.35045799999999999</v>
      </c>
      <c r="T169" s="22">
        <v>0.46602500000000002</v>
      </c>
      <c r="U169" s="22">
        <v>0.126025</v>
      </c>
      <c r="V169" s="22">
        <v>0.158555</v>
      </c>
      <c r="W169" s="22">
        <v>71.0053024292</v>
      </c>
      <c r="X169" s="17">
        <f t="shared" si="31"/>
        <v>0.44748879919110784</v>
      </c>
      <c r="Y169" s="17">
        <f t="shared" si="32"/>
        <v>0.41615515599249875</v>
      </c>
      <c r="Z169" s="71">
        <f t="shared" si="33"/>
        <v>0.39422359725689193</v>
      </c>
      <c r="AA169" s="17" t="str">
        <f t="shared" si="34"/>
        <v/>
      </c>
      <c r="AB169" s="17">
        <f t="shared" si="30"/>
        <v>0.39422359725689193</v>
      </c>
      <c r="AC169" s="71">
        <f t="shared" si="35"/>
        <v>0.44748879919110784</v>
      </c>
      <c r="AD169" s="71">
        <f t="shared" si="36"/>
        <v>0.41615515599249875</v>
      </c>
      <c r="AE169" s="71">
        <f t="shared" si="37"/>
        <v>0.39422359725689193</v>
      </c>
      <c r="AF169" s="71">
        <f t="shared" si="38"/>
        <v>1.2578675524404985</v>
      </c>
      <c r="AG169" s="71">
        <f t="shared" si="39"/>
        <v>35.575192183222768</v>
      </c>
      <c r="AH169" s="71">
        <f t="shared" si="40"/>
        <v>33.084179267131887</v>
      </c>
      <c r="AI169" s="71">
        <f t="shared" si="41"/>
        <v>31.340628549645338</v>
      </c>
      <c r="AJ169" s="51">
        <v>35.575192183222768</v>
      </c>
      <c r="AK169" s="51">
        <v>33.084179267131887</v>
      </c>
      <c r="AL169" s="51">
        <v>31.340628549645338</v>
      </c>
      <c r="AM169" s="53" t="str">
        <f t="shared" si="42"/>
        <v>Mixed</v>
      </c>
      <c r="AN169" s="53" t="str">
        <f t="shared" si="43"/>
        <v>Branching</v>
      </c>
      <c r="AO169" s="53" t="str">
        <f t="shared" si="44"/>
        <v>Mixed</v>
      </c>
    </row>
    <row r="170" spans="1:41" s="24" customFormat="1" x14ac:dyDescent="0.25">
      <c r="A170" s="27" t="s">
        <v>196</v>
      </c>
      <c r="B170" s="17">
        <v>456036</v>
      </c>
      <c r="C170" s="17">
        <v>8057020</v>
      </c>
      <c r="D170" s="27">
        <v>-17.572900000000001</v>
      </c>
      <c r="E170" s="27">
        <v>146.58600000000001</v>
      </c>
      <c r="F170" s="22">
        <v>0.346752</v>
      </c>
      <c r="G170" s="22">
        <v>0.243671</v>
      </c>
      <c r="H170" s="22">
        <v>7.5532399999999997</v>
      </c>
      <c r="I170" s="22">
        <v>9.5037699999999994</v>
      </c>
      <c r="J170" s="22">
        <v>0.61354699999999995</v>
      </c>
      <c r="K170" s="22">
        <v>0.84639900000000001</v>
      </c>
      <c r="L170" s="22">
        <v>0.80681899999999995</v>
      </c>
      <c r="M170" s="22">
        <v>0.75550300000000004</v>
      </c>
      <c r="N170" s="22">
        <v>0.71544300000000005</v>
      </c>
      <c r="O170" s="22">
        <v>1511.33</v>
      </c>
      <c r="P170" s="22">
        <v>2365.5100000000002</v>
      </c>
      <c r="Q170" s="22">
        <v>242.56899999999999</v>
      </c>
      <c r="R170" s="22">
        <v>353.27600000000001</v>
      </c>
      <c r="S170" s="22">
        <v>0.311861</v>
      </c>
      <c r="T170" s="22">
        <v>0.40570800000000001</v>
      </c>
      <c r="U170" s="22">
        <v>0.113007</v>
      </c>
      <c r="V170" s="22">
        <v>0.13908300000000001</v>
      </c>
      <c r="W170" s="22">
        <v>72.3666305542</v>
      </c>
      <c r="X170" s="17">
        <f t="shared" si="31"/>
        <v>0.51101693530745829</v>
      </c>
      <c r="Y170" s="17">
        <f t="shared" si="32"/>
        <v>0.39352492797451877</v>
      </c>
      <c r="Z170" s="71">
        <f t="shared" si="33"/>
        <v>0.36115822717811663</v>
      </c>
      <c r="AA170" s="17" t="str">
        <f t="shared" si="34"/>
        <v/>
      </c>
      <c r="AB170" s="17">
        <f t="shared" si="30"/>
        <v>0.36115822717811663</v>
      </c>
      <c r="AC170" s="71">
        <f t="shared" si="35"/>
        <v>0.51101693530745829</v>
      </c>
      <c r="AD170" s="71">
        <f t="shared" si="36"/>
        <v>0.39352492797451877</v>
      </c>
      <c r="AE170" s="71">
        <f t="shared" si="37"/>
        <v>0.36115822717811663</v>
      </c>
      <c r="AF170" s="71">
        <f t="shared" si="38"/>
        <v>1.2657000904600937</v>
      </c>
      <c r="AG170" s="71">
        <f t="shared" si="39"/>
        <v>40.374251306381666</v>
      </c>
      <c r="AH170" s="71">
        <f t="shared" si="40"/>
        <v>31.091482961928907</v>
      </c>
      <c r="AI170" s="71">
        <f t="shared" si="41"/>
        <v>28.53426573168943</v>
      </c>
      <c r="AJ170" s="51">
        <v>40.374251306381666</v>
      </c>
      <c r="AK170" s="51">
        <v>31.091482961928907</v>
      </c>
      <c r="AL170" s="51">
        <v>28.53426573168943</v>
      </c>
      <c r="AM170" s="53" t="str">
        <f t="shared" si="42"/>
        <v>Mixed</v>
      </c>
      <c r="AN170" s="53" t="str">
        <f t="shared" si="43"/>
        <v>Branching</v>
      </c>
      <c r="AO170" s="53" t="str">
        <f t="shared" si="44"/>
        <v>Branching</v>
      </c>
    </row>
    <row r="171" spans="1:41" s="24" customFormat="1" x14ac:dyDescent="0.25">
      <c r="A171" s="27" t="s">
        <v>197</v>
      </c>
      <c r="B171" s="17">
        <v>456065</v>
      </c>
      <c r="C171" s="17">
        <v>8057030</v>
      </c>
      <c r="D171" s="27">
        <v>-17.572800000000001</v>
      </c>
      <c r="E171" s="27">
        <v>146.58600000000001</v>
      </c>
      <c r="F171" s="22">
        <v>0.36576199999999998</v>
      </c>
      <c r="G171" s="22">
        <v>0.25814599999999999</v>
      </c>
      <c r="H171" s="22">
        <v>7.5870699999999998</v>
      </c>
      <c r="I171" s="22">
        <v>9.51844</v>
      </c>
      <c r="J171" s="22">
        <v>0.60270800000000002</v>
      </c>
      <c r="K171" s="22">
        <v>0.82834099999999999</v>
      </c>
      <c r="L171" s="22">
        <v>0.79085399999999995</v>
      </c>
      <c r="M171" s="22">
        <v>0.74141500000000005</v>
      </c>
      <c r="N171" s="22">
        <v>0.70221100000000003</v>
      </c>
      <c r="O171" s="22">
        <v>1422.03</v>
      </c>
      <c r="P171" s="22">
        <v>2207.2800000000002</v>
      </c>
      <c r="Q171" s="22">
        <v>233.751</v>
      </c>
      <c r="R171" s="22">
        <v>323.37</v>
      </c>
      <c r="S171" s="22">
        <v>0.31940600000000002</v>
      </c>
      <c r="T171" s="22">
        <v>0.41746699999999998</v>
      </c>
      <c r="U171" s="22">
        <v>0.1153</v>
      </c>
      <c r="V171" s="22">
        <v>0.14219699999999999</v>
      </c>
      <c r="W171" s="22">
        <v>60.361206054699998</v>
      </c>
      <c r="X171" s="17">
        <f t="shared" si="31"/>
        <v>0.52452327984085301</v>
      </c>
      <c r="Y171" s="17">
        <f t="shared" si="32"/>
        <v>0.3781002506630986</v>
      </c>
      <c r="Z171" s="71">
        <f t="shared" si="33"/>
        <v>0.35286067030992085</v>
      </c>
      <c r="AA171" s="17" t="str">
        <f t="shared" si="34"/>
        <v/>
      </c>
      <c r="AB171" s="17">
        <f t="shared" si="30"/>
        <v>0.35286067030992085</v>
      </c>
      <c r="AC171" s="71">
        <f t="shared" si="35"/>
        <v>0.52452327984085301</v>
      </c>
      <c r="AD171" s="71">
        <f t="shared" si="36"/>
        <v>0.3781002506630986</v>
      </c>
      <c r="AE171" s="71">
        <f t="shared" si="37"/>
        <v>0.35286067030992085</v>
      </c>
      <c r="AF171" s="71">
        <f t="shared" si="38"/>
        <v>1.2554842008138725</v>
      </c>
      <c r="AG171" s="71">
        <f t="shared" si="39"/>
        <v>41.778564756197554</v>
      </c>
      <c r="AH171" s="71">
        <f t="shared" si="40"/>
        <v>30.115890778871901</v>
      </c>
      <c r="AI171" s="71">
        <f t="shared" si="41"/>
        <v>28.105544464930549</v>
      </c>
      <c r="AJ171" s="51">
        <v>41.778564756197554</v>
      </c>
      <c r="AK171" s="51">
        <v>30.115890778871901</v>
      </c>
      <c r="AL171" s="51">
        <v>28.105544464930549</v>
      </c>
      <c r="AM171" s="53" t="str">
        <f t="shared" si="42"/>
        <v>Mixed</v>
      </c>
      <c r="AN171" s="53" t="str">
        <f t="shared" si="43"/>
        <v>Branching</v>
      </c>
      <c r="AO171" s="53" t="str">
        <f t="shared" si="44"/>
        <v>Branching</v>
      </c>
    </row>
    <row r="172" spans="1:41" s="24" customFormat="1" x14ac:dyDescent="0.25">
      <c r="A172" s="27" t="s">
        <v>198</v>
      </c>
      <c r="B172" s="17">
        <v>456095</v>
      </c>
      <c r="C172" s="17">
        <v>8057030</v>
      </c>
      <c r="D172" s="27">
        <v>-17.572800000000001</v>
      </c>
      <c r="E172" s="27">
        <v>146.58600000000001</v>
      </c>
      <c r="F172" s="22">
        <v>0.36253000000000002</v>
      </c>
      <c r="G172" s="22">
        <v>0.25837599999999999</v>
      </c>
      <c r="H172" s="22">
        <v>7.5820600000000002</v>
      </c>
      <c r="I172" s="22">
        <v>9.5243000000000002</v>
      </c>
      <c r="J172" s="22">
        <v>0.60074899999999998</v>
      </c>
      <c r="K172" s="22">
        <v>0.829731</v>
      </c>
      <c r="L172" s="22">
        <v>0.79172799999999999</v>
      </c>
      <c r="M172" s="22">
        <v>0.74174099999999998</v>
      </c>
      <c r="N172" s="22">
        <v>0.701932</v>
      </c>
      <c r="O172" s="22">
        <v>1421.42</v>
      </c>
      <c r="P172" s="22">
        <v>2100.4</v>
      </c>
      <c r="Q172" s="22">
        <v>232.56800000000001</v>
      </c>
      <c r="R172" s="22">
        <v>324.88299999999998</v>
      </c>
      <c r="S172" s="22">
        <v>0.31681399999999998</v>
      </c>
      <c r="T172" s="22">
        <v>0.41187499999999999</v>
      </c>
      <c r="U172" s="22">
        <v>0.114344</v>
      </c>
      <c r="V172" s="22">
        <v>0.140122</v>
      </c>
      <c r="W172" s="22">
        <v>58.674991607700001</v>
      </c>
      <c r="X172" s="17">
        <f t="shared" si="31"/>
        <v>0.54638281289141233</v>
      </c>
      <c r="Y172" s="17">
        <f t="shared" si="32"/>
        <v>0.3593841784101488</v>
      </c>
      <c r="Z172" s="71">
        <f t="shared" si="33"/>
        <v>0.35235120440896828</v>
      </c>
      <c r="AA172" s="17" t="str">
        <f t="shared" si="34"/>
        <v/>
      </c>
      <c r="AB172" s="17">
        <f t="shared" si="30"/>
        <v>0.35235120440896828</v>
      </c>
      <c r="AC172" s="71">
        <f t="shared" si="35"/>
        <v>0.54638281289141233</v>
      </c>
      <c r="AD172" s="71">
        <f t="shared" si="36"/>
        <v>0.3593841784101488</v>
      </c>
      <c r="AE172" s="71">
        <f t="shared" si="37"/>
        <v>0.35235120440896828</v>
      </c>
      <c r="AF172" s="71">
        <f t="shared" si="38"/>
        <v>1.2581181957105294</v>
      </c>
      <c r="AG172" s="71">
        <f t="shared" si="39"/>
        <v>43.428575689809456</v>
      </c>
      <c r="AH172" s="71">
        <f t="shared" si="40"/>
        <v>28.565215862503646</v>
      </c>
      <c r="AI172" s="71">
        <f t="shared" si="41"/>
        <v>28.006208447686898</v>
      </c>
      <c r="AJ172" s="51">
        <v>43.428575689809456</v>
      </c>
      <c r="AK172" s="51">
        <v>28.565215862503646</v>
      </c>
      <c r="AL172" s="51">
        <v>28.006208447686898</v>
      </c>
      <c r="AM172" s="53" t="str">
        <f t="shared" si="42"/>
        <v>Mixed</v>
      </c>
      <c r="AN172" s="53" t="str">
        <f t="shared" si="43"/>
        <v>Branching</v>
      </c>
      <c r="AO172" s="53" t="str">
        <f t="shared" si="44"/>
        <v>Branching</v>
      </c>
    </row>
    <row r="173" spans="1:41" s="24" customFormat="1" x14ac:dyDescent="0.25">
      <c r="A173" s="27" t="s">
        <v>199</v>
      </c>
      <c r="B173" s="17">
        <v>456122</v>
      </c>
      <c r="C173" s="17">
        <v>8057020</v>
      </c>
      <c r="D173" s="27">
        <v>-17.572900000000001</v>
      </c>
      <c r="E173" s="27">
        <v>146.58699999999999</v>
      </c>
      <c r="F173" s="22">
        <v>0.36684</v>
      </c>
      <c r="G173" s="22">
        <v>0.26038600000000001</v>
      </c>
      <c r="H173" s="22">
        <v>7.5670299999999999</v>
      </c>
      <c r="I173" s="22">
        <v>9.5156899999999993</v>
      </c>
      <c r="J173" s="22">
        <v>0.608124</v>
      </c>
      <c r="K173" s="22">
        <v>0.84915799999999997</v>
      </c>
      <c r="L173" s="22">
        <v>0.80918299999999999</v>
      </c>
      <c r="M173" s="22">
        <v>0.75621000000000005</v>
      </c>
      <c r="N173" s="22">
        <v>0.71411899999999995</v>
      </c>
      <c r="O173" s="22">
        <v>1460.62</v>
      </c>
      <c r="P173" s="22">
        <v>2140.39</v>
      </c>
      <c r="Q173" s="22">
        <v>239.16900000000001</v>
      </c>
      <c r="R173" s="22">
        <v>354.48899999999998</v>
      </c>
      <c r="S173" s="22">
        <v>0.31989400000000001</v>
      </c>
      <c r="T173" s="22">
        <v>0.41814099999999998</v>
      </c>
      <c r="U173" s="22">
        <v>0.115526</v>
      </c>
      <c r="V173" s="22">
        <v>0.14216899999999999</v>
      </c>
      <c r="W173" s="22">
        <v>63.120048522899999</v>
      </c>
      <c r="X173" s="17">
        <f t="shared" si="31"/>
        <v>0.5427634614082959</v>
      </c>
      <c r="Y173" s="17">
        <f t="shared" si="32"/>
        <v>0.35896812275236423</v>
      </c>
      <c r="Z173" s="71">
        <f t="shared" si="33"/>
        <v>0.3632520110697175</v>
      </c>
      <c r="AA173" s="17" t="str">
        <f t="shared" si="34"/>
        <v/>
      </c>
      <c r="AB173" s="17">
        <f t="shared" si="30"/>
        <v>0.3632520110697175</v>
      </c>
      <c r="AC173" s="71">
        <f t="shared" si="35"/>
        <v>0.5427634614082959</v>
      </c>
      <c r="AD173" s="71">
        <f t="shared" si="36"/>
        <v>0.35896812275236423</v>
      </c>
      <c r="AE173" s="71">
        <f t="shared" si="37"/>
        <v>0.3632520110697175</v>
      </c>
      <c r="AF173" s="71">
        <f t="shared" si="38"/>
        <v>1.2649835952303776</v>
      </c>
      <c r="AG173" s="71">
        <f t="shared" si="39"/>
        <v>42.90675890618553</v>
      </c>
      <c r="AH173" s="71">
        <f t="shared" si="40"/>
        <v>28.377294702149026</v>
      </c>
      <c r="AI173" s="71">
        <f t="shared" si="41"/>
        <v>28.715946391665447</v>
      </c>
      <c r="AJ173" s="51">
        <v>42.90675890618553</v>
      </c>
      <c r="AK173" s="51">
        <v>28.377294702149026</v>
      </c>
      <c r="AL173" s="51">
        <v>28.715946391665447</v>
      </c>
      <c r="AM173" s="53" t="str">
        <f t="shared" si="42"/>
        <v>Mixed</v>
      </c>
      <c r="AN173" s="53" t="str">
        <f t="shared" si="43"/>
        <v>Branching</v>
      </c>
      <c r="AO173" s="53" t="str">
        <f t="shared" si="44"/>
        <v>Branching</v>
      </c>
    </row>
    <row r="174" spans="1:41" s="24" customFormat="1" x14ac:dyDescent="0.25">
      <c r="A174" s="27" t="s">
        <v>200</v>
      </c>
      <c r="B174" s="17">
        <v>456148</v>
      </c>
      <c r="C174" s="17">
        <v>8057010</v>
      </c>
      <c r="D174" s="27">
        <v>-17.573</v>
      </c>
      <c r="E174" s="27">
        <v>146.58699999999999</v>
      </c>
      <c r="F174" s="22">
        <v>0.41465000000000002</v>
      </c>
      <c r="G174" s="22">
        <v>0.29202699999999998</v>
      </c>
      <c r="H174" s="22">
        <v>7.59551</v>
      </c>
      <c r="I174" s="22">
        <v>9.5092499999999998</v>
      </c>
      <c r="J174" s="22">
        <v>0.61302400000000001</v>
      </c>
      <c r="K174" s="22">
        <v>0.85168500000000003</v>
      </c>
      <c r="L174" s="22">
        <v>0.81345400000000001</v>
      </c>
      <c r="M174" s="22">
        <v>0.761436</v>
      </c>
      <c r="N174" s="22">
        <v>0.71931500000000004</v>
      </c>
      <c r="O174" s="22">
        <v>1407.11</v>
      </c>
      <c r="P174" s="22">
        <v>2078.1</v>
      </c>
      <c r="Q174" s="22">
        <v>242.703</v>
      </c>
      <c r="R174" s="22">
        <v>362.11</v>
      </c>
      <c r="S174" s="22">
        <v>0.34660200000000002</v>
      </c>
      <c r="T174" s="22">
        <v>0.46079100000000001</v>
      </c>
      <c r="U174" s="22">
        <v>0.124753</v>
      </c>
      <c r="V174" s="22">
        <v>0.15593299999999999</v>
      </c>
      <c r="W174" s="22">
        <v>57.779674530000001</v>
      </c>
      <c r="X174" s="17">
        <f t="shared" si="31"/>
        <v>0.50433146599356604</v>
      </c>
      <c r="Y174" s="17">
        <f t="shared" si="32"/>
        <v>0.371663328795653</v>
      </c>
      <c r="Z174" s="71">
        <f t="shared" si="33"/>
        <v>0.37573051799385992</v>
      </c>
      <c r="AA174" s="17" t="str">
        <f t="shared" si="34"/>
        <v/>
      </c>
      <c r="AB174" s="17">
        <f t="shared" si="30"/>
        <v>0.37573051799385992</v>
      </c>
      <c r="AC174" s="71">
        <f t="shared" si="35"/>
        <v>0.50433146599356604</v>
      </c>
      <c r="AD174" s="71">
        <f t="shared" si="36"/>
        <v>0.371663328795653</v>
      </c>
      <c r="AE174" s="71">
        <f t="shared" si="37"/>
        <v>0.37573051799385992</v>
      </c>
      <c r="AF174" s="71">
        <f t="shared" si="38"/>
        <v>1.251725312783079</v>
      </c>
      <c r="AG174" s="71">
        <f t="shared" si="39"/>
        <v>40.29090574770261</v>
      </c>
      <c r="AH174" s="71">
        <f t="shared" si="40"/>
        <v>29.692083798265521</v>
      </c>
      <c r="AI174" s="71">
        <f t="shared" si="41"/>
        <v>30.017010454031869</v>
      </c>
      <c r="AJ174" s="51">
        <v>40.29090574770261</v>
      </c>
      <c r="AK174" s="51">
        <v>29.692083798265521</v>
      </c>
      <c r="AL174" s="51">
        <v>30.017010454031869</v>
      </c>
      <c r="AM174" s="53" t="str">
        <f t="shared" si="42"/>
        <v>Mixed</v>
      </c>
      <c r="AN174" s="53" t="str">
        <f t="shared" si="43"/>
        <v>Branching</v>
      </c>
      <c r="AO174" s="53" t="str">
        <f t="shared" si="44"/>
        <v>Branching</v>
      </c>
    </row>
    <row r="175" spans="1:41" s="24" customFormat="1" x14ac:dyDescent="0.25">
      <c r="A175" s="27" t="s">
        <v>201</v>
      </c>
      <c r="B175" s="17">
        <v>456174</v>
      </c>
      <c r="C175" s="17">
        <v>8057000</v>
      </c>
      <c r="D175" s="27">
        <v>-17.5731</v>
      </c>
      <c r="E175" s="27">
        <v>146.58699999999999</v>
      </c>
      <c r="F175" s="22">
        <v>0.38472899999999999</v>
      </c>
      <c r="G175" s="22">
        <v>0.27599000000000001</v>
      </c>
      <c r="H175" s="22">
        <v>7.55145</v>
      </c>
      <c r="I175" s="22">
        <v>9.4992800000000006</v>
      </c>
      <c r="J175" s="22">
        <v>0.60191099999999997</v>
      </c>
      <c r="K175" s="22">
        <v>0.82256200000000002</v>
      </c>
      <c r="L175" s="22">
        <v>0.78633299999999995</v>
      </c>
      <c r="M175" s="22">
        <v>0.73712900000000003</v>
      </c>
      <c r="N175" s="22">
        <v>0.69871000000000005</v>
      </c>
      <c r="O175" s="22">
        <v>1370.71</v>
      </c>
      <c r="P175" s="22">
        <v>2014.77</v>
      </c>
      <c r="Q175" s="22">
        <v>232.923</v>
      </c>
      <c r="R175" s="22">
        <v>318.91800000000001</v>
      </c>
      <c r="S175" s="22">
        <v>0.330538</v>
      </c>
      <c r="T175" s="22">
        <v>0.42926599999999998</v>
      </c>
      <c r="U175" s="22">
        <v>0.11967</v>
      </c>
      <c r="V175" s="22">
        <v>0.145735</v>
      </c>
      <c r="W175" s="22">
        <v>38.085678100599999</v>
      </c>
      <c r="X175" s="17">
        <f t="shared" si="31"/>
        <v>0.52661891565728247</v>
      </c>
      <c r="Y175" s="17">
        <f t="shared" si="32"/>
        <v>0.35845928735974986</v>
      </c>
      <c r="Z175" s="71">
        <f t="shared" si="33"/>
        <v>0.36085974949064314</v>
      </c>
      <c r="AA175" s="17" t="str">
        <f t="shared" si="34"/>
        <v/>
      </c>
      <c r="AB175" s="17">
        <f t="shared" si="30"/>
        <v>0.36085974949064314</v>
      </c>
      <c r="AC175" s="71">
        <f t="shared" si="35"/>
        <v>0.52661891565728247</v>
      </c>
      <c r="AD175" s="71">
        <f t="shared" si="36"/>
        <v>0.35845928735974986</v>
      </c>
      <c r="AE175" s="71">
        <f t="shared" si="37"/>
        <v>0.36085974949064314</v>
      </c>
      <c r="AF175" s="71">
        <f t="shared" si="38"/>
        <v>1.2459379525076755</v>
      </c>
      <c r="AG175" s="71">
        <f t="shared" si="39"/>
        <v>42.266865263825274</v>
      </c>
      <c r="AH175" s="71">
        <f t="shared" si="40"/>
        <v>28.770235840258795</v>
      </c>
      <c r="AI175" s="71">
        <f t="shared" si="41"/>
        <v>28.962898895915934</v>
      </c>
      <c r="AJ175" s="51">
        <v>42.266865263825274</v>
      </c>
      <c r="AK175" s="51">
        <v>28.770235840258795</v>
      </c>
      <c r="AL175" s="51">
        <v>28.962898895915934</v>
      </c>
      <c r="AM175" s="53" t="str">
        <f t="shared" si="42"/>
        <v>Mixed</v>
      </c>
      <c r="AN175" s="53" t="str">
        <f t="shared" si="43"/>
        <v>Branching</v>
      </c>
      <c r="AO175" s="53" t="str">
        <f t="shared" si="44"/>
        <v>Branching</v>
      </c>
    </row>
    <row r="176" spans="1:41" s="24" customFormat="1" x14ac:dyDescent="0.25">
      <c r="A176" s="27" t="s">
        <v>202</v>
      </c>
      <c r="B176" s="17">
        <v>456188</v>
      </c>
      <c r="C176" s="17">
        <v>8056970</v>
      </c>
      <c r="D176" s="27">
        <v>-17.5733</v>
      </c>
      <c r="E176" s="27">
        <v>146.58699999999999</v>
      </c>
      <c r="F176" s="22">
        <v>0.33363300000000001</v>
      </c>
      <c r="G176" s="22">
        <v>0.24447199999999999</v>
      </c>
      <c r="H176" s="22">
        <v>7.4903199999999996</v>
      </c>
      <c r="I176" s="22">
        <v>9.4785400000000006</v>
      </c>
      <c r="J176" s="22">
        <v>0.59151200000000004</v>
      </c>
      <c r="K176" s="22">
        <v>0.79581800000000003</v>
      </c>
      <c r="L176" s="22">
        <v>0.76039500000000004</v>
      </c>
      <c r="M176" s="22">
        <v>0.71339200000000003</v>
      </c>
      <c r="N176" s="22">
        <v>0.67834799999999995</v>
      </c>
      <c r="O176" s="22">
        <v>1368.92</v>
      </c>
      <c r="P176" s="22">
        <v>1989.63</v>
      </c>
      <c r="Q176" s="22">
        <v>223.75899999999999</v>
      </c>
      <c r="R176" s="22">
        <v>278.26100000000002</v>
      </c>
      <c r="S176" s="22">
        <v>0.30358600000000002</v>
      </c>
      <c r="T176" s="22">
        <v>0.38152599999999998</v>
      </c>
      <c r="U176" s="22">
        <v>0.110902</v>
      </c>
      <c r="V176" s="22">
        <v>0.130797</v>
      </c>
      <c r="W176" s="22">
        <v>24.067829132100002</v>
      </c>
      <c r="X176" s="17">
        <f t="shared" si="31"/>
        <v>0.55193237369491621</v>
      </c>
      <c r="Y176" s="17">
        <f t="shared" si="32"/>
        <v>0.35135157842583764</v>
      </c>
      <c r="Z176" s="71">
        <f t="shared" si="33"/>
        <v>0.3411608593841533</v>
      </c>
      <c r="AA176" s="17" t="str">
        <f t="shared" si="34"/>
        <v/>
      </c>
      <c r="AB176" s="17">
        <f t="shared" si="30"/>
        <v>0.3411608593841533</v>
      </c>
      <c r="AC176" s="71">
        <f t="shared" si="35"/>
        <v>0.55193237369491621</v>
      </c>
      <c r="AD176" s="71">
        <f t="shared" si="36"/>
        <v>0.35135157842583764</v>
      </c>
      <c r="AE176" s="71">
        <f t="shared" si="37"/>
        <v>0.3411608593841533</v>
      </c>
      <c r="AF176" s="71">
        <f t="shared" si="38"/>
        <v>1.2444448115049072</v>
      </c>
      <c r="AG176" s="71">
        <f t="shared" si="39"/>
        <v>44.351695518539259</v>
      </c>
      <c r="AH176" s="71">
        <f t="shared" si="40"/>
        <v>28.233600652884572</v>
      </c>
      <c r="AI176" s="71">
        <f t="shared" si="41"/>
        <v>27.414703828576169</v>
      </c>
      <c r="AJ176" s="51">
        <v>44.351695518539259</v>
      </c>
      <c r="AK176" s="51">
        <v>28.233600652884572</v>
      </c>
      <c r="AL176" s="51">
        <v>27.414703828576169</v>
      </c>
      <c r="AM176" s="53" t="str">
        <f t="shared" si="42"/>
        <v>Branching</v>
      </c>
      <c r="AN176" s="53" t="str">
        <f t="shared" si="43"/>
        <v>Branching</v>
      </c>
      <c r="AO176" s="53" t="str">
        <f t="shared" si="44"/>
        <v>Branching</v>
      </c>
    </row>
    <row r="177" spans="1:41" s="24" customFormat="1" x14ac:dyDescent="0.25">
      <c r="A177" s="27" t="s">
        <v>203</v>
      </c>
      <c r="B177" s="17">
        <v>456188</v>
      </c>
      <c r="C177" s="17">
        <v>8056940</v>
      </c>
      <c r="D177" s="27">
        <v>-17.573599999999999</v>
      </c>
      <c r="E177" s="27">
        <v>146.58699999999999</v>
      </c>
      <c r="F177" s="22">
        <v>0.33791500000000002</v>
      </c>
      <c r="G177" s="22">
        <v>0.24843799999999999</v>
      </c>
      <c r="H177" s="22">
        <v>7.4879100000000003</v>
      </c>
      <c r="I177" s="22">
        <v>9.4662299999999995</v>
      </c>
      <c r="J177" s="22">
        <v>0.59368600000000005</v>
      </c>
      <c r="K177" s="22">
        <v>0.79539800000000005</v>
      </c>
      <c r="L177" s="22">
        <v>0.75961599999999996</v>
      </c>
      <c r="M177" s="22">
        <v>0.71296199999999998</v>
      </c>
      <c r="N177" s="22">
        <v>0.67836600000000002</v>
      </c>
      <c r="O177" s="22">
        <v>1367.91</v>
      </c>
      <c r="P177" s="22">
        <v>1983.51</v>
      </c>
      <c r="Q177" s="22">
        <v>225.10900000000001</v>
      </c>
      <c r="R177" s="22">
        <v>277.94</v>
      </c>
      <c r="S177" s="22">
        <v>0.30712800000000001</v>
      </c>
      <c r="T177" s="22">
        <v>0.385355</v>
      </c>
      <c r="U177" s="22">
        <v>0.112286</v>
      </c>
      <c r="V177" s="22">
        <v>0.13198199999999999</v>
      </c>
      <c r="W177" s="22">
        <v>23.735694885299999</v>
      </c>
      <c r="X177" s="17">
        <f t="shared" si="31"/>
        <v>0.53889858533682178</v>
      </c>
      <c r="Y177" s="17">
        <f t="shared" si="32"/>
        <v>0.35659293168107231</v>
      </c>
      <c r="Z177" s="71">
        <f t="shared" si="33"/>
        <v>0.34640733983272454</v>
      </c>
      <c r="AA177" s="17" t="str">
        <f t="shared" si="34"/>
        <v/>
      </c>
      <c r="AB177" s="17">
        <f t="shared" si="30"/>
        <v>0.34640733983272454</v>
      </c>
      <c r="AC177" s="71">
        <f t="shared" si="35"/>
        <v>0.53889858533682178</v>
      </c>
      <c r="AD177" s="71">
        <f t="shared" si="36"/>
        <v>0.35659293168107231</v>
      </c>
      <c r="AE177" s="71">
        <f t="shared" si="37"/>
        <v>0.34640733983272454</v>
      </c>
      <c r="AF177" s="71">
        <f t="shared" si="38"/>
        <v>1.2418988568506186</v>
      </c>
      <c r="AG177" s="71">
        <f t="shared" si="39"/>
        <v>43.393113888794169</v>
      </c>
      <c r="AH177" s="71">
        <f t="shared" si="40"/>
        <v>28.713524431882536</v>
      </c>
      <c r="AI177" s="71">
        <f t="shared" si="41"/>
        <v>27.893361679323299</v>
      </c>
      <c r="AJ177" s="51">
        <v>43.393113888794169</v>
      </c>
      <c r="AK177" s="51">
        <v>28.713524431882536</v>
      </c>
      <c r="AL177" s="51">
        <v>27.893361679323299</v>
      </c>
      <c r="AM177" s="53" t="str">
        <f t="shared" si="42"/>
        <v>Mixed</v>
      </c>
      <c r="AN177" s="53" t="str">
        <f t="shared" si="43"/>
        <v>Branching</v>
      </c>
      <c r="AO177" s="53" t="str">
        <f t="shared" si="44"/>
        <v>Branching</v>
      </c>
    </row>
    <row r="178" spans="1:41" s="24" customFormat="1" x14ac:dyDescent="0.25">
      <c r="A178" s="27" t="s">
        <v>204</v>
      </c>
      <c r="B178" s="17">
        <v>456181</v>
      </c>
      <c r="C178" s="17">
        <v>8056920</v>
      </c>
      <c r="D178" s="27">
        <v>-17.573799999999999</v>
      </c>
      <c r="E178" s="27">
        <v>146.58699999999999</v>
      </c>
      <c r="F178" s="22">
        <v>0.33957199999999998</v>
      </c>
      <c r="G178" s="22">
        <v>0.24984500000000001</v>
      </c>
      <c r="H178" s="22">
        <v>7.4887199999999998</v>
      </c>
      <c r="I178" s="22">
        <v>9.4631000000000007</v>
      </c>
      <c r="J178" s="22">
        <v>0.59381700000000004</v>
      </c>
      <c r="K178" s="22">
        <v>0.794095</v>
      </c>
      <c r="L178" s="22">
        <v>0.75834900000000005</v>
      </c>
      <c r="M178" s="22">
        <v>0.71206000000000003</v>
      </c>
      <c r="N178" s="22">
        <v>0.67761199999999999</v>
      </c>
      <c r="O178" s="22">
        <v>1364.48</v>
      </c>
      <c r="P178" s="22">
        <v>1979.05</v>
      </c>
      <c r="Q178" s="22">
        <v>225.096</v>
      </c>
      <c r="R178" s="22">
        <v>277.36</v>
      </c>
      <c r="S178" s="22">
        <v>0.30831799999999998</v>
      </c>
      <c r="T178" s="22">
        <v>0.38679400000000003</v>
      </c>
      <c r="U178" s="22">
        <v>0.11272600000000001</v>
      </c>
      <c r="V178" s="22">
        <v>0.132572</v>
      </c>
      <c r="W178" s="22">
        <v>23.2436313629</v>
      </c>
      <c r="X178" s="17">
        <f t="shared" si="31"/>
        <v>0.5351102863657613</v>
      </c>
      <c r="Y178" s="17">
        <f t="shared" si="32"/>
        <v>0.35835002718751485</v>
      </c>
      <c r="Z178" s="71">
        <f t="shared" si="33"/>
        <v>0.34633951488568715</v>
      </c>
      <c r="AA178" s="17" t="str">
        <f t="shared" si="34"/>
        <v/>
      </c>
      <c r="AB178" s="17">
        <f t="shared" si="30"/>
        <v>0.34633951488568715</v>
      </c>
      <c r="AC178" s="71">
        <f t="shared" si="35"/>
        <v>0.5351102863657613</v>
      </c>
      <c r="AD178" s="71">
        <f t="shared" si="36"/>
        <v>0.35835002718751485</v>
      </c>
      <c r="AE178" s="71">
        <f t="shared" si="37"/>
        <v>0.34633951488568715</v>
      </c>
      <c r="AF178" s="71">
        <f t="shared" si="38"/>
        <v>1.2397998284389633</v>
      </c>
      <c r="AG178" s="71">
        <f t="shared" si="39"/>
        <v>43.161022778936882</v>
      </c>
      <c r="AH178" s="71">
        <f t="shared" si="40"/>
        <v>28.903861653111758</v>
      </c>
      <c r="AI178" s="71">
        <f t="shared" si="41"/>
        <v>27.935115567951364</v>
      </c>
      <c r="AJ178" s="51">
        <v>43.161022778936882</v>
      </c>
      <c r="AK178" s="51">
        <v>28.903861653111758</v>
      </c>
      <c r="AL178" s="51">
        <v>27.935115567951364</v>
      </c>
      <c r="AM178" s="53" t="str">
        <f t="shared" si="42"/>
        <v>Mixed</v>
      </c>
      <c r="AN178" s="53" t="str">
        <f t="shared" si="43"/>
        <v>Branching</v>
      </c>
      <c r="AO178" s="53" t="str">
        <f t="shared" si="44"/>
        <v>Branching</v>
      </c>
    </row>
    <row r="179" spans="1:41" s="24" customFormat="1" x14ac:dyDescent="0.25">
      <c r="A179" s="27" t="s">
        <v>205</v>
      </c>
      <c r="B179" s="17">
        <v>456172</v>
      </c>
      <c r="C179" s="17">
        <v>8056890</v>
      </c>
      <c r="D179" s="27">
        <v>-17.574100000000001</v>
      </c>
      <c r="E179" s="27">
        <v>146.58699999999999</v>
      </c>
      <c r="F179" s="22">
        <v>0.32950000000000002</v>
      </c>
      <c r="G179" s="22">
        <v>0.24229000000000001</v>
      </c>
      <c r="H179" s="22">
        <v>7.4891100000000002</v>
      </c>
      <c r="I179" s="22">
        <v>9.4740400000000005</v>
      </c>
      <c r="J179" s="22">
        <v>0.59259499999999998</v>
      </c>
      <c r="K179" s="22">
        <v>0.79310999999999998</v>
      </c>
      <c r="L179" s="22">
        <v>0.757826</v>
      </c>
      <c r="M179" s="22">
        <v>0.71163600000000005</v>
      </c>
      <c r="N179" s="22">
        <v>0.67669400000000002</v>
      </c>
      <c r="O179" s="22">
        <v>1376.36</v>
      </c>
      <c r="P179" s="22">
        <v>1996.71</v>
      </c>
      <c r="Q179" s="22">
        <v>224.298</v>
      </c>
      <c r="R179" s="22">
        <v>277.19400000000002</v>
      </c>
      <c r="S179" s="22">
        <v>0.302595</v>
      </c>
      <c r="T179" s="22">
        <v>0.37982700000000003</v>
      </c>
      <c r="U179" s="22">
        <v>0.110704</v>
      </c>
      <c r="V179" s="22">
        <v>0.13070599999999999</v>
      </c>
      <c r="W179" s="22">
        <v>13.2786560059</v>
      </c>
      <c r="X179" s="17">
        <f t="shared" si="31"/>
        <v>0.54211202697539118</v>
      </c>
      <c r="Y179" s="17">
        <f t="shared" si="32"/>
        <v>0.35965390555530963</v>
      </c>
      <c r="Z179" s="71">
        <f t="shared" si="33"/>
        <v>0.33630684992801441</v>
      </c>
      <c r="AA179" s="17" t="str">
        <f t="shared" si="34"/>
        <v/>
      </c>
      <c r="AB179" s="17">
        <f t="shared" si="30"/>
        <v>0.33630684992801441</v>
      </c>
      <c r="AC179" s="71">
        <f t="shared" si="35"/>
        <v>0.54211202697539118</v>
      </c>
      <c r="AD179" s="71">
        <f t="shared" si="36"/>
        <v>0.35965390555530963</v>
      </c>
      <c r="AE179" s="71">
        <f t="shared" si="37"/>
        <v>0.33630684992801441</v>
      </c>
      <c r="AF179" s="71">
        <f t="shared" si="38"/>
        <v>1.2380727824587152</v>
      </c>
      <c r="AG179" s="71">
        <f t="shared" si="39"/>
        <v>43.786765580840836</v>
      </c>
      <c r="AH179" s="71">
        <f t="shared" si="40"/>
        <v>29.04949617267777</v>
      </c>
      <c r="AI179" s="71">
        <f t="shared" si="41"/>
        <v>27.163738246481394</v>
      </c>
      <c r="AJ179" s="51">
        <v>43.786765580840836</v>
      </c>
      <c r="AK179" s="51">
        <v>29.04949617267777</v>
      </c>
      <c r="AL179" s="51">
        <v>27.163738246481394</v>
      </c>
      <c r="AM179" s="53" t="str">
        <f t="shared" si="42"/>
        <v>Mixed</v>
      </c>
      <c r="AN179" s="53" t="str">
        <f t="shared" si="43"/>
        <v>Branching</v>
      </c>
      <c r="AO179" s="53" t="str">
        <f t="shared" si="44"/>
        <v>Branching</v>
      </c>
    </row>
    <row r="180" spans="1:41" s="24" customFormat="1" x14ac:dyDescent="0.25">
      <c r="A180" s="27" t="s">
        <v>206</v>
      </c>
      <c r="B180" s="17">
        <v>456173</v>
      </c>
      <c r="C180" s="17">
        <v>8056860</v>
      </c>
      <c r="D180" s="27">
        <v>-17.574300000000001</v>
      </c>
      <c r="E180" s="27">
        <v>146.58699999999999</v>
      </c>
      <c r="F180" s="22">
        <v>0.33563799999999999</v>
      </c>
      <c r="G180" s="22">
        <v>0.24735399999999999</v>
      </c>
      <c r="H180" s="22">
        <v>7.5125200000000003</v>
      </c>
      <c r="I180" s="22">
        <v>9.4874399999999994</v>
      </c>
      <c r="J180" s="22">
        <v>0.59798499999999999</v>
      </c>
      <c r="K180" s="22">
        <v>0.79809399999999997</v>
      </c>
      <c r="L180" s="22">
        <v>0.76286500000000002</v>
      </c>
      <c r="M180" s="22">
        <v>0.71776600000000002</v>
      </c>
      <c r="N180" s="22">
        <v>0.68302700000000005</v>
      </c>
      <c r="O180" s="22">
        <v>1397.19</v>
      </c>
      <c r="P180" s="22">
        <v>2001.2</v>
      </c>
      <c r="Q180" s="22">
        <v>228.30099999999999</v>
      </c>
      <c r="R180" s="22">
        <v>279.63099999999997</v>
      </c>
      <c r="S180" s="22">
        <v>0.306782</v>
      </c>
      <c r="T180" s="22">
        <v>0.385125</v>
      </c>
      <c r="U180" s="22">
        <v>0.11201700000000001</v>
      </c>
      <c r="V180" s="22">
        <v>0.13178000000000001</v>
      </c>
      <c r="W180" s="22">
        <v>22.9485454559</v>
      </c>
      <c r="X180" s="17">
        <f t="shared" si="31"/>
        <v>0.53128491346968687</v>
      </c>
      <c r="Y180" s="17">
        <f t="shared" si="32"/>
        <v>0.36530440774121642</v>
      </c>
      <c r="Z180" s="71">
        <f t="shared" si="33"/>
        <v>0.34106507947986642</v>
      </c>
      <c r="AA180" s="17" t="str">
        <f t="shared" si="34"/>
        <v/>
      </c>
      <c r="AB180" s="17">
        <f t="shared" si="30"/>
        <v>0.34106507947986642</v>
      </c>
      <c r="AC180" s="71">
        <f t="shared" si="35"/>
        <v>0.53128491346968687</v>
      </c>
      <c r="AD180" s="71">
        <f t="shared" si="36"/>
        <v>0.36530440774121642</v>
      </c>
      <c r="AE180" s="71">
        <f t="shared" si="37"/>
        <v>0.34106507947986642</v>
      </c>
      <c r="AF180" s="71">
        <f t="shared" si="38"/>
        <v>1.2376544006907697</v>
      </c>
      <c r="AG180" s="71">
        <f t="shared" si="39"/>
        <v>42.926758323903812</v>
      </c>
      <c r="AH180" s="71">
        <f t="shared" si="40"/>
        <v>29.515865457863661</v>
      </c>
      <c r="AI180" s="71">
        <f t="shared" si="41"/>
        <v>27.55737621823252</v>
      </c>
      <c r="AJ180" s="51">
        <v>42.926758323903812</v>
      </c>
      <c r="AK180" s="51">
        <v>29.515865457863661</v>
      </c>
      <c r="AL180" s="51">
        <v>27.55737621823252</v>
      </c>
      <c r="AM180" s="53" t="str">
        <f t="shared" si="42"/>
        <v>Mixed</v>
      </c>
      <c r="AN180" s="53" t="str">
        <f t="shared" si="43"/>
        <v>Branching</v>
      </c>
      <c r="AO180" s="53" t="str">
        <f t="shared" si="44"/>
        <v>Branching</v>
      </c>
    </row>
    <row r="181" spans="1:41" s="24" customFormat="1" x14ac:dyDescent="0.25">
      <c r="A181" s="27" t="s">
        <v>207</v>
      </c>
      <c r="B181" s="17">
        <v>456176</v>
      </c>
      <c r="C181" s="17">
        <v>8056830</v>
      </c>
      <c r="D181" s="27">
        <v>-17.5746</v>
      </c>
      <c r="E181" s="27">
        <v>146.58699999999999</v>
      </c>
      <c r="F181" s="22">
        <v>0.326017</v>
      </c>
      <c r="G181" s="22">
        <v>0.242614</v>
      </c>
      <c r="H181" s="22">
        <v>7.5239500000000001</v>
      </c>
      <c r="I181" s="22">
        <v>9.4887300000000003</v>
      </c>
      <c r="J181" s="22">
        <v>0.609819</v>
      </c>
      <c r="K181" s="22">
        <v>0.80430699999999999</v>
      </c>
      <c r="L181" s="22">
        <v>0.77020100000000002</v>
      </c>
      <c r="M181" s="22">
        <v>0.72693700000000006</v>
      </c>
      <c r="N181" s="22">
        <v>0.69307099999999999</v>
      </c>
      <c r="O181" s="22">
        <v>1470.69</v>
      </c>
      <c r="P181" s="22">
        <v>2037.72</v>
      </c>
      <c r="Q181" s="22">
        <v>236.744</v>
      </c>
      <c r="R181" s="22">
        <v>283.29500000000002</v>
      </c>
      <c r="S181" s="22">
        <v>0.30495699999999998</v>
      </c>
      <c r="T181" s="22">
        <v>0.37810899999999997</v>
      </c>
      <c r="U181" s="22">
        <v>0.111419</v>
      </c>
      <c r="V181" s="22">
        <v>0.12964400000000001</v>
      </c>
      <c r="W181" s="22">
        <v>26.018714904799999</v>
      </c>
      <c r="X181" s="17">
        <f t="shared" si="31"/>
        <v>0.50574920207856033</v>
      </c>
      <c r="Y181" s="17">
        <f t="shared" si="32"/>
        <v>0.38515924630374099</v>
      </c>
      <c r="Z181" s="71">
        <f t="shared" si="33"/>
        <v>0.34116919915876109</v>
      </c>
      <c r="AA181" s="17" t="str">
        <f t="shared" si="34"/>
        <v/>
      </c>
      <c r="AB181" s="17">
        <f t="shared" si="30"/>
        <v>0.34116919915876109</v>
      </c>
      <c r="AC181" s="71">
        <f t="shared" si="35"/>
        <v>0.50574920207856033</v>
      </c>
      <c r="AD181" s="71">
        <f t="shared" si="36"/>
        <v>0.38515924630374099</v>
      </c>
      <c r="AE181" s="71">
        <f t="shared" si="37"/>
        <v>0.34116919915876109</v>
      </c>
      <c r="AF181" s="71">
        <f t="shared" si="38"/>
        <v>1.2320776475410624</v>
      </c>
      <c r="AG181" s="71">
        <f t="shared" si="39"/>
        <v>41.048484491859497</v>
      </c>
      <c r="AH181" s="71">
        <f t="shared" si="40"/>
        <v>31.260955595812355</v>
      </c>
      <c r="AI181" s="71">
        <f t="shared" si="41"/>
        <v>27.690559912328144</v>
      </c>
      <c r="AJ181" s="51">
        <v>41.048484491859497</v>
      </c>
      <c r="AK181" s="51">
        <v>31.260955595812355</v>
      </c>
      <c r="AL181" s="51">
        <v>27.690559912328144</v>
      </c>
      <c r="AM181" s="53" t="str">
        <f t="shared" si="42"/>
        <v>Mixed</v>
      </c>
      <c r="AN181" s="53" t="str">
        <f t="shared" si="43"/>
        <v>Branching</v>
      </c>
      <c r="AO181" s="53" t="str">
        <f t="shared" si="44"/>
        <v>Branching</v>
      </c>
    </row>
    <row r="182" spans="1:41" s="24" customFormat="1" x14ac:dyDescent="0.25">
      <c r="A182" s="27" t="s">
        <v>208</v>
      </c>
      <c r="B182" s="17">
        <v>456188</v>
      </c>
      <c r="C182" s="17">
        <v>8056810</v>
      </c>
      <c r="D182" s="27">
        <v>-17.5748</v>
      </c>
      <c r="E182" s="27">
        <v>146.58699999999999</v>
      </c>
      <c r="F182" s="22">
        <v>0.32589000000000001</v>
      </c>
      <c r="G182" s="22">
        <v>0.243676</v>
      </c>
      <c r="H182" s="22">
        <v>7.5484799999999996</v>
      </c>
      <c r="I182" s="22">
        <v>9.4891799999999993</v>
      </c>
      <c r="J182" s="22">
        <v>0.60158800000000001</v>
      </c>
      <c r="K182" s="22">
        <v>0.78362299999999996</v>
      </c>
      <c r="L182" s="22">
        <v>0.75212400000000001</v>
      </c>
      <c r="M182" s="22">
        <v>0.71160699999999999</v>
      </c>
      <c r="N182" s="22">
        <v>0.67987299999999995</v>
      </c>
      <c r="O182" s="22">
        <v>1418.6</v>
      </c>
      <c r="P182" s="22">
        <v>1992.42</v>
      </c>
      <c r="Q182" s="22">
        <v>229.852</v>
      </c>
      <c r="R182" s="22">
        <v>275.24099999999999</v>
      </c>
      <c r="S182" s="22">
        <v>0.30411899999999997</v>
      </c>
      <c r="T182" s="22">
        <v>0.37592199999999998</v>
      </c>
      <c r="U182" s="22">
        <v>0.11100500000000001</v>
      </c>
      <c r="V182" s="22">
        <v>0.12923699999999999</v>
      </c>
      <c r="W182" s="22">
        <v>29.1930217743</v>
      </c>
      <c r="X182" s="17">
        <f t="shared" si="31"/>
        <v>0.50548081133544498</v>
      </c>
      <c r="Y182" s="17">
        <f t="shared" si="32"/>
        <v>0.3883551287336986</v>
      </c>
      <c r="Z182" s="71">
        <f t="shared" si="33"/>
        <v>0.32903656584175134</v>
      </c>
      <c r="AA182" s="17" t="str">
        <f t="shared" si="34"/>
        <v/>
      </c>
      <c r="AB182" s="17">
        <f t="shared" si="30"/>
        <v>0.32903656584175134</v>
      </c>
      <c r="AC182" s="71">
        <f t="shared" si="35"/>
        <v>0.50548081133544498</v>
      </c>
      <c r="AD182" s="71">
        <f t="shared" si="36"/>
        <v>0.3883551287336986</v>
      </c>
      <c r="AE182" s="71">
        <f t="shared" si="37"/>
        <v>0.32903656584175134</v>
      </c>
      <c r="AF182" s="71">
        <f t="shared" si="38"/>
        <v>1.2228725059108949</v>
      </c>
      <c r="AG182" s="71">
        <f t="shared" si="39"/>
        <v>41.335528347570602</v>
      </c>
      <c r="AH182" s="71">
        <f t="shared" si="40"/>
        <v>31.757613885056653</v>
      </c>
      <c r="AI182" s="71">
        <f t="shared" si="41"/>
        <v>26.906857767372745</v>
      </c>
      <c r="AJ182" s="51">
        <v>41.335528347570602</v>
      </c>
      <c r="AK182" s="51">
        <v>31.757613885056653</v>
      </c>
      <c r="AL182" s="51">
        <v>26.906857767372745</v>
      </c>
      <c r="AM182" s="53" t="str">
        <f t="shared" si="42"/>
        <v>Mixed</v>
      </c>
      <c r="AN182" s="53" t="str">
        <f t="shared" si="43"/>
        <v>Branching</v>
      </c>
      <c r="AO182" s="53" t="str">
        <f t="shared" si="44"/>
        <v>Branching</v>
      </c>
    </row>
    <row r="183" spans="1:41" s="24" customFormat="1" x14ac:dyDescent="0.25">
      <c r="A183" s="27" t="s">
        <v>209</v>
      </c>
      <c r="B183" s="17">
        <v>456188</v>
      </c>
      <c r="C183" s="17">
        <v>8056780</v>
      </c>
      <c r="D183" s="27">
        <v>-17.575099999999999</v>
      </c>
      <c r="E183" s="27">
        <v>146.58699999999999</v>
      </c>
      <c r="F183" s="22">
        <v>0.29044999999999999</v>
      </c>
      <c r="G183" s="22">
        <v>0.21896499999999999</v>
      </c>
      <c r="H183" s="22">
        <v>7.5210900000000001</v>
      </c>
      <c r="I183" s="22">
        <v>9.4879200000000008</v>
      </c>
      <c r="J183" s="22">
        <v>0.57489400000000002</v>
      </c>
      <c r="K183" s="22">
        <v>0.74348099999999995</v>
      </c>
      <c r="L183" s="22">
        <v>0.71397200000000005</v>
      </c>
      <c r="M183" s="22">
        <v>0.67560900000000002</v>
      </c>
      <c r="N183" s="22">
        <v>0.64603299999999997</v>
      </c>
      <c r="O183" s="22">
        <v>1317.89</v>
      </c>
      <c r="P183" s="22">
        <v>1930.71</v>
      </c>
      <c r="Q183" s="22">
        <v>209.44499999999999</v>
      </c>
      <c r="R183" s="22">
        <v>259.97899999999998</v>
      </c>
      <c r="S183" s="22">
        <v>0.28032899999999999</v>
      </c>
      <c r="T183" s="22">
        <v>0.34128700000000001</v>
      </c>
      <c r="U183" s="22">
        <v>0.102793</v>
      </c>
      <c r="V183" s="22">
        <v>0.11874</v>
      </c>
      <c r="W183" s="22">
        <v>40.9899101257</v>
      </c>
      <c r="X183" s="17">
        <f t="shared" si="31"/>
        <v>0.55907782086168112</v>
      </c>
      <c r="Y183" s="17">
        <f t="shared" si="32"/>
        <v>0.36717413315035463</v>
      </c>
      <c r="Z183" s="71">
        <f t="shared" si="33"/>
        <v>0.29226814233565057</v>
      </c>
      <c r="AA183" s="17" t="str">
        <f t="shared" si="34"/>
        <v/>
      </c>
      <c r="AB183" s="17">
        <f t="shared" si="30"/>
        <v>0.29226814233565057</v>
      </c>
      <c r="AC183" s="71">
        <f t="shared" si="35"/>
        <v>0.55907782086168112</v>
      </c>
      <c r="AD183" s="71">
        <f t="shared" si="36"/>
        <v>0.36717413315035463</v>
      </c>
      <c r="AE183" s="71">
        <f t="shared" si="37"/>
        <v>0.29226814233565057</v>
      </c>
      <c r="AF183" s="71">
        <f t="shared" si="38"/>
        <v>1.2185200963476863</v>
      </c>
      <c r="AG183" s="71">
        <f t="shared" si="39"/>
        <v>45.88170704261875</v>
      </c>
      <c r="AH183" s="71">
        <f t="shared" si="40"/>
        <v>30.132792577725944</v>
      </c>
      <c r="AI183" s="71">
        <f t="shared" si="41"/>
        <v>23.98550037965531</v>
      </c>
      <c r="AJ183" s="51">
        <v>45.88170704261875</v>
      </c>
      <c r="AK183" s="51">
        <v>30.132792577725944</v>
      </c>
      <c r="AL183" s="51">
        <v>23.98550037965531</v>
      </c>
      <c r="AM183" s="53" t="str">
        <f t="shared" si="42"/>
        <v>Branching</v>
      </c>
      <c r="AN183" s="53" t="str">
        <f t="shared" si="43"/>
        <v>Branching</v>
      </c>
      <c r="AO183" s="53" t="str">
        <f t="shared" si="44"/>
        <v>Branching</v>
      </c>
    </row>
    <row r="184" spans="1:41" s="24" customFormat="1" x14ac:dyDescent="0.25">
      <c r="A184" s="27" t="s">
        <v>210</v>
      </c>
      <c r="B184" s="17">
        <v>456196</v>
      </c>
      <c r="C184" s="17">
        <v>8056750</v>
      </c>
      <c r="D184" s="27">
        <v>-17.575299999999999</v>
      </c>
      <c r="E184" s="27">
        <v>146.58699999999999</v>
      </c>
      <c r="F184" s="22">
        <v>0.31173099999999998</v>
      </c>
      <c r="G184" s="22">
        <v>0.23468600000000001</v>
      </c>
      <c r="H184" s="22">
        <v>7.5683499999999997</v>
      </c>
      <c r="I184" s="22">
        <v>9.4870699999999992</v>
      </c>
      <c r="J184" s="22">
        <v>0.589897</v>
      </c>
      <c r="K184" s="22">
        <v>0.76116399999999995</v>
      </c>
      <c r="L184" s="22">
        <v>0.73206599999999999</v>
      </c>
      <c r="M184" s="22">
        <v>0.69372599999999995</v>
      </c>
      <c r="N184" s="22">
        <v>0.66344400000000003</v>
      </c>
      <c r="O184" s="22">
        <v>1369.94</v>
      </c>
      <c r="P184" s="22">
        <v>1957.02</v>
      </c>
      <c r="Q184" s="22">
        <v>220.45099999999999</v>
      </c>
      <c r="R184" s="22">
        <v>266.03399999999999</v>
      </c>
      <c r="S184" s="22">
        <v>0.29458099999999998</v>
      </c>
      <c r="T184" s="22">
        <v>0.36157299999999998</v>
      </c>
      <c r="U184" s="22">
        <v>0.107501</v>
      </c>
      <c r="V184" s="22">
        <v>0.124722</v>
      </c>
      <c r="W184" s="22">
        <v>34.291229248</v>
      </c>
      <c r="X184" s="17">
        <f t="shared" si="31"/>
        <v>0.52084901458764055</v>
      </c>
      <c r="Y184" s="17">
        <f t="shared" si="32"/>
        <v>0.38644518752914392</v>
      </c>
      <c r="Z184" s="71">
        <f t="shared" si="33"/>
        <v>0.3070674880784432</v>
      </c>
      <c r="AA184" s="17" t="str">
        <f t="shared" si="34"/>
        <v/>
      </c>
      <c r="AB184" s="17">
        <f t="shared" si="30"/>
        <v>0.3070674880784432</v>
      </c>
      <c r="AC184" s="71">
        <f t="shared" si="35"/>
        <v>0.52084901458764055</v>
      </c>
      <c r="AD184" s="71">
        <f t="shared" si="36"/>
        <v>0.38644518752914392</v>
      </c>
      <c r="AE184" s="71">
        <f t="shared" si="37"/>
        <v>0.3070674880784432</v>
      </c>
      <c r="AF184" s="71">
        <f t="shared" si="38"/>
        <v>1.2143616901952277</v>
      </c>
      <c r="AG184" s="71">
        <f t="shared" si="39"/>
        <v>42.890764653808034</v>
      </c>
      <c r="AH184" s="71">
        <f t="shared" si="40"/>
        <v>31.822906688287965</v>
      </c>
      <c r="AI184" s="71">
        <f t="shared" si="41"/>
        <v>25.286328657903994</v>
      </c>
      <c r="AJ184" s="51">
        <v>42.890764653808034</v>
      </c>
      <c r="AK184" s="51">
        <v>31.822906688287965</v>
      </c>
      <c r="AL184" s="51">
        <v>25.286328657903994</v>
      </c>
      <c r="AM184" s="53" t="str">
        <f t="shared" si="42"/>
        <v>Mixed</v>
      </c>
      <c r="AN184" s="53" t="str">
        <f t="shared" si="43"/>
        <v>Branching</v>
      </c>
      <c r="AO184" s="53" t="str">
        <f t="shared" si="44"/>
        <v>Branching</v>
      </c>
    </row>
    <row r="185" spans="1:41" s="24" customFormat="1" x14ac:dyDescent="0.25">
      <c r="A185" s="27" t="s">
        <v>211</v>
      </c>
      <c r="B185" s="17">
        <v>454678</v>
      </c>
      <c r="C185" s="17">
        <v>8055720</v>
      </c>
      <c r="D185" s="27">
        <v>-17.584599999999998</v>
      </c>
      <c r="E185" s="27">
        <v>146.57300000000001</v>
      </c>
      <c r="F185" s="22">
        <v>0.464945</v>
      </c>
      <c r="G185" s="22">
        <v>0.30776100000000001</v>
      </c>
      <c r="H185" s="22">
        <v>7.1859500000000001</v>
      </c>
      <c r="I185" s="22">
        <v>9.14724</v>
      </c>
      <c r="J185" s="22">
        <v>0.72197500000000003</v>
      </c>
      <c r="K185" s="22">
        <v>1.1347499999999999</v>
      </c>
      <c r="L185" s="22">
        <v>1.0713999999999999</v>
      </c>
      <c r="M185" s="22">
        <v>0.985684</v>
      </c>
      <c r="N185" s="22">
        <v>0.91725699999999999</v>
      </c>
      <c r="O185" s="22">
        <v>2122.09</v>
      </c>
      <c r="P185" s="22">
        <v>4008.31</v>
      </c>
      <c r="Q185" s="22">
        <v>355.44799999999998</v>
      </c>
      <c r="R185" s="22">
        <v>644.02800000000002</v>
      </c>
      <c r="S185" s="22">
        <v>0.39516400000000002</v>
      </c>
      <c r="T185" s="22">
        <v>0.56500399999999995</v>
      </c>
      <c r="U185" s="22">
        <v>0.14623900000000001</v>
      </c>
      <c r="V185" s="22">
        <v>0.205846</v>
      </c>
      <c r="W185" s="22">
        <v>70.314697265600003</v>
      </c>
      <c r="X185" s="17">
        <f t="shared" si="31"/>
        <v>0.3843323725986636</v>
      </c>
      <c r="Y185" s="17">
        <f t="shared" si="32"/>
        <v>0.45604793642621377</v>
      </c>
      <c r="Z185" s="71">
        <f t="shared" si="33"/>
        <v>0.54190856844312374</v>
      </c>
      <c r="AA185" s="17" t="str">
        <f t="shared" si="34"/>
        <v/>
      </c>
      <c r="AB185" s="17">
        <f t="shared" si="30"/>
        <v>0.54190856844312374</v>
      </c>
      <c r="AC185" s="71">
        <f t="shared" si="35"/>
        <v>0.3843323725986636</v>
      </c>
      <c r="AD185" s="71">
        <f t="shared" si="36"/>
        <v>0.45604793642621377</v>
      </c>
      <c r="AE185" s="71">
        <f t="shared" si="37"/>
        <v>0.54190856844312374</v>
      </c>
      <c r="AF185" s="71">
        <f t="shared" si="38"/>
        <v>1.3822888774680011</v>
      </c>
      <c r="AG185" s="71">
        <f t="shared" si="39"/>
        <v>27.804055929514675</v>
      </c>
      <c r="AH185" s="71">
        <f t="shared" si="40"/>
        <v>32.992230774624815</v>
      </c>
      <c r="AI185" s="71">
        <f t="shared" si="41"/>
        <v>39.20371329586051</v>
      </c>
      <c r="AJ185" s="51">
        <v>27.804055929514675</v>
      </c>
      <c r="AK185" s="51">
        <v>32.992230774624815</v>
      </c>
      <c r="AL185" s="51">
        <v>39.20371329586051</v>
      </c>
      <c r="AM185" s="53" t="str">
        <f t="shared" si="42"/>
        <v>Mixed</v>
      </c>
      <c r="AN185" s="53" t="str">
        <f t="shared" si="43"/>
        <v>Plate</v>
      </c>
      <c r="AO185" s="53" t="str">
        <f t="shared" si="44"/>
        <v>Plate</v>
      </c>
    </row>
    <row r="186" spans="1:41" s="24" customFormat="1" x14ac:dyDescent="0.25">
      <c r="A186" s="27" t="s">
        <v>212</v>
      </c>
      <c r="B186" s="17">
        <v>454652</v>
      </c>
      <c r="C186" s="17">
        <v>8055710</v>
      </c>
      <c r="D186" s="27">
        <v>-17.584700000000002</v>
      </c>
      <c r="E186" s="27">
        <v>146.57300000000001</v>
      </c>
      <c r="F186" s="22">
        <v>0.54260600000000003</v>
      </c>
      <c r="G186" s="22">
        <v>0.35801899999999998</v>
      </c>
      <c r="H186" s="22">
        <v>7.27569</v>
      </c>
      <c r="I186" s="22">
        <v>9.1648300000000003</v>
      </c>
      <c r="J186" s="22">
        <v>0.76011499999999999</v>
      </c>
      <c r="K186" s="22">
        <v>1.1969799999999999</v>
      </c>
      <c r="L186" s="22">
        <v>1.1340300000000001</v>
      </c>
      <c r="M186" s="22">
        <v>1.0427200000000001</v>
      </c>
      <c r="N186" s="22">
        <v>0.96919</v>
      </c>
      <c r="O186" s="22">
        <v>2297.8000000000002</v>
      </c>
      <c r="P186" s="22">
        <v>4380.2299999999996</v>
      </c>
      <c r="Q186" s="22">
        <v>394.85</v>
      </c>
      <c r="R186" s="22">
        <v>725.29899999999998</v>
      </c>
      <c r="S186" s="22">
        <v>0.439803</v>
      </c>
      <c r="T186" s="22">
        <v>0.63443499999999997</v>
      </c>
      <c r="U186" s="22">
        <v>0.16134899999999999</v>
      </c>
      <c r="V186" s="22">
        <v>0.227742</v>
      </c>
      <c r="W186" s="22">
        <v>63.770755767799997</v>
      </c>
      <c r="X186" s="17">
        <f t="shared" si="31"/>
        <v>0.30469837277674161</v>
      </c>
      <c r="Y186" s="17">
        <f t="shared" si="32"/>
        <v>0.49604961861316577</v>
      </c>
      <c r="Z186" s="71">
        <f t="shared" si="33"/>
        <v>0.58976829564096689</v>
      </c>
      <c r="AA186" s="17" t="str">
        <f t="shared" si="34"/>
        <v/>
      </c>
      <c r="AB186" s="17">
        <f t="shared" si="30"/>
        <v>0.58976829564096689</v>
      </c>
      <c r="AC186" s="71">
        <f t="shared" si="35"/>
        <v>0.30469837277674161</v>
      </c>
      <c r="AD186" s="71">
        <f t="shared" si="36"/>
        <v>0.49604961861316577</v>
      </c>
      <c r="AE186" s="71">
        <f t="shared" si="37"/>
        <v>0.58976829564096689</v>
      </c>
      <c r="AF186" s="71">
        <f t="shared" si="38"/>
        <v>1.3905162870308743</v>
      </c>
      <c r="AG186" s="71">
        <f t="shared" si="39"/>
        <v>21.912607253767195</v>
      </c>
      <c r="AH186" s="71">
        <f t="shared" si="40"/>
        <v>35.673772629615499</v>
      </c>
      <c r="AI186" s="71">
        <f t="shared" si="41"/>
        <v>42.413620116617302</v>
      </c>
      <c r="AJ186" s="51">
        <v>21.912607253767195</v>
      </c>
      <c r="AK186" s="51">
        <v>35.673772629615499</v>
      </c>
      <c r="AL186" s="51">
        <v>42.413620116617302</v>
      </c>
      <c r="AM186" s="53" t="str">
        <f t="shared" si="42"/>
        <v>Mixed</v>
      </c>
      <c r="AN186" s="53" t="str">
        <f t="shared" si="43"/>
        <v>Plate</v>
      </c>
      <c r="AO186" s="53" t="str">
        <f t="shared" si="44"/>
        <v>Plate</v>
      </c>
    </row>
    <row r="187" spans="1:41" s="24" customFormat="1" x14ac:dyDescent="0.25">
      <c r="A187" s="27" t="s">
        <v>213</v>
      </c>
      <c r="B187" s="17">
        <v>454624</v>
      </c>
      <c r="C187" s="17">
        <v>8055700</v>
      </c>
      <c r="D187" s="27">
        <v>-17.584800000000001</v>
      </c>
      <c r="E187" s="27">
        <v>146.572</v>
      </c>
      <c r="F187" s="22">
        <v>0.57909500000000003</v>
      </c>
      <c r="G187" s="22">
        <v>0.38076900000000002</v>
      </c>
      <c r="H187" s="22">
        <v>7.3267800000000003</v>
      </c>
      <c r="I187" s="22">
        <v>9.1862100000000009</v>
      </c>
      <c r="J187" s="22">
        <v>0.80108500000000005</v>
      </c>
      <c r="K187" s="22">
        <v>1.28074</v>
      </c>
      <c r="L187" s="22">
        <v>1.21387</v>
      </c>
      <c r="M187" s="22">
        <v>1.1116699999999999</v>
      </c>
      <c r="N187" s="22">
        <v>1.0307200000000001</v>
      </c>
      <c r="O187" s="22">
        <v>2557.15</v>
      </c>
      <c r="P187" s="22">
        <v>4974.5200000000004</v>
      </c>
      <c r="Q187" s="22">
        <v>441.005</v>
      </c>
      <c r="R187" s="22">
        <v>834.64300000000003</v>
      </c>
      <c r="S187" s="22">
        <v>0.46234999999999998</v>
      </c>
      <c r="T187" s="22">
        <v>0.670404</v>
      </c>
      <c r="U187" s="22">
        <v>0.168651</v>
      </c>
      <c r="V187" s="22">
        <v>0.239124</v>
      </c>
      <c r="W187" s="22">
        <v>60.888778686499997</v>
      </c>
      <c r="X187" s="17">
        <f t="shared" si="31"/>
        <v>0.26596454373092104</v>
      </c>
      <c r="Y187" s="17">
        <f t="shared" si="32"/>
        <v>0.51972634805870577</v>
      </c>
      <c r="Z187" s="71">
        <f t="shared" si="33"/>
        <v>0.64509389792333827</v>
      </c>
      <c r="AA187" s="17" t="str">
        <f t="shared" si="34"/>
        <v/>
      </c>
      <c r="AB187" s="17">
        <f t="shared" si="30"/>
        <v>0.64509389792333827</v>
      </c>
      <c r="AC187" s="71">
        <f t="shared" si="35"/>
        <v>0.26596454373092104</v>
      </c>
      <c r="AD187" s="71">
        <f t="shared" si="36"/>
        <v>0.51972634805870577</v>
      </c>
      <c r="AE187" s="71">
        <f t="shared" si="37"/>
        <v>0.64509389792333827</v>
      </c>
      <c r="AF187" s="71">
        <f t="shared" si="38"/>
        <v>1.4307847897129651</v>
      </c>
      <c r="AG187" s="71">
        <f t="shared" si="39"/>
        <v>18.588717579551371</v>
      </c>
      <c r="AH187" s="71">
        <f t="shared" si="40"/>
        <v>36.324564797964477</v>
      </c>
      <c r="AI187" s="71">
        <f t="shared" si="41"/>
        <v>45.086717622484151</v>
      </c>
      <c r="AJ187" s="51">
        <v>18.588717579551371</v>
      </c>
      <c r="AK187" s="51">
        <v>36.324564797964477</v>
      </c>
      <c r="AL187" s="51">
        <v>45.086717622484151</v>
      </c>
      <c r="AM187" s="53" t="str">
        <f t="shared" si="42"/>
        <v>Mixed</v>
      </c>
      <c r="AN187" s="53" t="str">
        <f t="shared" si="43"/>
        <v>Plate</v>
      </c>
      <c r="AO187" s="53" t="str">
        <f t="shared" si="44"/>
        <v>Plate</v>
      </c>
    </row>
    <row r="188" spans="1:41" s="24" customFormat="1" x14ac:dyDescent="0.25">
      <c r="A188" s="27" t="s">
        <v>214</v>
      </c>
      <c r="B188" s="17">
        <v>454594</v>
      </c>
      <c r="C188" s="17">
        <v>8055690</v>
      </c>
      <c r="D188" s="27">
        <v>-17.584900000000001</v>
      </c>
      <c r="E188" s="27">
        <v>146.572</v>
      </c>
      <c r="F188" s="22">
        <v>0.55926500000000001</v>
      </c>
      <c r="G188" s="22">
        <v>0.36376399999999998</v>
      </c>
      <c r="H188" s="22">
        <v>7.2230999999999996</v>
      </c>
      <c r="I188" s="22">
        <v>9.1514600000000002</v>
      </c>
      <c r="J188" s="22">
        <v>0.77642999999999995</v>
      </c>
      <c r="K188" s="22">
        <v>1.24478</v>
      </c>
      <c r="L188" s="22">
        <v>1.1738200000000001</v>
      </c>
      <c r="M188" s="22">
        <v>1.0760700000000001</v>
      </c>
      <c r="N188" s="22">
        <v>0.99854299999999996</v>
      </c>
      <c r="O188" s="22">
        <v>2400.64</v>
      </c>
      <c r="P188" s="22">
        <v>4692.5200000000004</v>
      </c>
      <c r="Q188" s="22">
        <v>414.76900000000001</v>
      </c>
      <c r="R188" s="22">
        <v>780.48400000000004</v>
      </c>
      <c r="S188" s="22">
        <v>0.44978299999999999</v>
      </c>
      <c r="T188" s="22">
        <v>0.65561700000000001</v>
      </c>
      <c r="U188" s="22">
        <v>0.16554099999999999</v>
      </c>
      <c r="V188" s="22">
        <v>0.23604900000000001</v>
      </c>
      <c r="W188" s="22">
        <v>64.353317260699995</v>
      </c>
      <c r="X188" s="17">
        <f t="shared" si="31"/>
        <v>0.28718512818443642</v>
      </c>
      <c r="Y188" s="17">
        <f t="shared" si="32"/>
        <v>0.50726959635878588</v>
      </c>
      <c r="Z188" s="71">
        <f t="shared" si="33"/>
        <v>0.63466872264965413</v>
      </c>
      <c r="AA188" s="17" t="str">
        <f t="shared" si="34"/>
        <v/>
      </c>
      <c r="AB188" s="17">
        <f t="shared" si="30"/>
        <v>0.63466872264965413</v>
      </c>
      <c r="AC188" s="71">
        <f t="shared" si="35"/>
        <v>0.28718512818443642</v>
      </c>
      <c r="AD188" s="71">
        <f t="shared" si="36"/>
        <v>0.50726959635878588</v>
      </c>
      <c r="AE188" s="71">
        <f t="shared" si="37"/>
        <v>0.63466872264965413</v>
      </c>
      <c r="AF188" s="71">
        <f t="shared" si="38"/>
        <v>1.4291234471928764</v>
      </c>
      <c r="AG188" s="71">
        <f t="shared" si="39"/>
        <v>20.095193928035631</v>
      </c>
      <c r="AH188" s="71">
        <f t="shared" si="40"/>
        <v>35.495155954174479</v>
      </c>
      <c r="AI188" s="71">
        <f t="shared" si="41"/>
        <v>44.409650117789887</v>
      </c>
      <c r="AJ188" s="51">
        <v>20.095193928035631</v>
      </c>
      <c r="AK188" s="51">
        <v>35.495155954174479</v>
      </c>
      <c r="AL188" s="51">
        <v>44.409650117789887</v>
      </c>
      <c r="AM188" s="53" t="str">
        <f t="shared" si="42"/>
        <v>Mixed</v>
      </c>
      <c r="AN188" s="53" t="str">
        <f t="shared" si="43"/>
        <v>Plate</v>
      </c>
      <c r="AO188" s="53" t="str">
        <f t="shared" si="44"/>
        <v>Plate</v>
      </c>
    </row>
    <row r="189" spans="1:41" s="24" customFormat="1" x14ac:dyDescent="0.25">
      <c r="A189" s="27" t="s">
        <v>215</v>
      </c>
      <c r="B189" s="17">
        <v>454569</v>
      </c>
      <c r="C189" s="17">
        <v>8055680</v>
      </c>
      <c r="D189" s="27">
        <v>-17.585000000000001</v>
      </c>
      <c r="E189" s="27">
        <v>146.572</v>
      </c>
      <c r="F189" s="22">
        <v>0.49475400000000003</v>
      </c>
      <c r="G189" s="22">
        <v>0.324766</v>
      </c>
      <c r="H189" s="22">
        <v>7.1767500000000002</v>
      </c>
      <c r="I189" s="22">
        <v>9.1430100000000003</v>
      </c>
      <c r="J189" s="22">
        <v>0.744923</v>
      </c>
      <c r="K189" s="22">
        <v>1.22265</v>
      </c>
      <c r="L189" s="22">
        <v>1.14517</v>
      </c>
      <c r="M189" s="22">
        <v>1.04406</v>
      </c>
      <c r="N189" s="22">
        <v>0.96469400000000005</v>
      </c>
      <c r="O189" s="22">
        <v>2296.66</v>
      </c>
      <c r="P189" s="22">
        <v>4546.37</v>
      </c>
      <c r="Q189" s="22">
        <v>386.24299999999999</v>
      </c>
      <c r="R189" s="22">
        <v>740.6</v>
      </c>
      <c r="S189" s="22">
        <v>0.41016999999999998</v>
      </c>
      <c r="T189" s="22">
        <v>0.59711599999999998</v>
      </c>
      <c r="U189" s="22">
        <v>0.15190100000000001</v>
      </c>
      <c r="V189" s="22">
        <v>0.218081</v>
      </c>
      <c r="W189" s="22">
        <v>60.6569023132</v>
      </c>
      <c r="X189" s="17">
        <f t="shared" si="31"/>
        <v>0.39151689080603314</v>
      </c>
      <c r="Y189" s="17">
        <f t="shared" si="32"/>
        <v>0.4439631858093338</v>
      </c>
      <c r="Z189" s="71">
        <f t="shared" si="33"/>
        <v>0.6099008185170669</v>
      </c>
      <c r="AA189" s="17" t="str">
        <f t="shared" si="34"/>
        <v/>
      </c>
      <c r="AB189" s="17">
        <f t="shared" si="30"/>
        <v>0.6099008185170669</v>
      </c>
      <c r="AC189" s="71">
        <f t="shared" si="35"/>
        <v>0.39151689080603314</v>
      </c>
      <c r="AD189" s="71">
        <f t="shared" si="36"/>
        <v>0.4439631858093338</v>
      </c>
      <c r="AE189" s="71">
        <f t="shared" si="37"/>
        <v>0.6099008185170669</v>
      </c>
      <c r="AF189" s="71">
        <f t="shared" si="38"/>
        <v>1.4453808951324338</v>
      </c>
      <c r="AG189" s="71">
        <f t="shared" si="39"/>
        <v>27.087454395207029</v>
      </c>
      <c r="AH189" s="71">
        <f t="shared" si="40"/>
        <v>30.715999312323511</v>
      </c>
      <c r="AI189" s="71">
        <f t="shared" si="41"/>
        <v>42.196546292469463</v>
      </c>
      <c r="AJ189" s="51">
        <v>27.087454395207029</v>
      </c>
      <c r="AK189" s="51">
        <v>30.715999312323511</v>
      </c>
      <c r="AL189" s="51">
        <v>42.196546292469463</v>
      </c>
      <c r="AM189" s="53" t="str">
        <f t="shared" si="42"/>
        <v>Mixed</v>
      </c>
      <c r="AN189" s="53" t="str">
        <f t="shared" si="43"/>
        <v>Plate</v>
      </c>
      <c r="AO189" s="53" t="str">
        <f t="shared" si="44"/>
        <v>Plate</v>
      </c>
    </row>
    <row r="190" spans="1:41" s="24" customFormat="1" x14ac:dyDescent="0.25">
      <c r="A190" s="27" t="s">
        <v>216</v>
      </c>
      <c r="B190" s="17">
        <v>454548</v>
      </c>
      <c r="C190" s="17">
        <v>8055660</v>
      </c>
      <c r="D190" s="27">
        <v>-17.5852</v>
      </c>
      <c r="E190" s="27">
        <v>146.572</v>
      </c>
      <c r="F190" s="22">
        <v>0.484821</v>
      </c>
      <c r="G190" s="22">
        <v>0.319081</v>
      </c>
      <c r="H190" s="22">
        <v>7.1828200000000004</v>
      </c>
      <c r="I190" s="22">
        <v>9.1419499999999996</v>
      </c>
      <c r="J190" s="22">
        <v>0.73557300000000003</v>
      </c>
      <c r="K190" s="22">
        <v>1.2341500000000001</v>
      </c>
      <c r="L190" s="22">
        <v>1.15106</v>
      </c>
      <c r="M190" s="22">
        <v>1.04436</v>
      </c>
      <c r="N190" s="22">
        <v>0.96085200000000004</v>
      </c>
      <c r="O190" s="22">
        <v>2278.98</v>
      </c>
      <c r="P190" s="22">
        <v>4581.8100000000004</v>
      </c>
      <c r="Q190" s="22">
        <v>380.51600000000002</v>
      </c>
      <c r="R190" s="22">
        <v>751.08500000000004</v>
      </c>
      <c r="S190" s="22">
        <v>0.40143800000000002</v>
      </c>
      <c r="T190" s="22">
        <v>0.58824600000000005</v>
      </c>
      <c r="U190" s="22">
        <v>0.148843</v>
      </c>
      <c r="V190" s="22">
        <v>0.215729</v>
      </c>
      <c r="W190" s="22">
        <v>63.814586639399998</v>
      </c>
      <c r="X190" s="17">
        <f t="shared" si="31"/>
        <v>0.43609109302296289</v>
      </c>
      <c r="Y190" s="17">
        <f t="shared" si="32"/>
        <v>0.41411934584212418</v>
      </c>
      <c r="Z190" s="71">
        <f t="shared" si="33"/>
        <v>0.61389958654517485</v>
      </c>
      <c r="AA190" s="17" t="str">
        <f t="shared" si="34"/>
        <v/>
      </c>
      <c r="AB190" s="17">
        <f t="shared" si="30"/>
        <v>0.61389958654517485</v>
      </c>
      <c r="AC190" s="71">
        <f t="shared" si="35"/>
        <v>0.43609109302296289</v>
      </c>
      <c r="AD190" s="71">
        <f t="shared" si="36"/>
        <v>0.41411934584212418</v>
      </c>
      <c r="AE190" s="71">
        <f t="shared" si="37"/>
        <v>0.61389958654517485</v>
      </c>
      <c r="AF190" s="71">
        <f t="shared" si="38"/>
        <v>1.4641100254102619</v>
      </c>
      <c r="AG190" s="71">
        <f t="shared" si="39"/>
        <v>29.78540447469204</v>
      </c>
      <c r="AH190" s="71">
        <f t="shared" si="40"/>
        <v>28.284714854410119</v>
      </c>
      <c r="AI190" s="71">
        <f t="shared" si="41"/>
        <v>41.929880670897838</v>
      </c>
      <c r="AJ190" s="51">
        <v>29.78540447469204</v>
      </c>
      <c r="AK190" s="51">
        <v>28.284714854410119</v>
      </c>
      <c r="AL190" s="51">
        <v>41.929880670897838</v>
      </c>
      <c r="AM190" s="53" t="str">
        <f t="shared" si="42"/>
        <v>Mixed</v>
      </c>
      <c r="AN190" s="53" t="str">
        <f t="shared" si="43"/>
        <v>Plate</v>
      </c>
      <c r="AO190" s="53" t="str">
        <f t="shared" si="44"/>
        <v>Plate</v>
      </c>
    </row>
    <row r="191" spans="1:41" s="24" customFormat="1" x14ac:dyDescent="0.25">
      <c r="A191" s="27" t="s">
        <v>217</v>
      </c>
      <c r="B191" s="17">
        <v>454536</v>
      </c>
      <c r="C191" s="17">
        <v>8055630</v>
      </c>
      <c r="D191" s="27">
        <v>-17.5854</v>
      </c>
      <c r="E191" s="27">
        <v>146.572</v>
      </c>
      <c r="F191" s="22">
        <v>0.45779500000000001</v>
      </c>
      <c r="G191" s="22">
        <v>0.29647899999999999</v>
      </c>
      <c r="H191" s="22">
        <v>7.1105700000000001</v>
      </c>
      <c r="I191" s="22">
        <v>9.1355699999999995</v>
      </c>
      <c r="J191" s="22">
        <v>0.74699400000000005</v>
      </c>
      <c r="K191" s="22">
        <v>1.29742</v>
      </c>
      <c r="L191" s="22">
        <v>1.2036500000000001</v>
      </c>
      <c r="M191" s="22">
        <v>1.08521</v>
      </c>
      <c r="N191" s="22">
        <v>0.99329999999999996</v>
      </c>
      <c r="O191" s="22">
        <v>2434.04</v>
      </c>
      <c r="P191" s="22">
        <v>5134.95</v>
      </c>
      <c r="Q191" s="22">
        <v>400.57100000000003</v>
      </c>
      <c r="R191" s="22">
        <v>829.41</v>
      </c>
      <c r="S191" s="22">
        <v>0.39455000000000001</v>
      </c>
      <c r="T191" s="22">
        <v>0.58621299999999998</v>
      </c>
      <c r="U191" s="22">
        <v>0.14757000000000001</v>
      </c>
      <c r="V191" s="22">
        <v>0.218447</v>
      </c>
      <c r="W191" s="22">
        <v>74.101348877000007</v>
      </c>
      <c r="X191" s="17">
        <f t="shared" si="31"/>
        <v>0.42948094817173788</v>
      </c>
      <c r="Y191" s="17">
        <f t="shared" si="32"/>
        <v>0.44839834379467636</v>
      </c>
      <c r="Z191" s="71">
        <f t="shared" si="33"/>
        <v>0.64220494583695742</v>
      </c>
      <c r="AA191" s="17" t="str">
        <f t="shared" si="34"/>
        <v/>
      </c>
      <c r="AB191" s="17">
        <f t="shared" si="30"/>
        <v>0.64220494583695742</v>
      </c>
      <c r="AC191" s="71">
        <f t="shared" si="35"/>
        <v>0.42948094817173788</v>
      </c>
      <c r="AD191" s="71">
        <f t="shared" si="36"/>
        <v>0.44839834379467636</v>
      </c>
      <c r="AE191" s="71">
        <f t="shared" si="37"/>
        <v>0.64220494583695742</v>
      </c>
      <c r="AF191" s="71">
        <f t="shared" si="38"/>
        <v>1.5200842378033717</v>
      </c>
      <c r="AG191" s="71">
        <f t="shared" si="39"/>
        <v>28.253759725340483</v>
      </c>
      <c r="AH191" s="71">
        <f t="shared" si="40"/>
        <v>29.498256257340277</v>
      </c>
      <c r="AI191" s="71">
        <f t="shared" si="41"/>
        <v>42.24798401731924</v>
      </c>
      <c r="AJ191" s="51">
        <v>28.253759725340483</v>
      </c>
      <c r="AK191" s="51">
        <v>29.498256257340277</v>
      </c>
      <c r="AL191" s="51">
        <v>42.24798401731924</v>
      </c>
      <c r="AM191" s="53" t="str">
        <f t="shared" si="42"/>
        <v>Mixed</v>
      </c>
      <c r="AN191" s="53" t="str">
        <f t="shared" si="43"/>
        <v>Plate</v>
      </c>
      <c r="AO191" s="53" t="str">
        <f t="shared" si="44"/>
        <v>Plate</v>
      </c>
    </row>
    <row r="192" spans="1:41" s="24" customFormat="1" x14ac:dyDescent="0.25">
      <c r="A192" s="27" t="s">
        <v>218</v>
      </c>
      <c r="B192" s="17">
        <v>454537</v>
      </c>
      <c r="C192" s="17">
        <v>8055600</v>
      </c>
      <c r="D192" s="27">
        <v>-17.585699999999999</v>
      </c>
      <c r="E192" s="27">
        <v>146.572</v>
      </c>
      <c r="F192" s="22">
        <v>0.52192899999999998</v>
      </c>
      <c r="G192" s="22">
        <v>0.32747700000000002</v>
      </c>
      <c r="H192" s="22">
        <v>7.1010600000000004</v>
      </c>
      <c r="I192" s="22">
        <v>9.1354500000000005</v>
      </c>
      <c r="J192" s="22">
        <v>0.764903</v>
      </c>
      <c r="K192" s="22">
        <v>1.34931</v>
      </c>
      <c r="L192" s="22">
        <v>1.2512399999999999</v>
      </c>
      <c r="M192" s="22">
        <v>1.12592</v>
      </c>
      <c r="N192" s="22">
        <v>1.02867</v>
      </c>
      <c r="O192" s="22">
        <v>2486.7399999999998</v>
      </c>
      <c r="P192" s="22">
        <v>5407.13</v>
      </c>
      <c r="Q192" s="22">
        <v>423.59699999999998</v>
      </c>
      <c r="R192" s="22">
        <v>896.19600000000003</v>
      </c>
      <c r="S192" s="22">
        <v>0.43198500000000001</v>
      </c>
      <c r="T192" s="22">
        <v>0.656026</v>
      </c>
      <c r="U192" s="22">
        <v>0.161167</v>
      </c>
      <c r="V192" s="22">
        <v>0.243199</v>
      </c>
      <c r="W192" s="22">
        <v>73.487167358400001</v>
      </c>
      <c r="X192" s="17">
        <f t="shared" si="31"/>
        <v>0.35831624455737732</v>
      </c>
      <c r="Y192" s="17">
        <f t="shared" si="32"/>
        <v>0.50268569347016845</v>
      </c>
      <c r="Z192" s="71">
        <f t="shared" si="33"/>
        <v>0.68599992178527347</v>
      </c>
      <c r="AA192" s="17" t="str">
        <f t="shared" si="34"/>
        <v/>
      </c>
      <c r="AB192" s="17">
        <f t="shared" si="30"/>
        <v>0.68599992178527347</v>
      </c>
      <c r="AC192" s="71">
        <f t="shared" si="35"/>
        <v>0.35831624455737732</v>
      </c>
      <c r="AD192" s="71">
        <f t="shared" si="36"/>
        <v>0.50268569347016845</v>
      </c>
      <c r="AE192" s="71">
        <f t="shared" si="37"/>
        <v>0.68599992178527347</v>
      </c>
      <c r="AF192" s="71">
        <f t="shared" si="38"/>
        <v>1.5470018598128192</v>
      </c>
      <c r="AG192" s="71">
        <f t="shared" si="39"/>
        <v>23.161978913246561</v>
      </c>
      <c r="AH192" s="71">
        <f t="shared" si="40"/>
        <v>32.494188050361579</v>
      </c>
      <c r="AI192" s="71">
        <f t="shared" si="41"/>
        <v>44.343833036391864</v>
      </c>
      <c r="AJ192" s="51">
        <v>23.161978913246561</v>
      </c>
      <c r="AK192" s="51">
        <v>32.494188050361579</v>
      </c>
      <c r="AL192" s="51">
        <v>44.343833036391864</v>
      </c>
      <c r="AM192" s="53" t="str">
        <f t="shared" si="42"/>
        <v>Mixed</v>
      </c>
      <c r="AN192" s="53" t="str">
        <f t="shared" si="43"/>
        <v>Plate</v>
      </c>
      <c r="AO192" s="53" t="str">
        <f t="shared" si="44"/>
        <v>Plate</v>
      </c>
    </row>
    <row r="193" spans="1:41" s="24" customFormat="1" x14ac:dyDescent="0.25">
      <c r="A193" s="27" t="s">
        <v>219</v>
      </c>
      <c r="B193" s="17">
        <v>454547</v>
      </c>
      <c r="C193" s="17">
        <v>8055580</v>
      </c>
      <c r="D193" s="27">
        <v>-17.585899999999999</v>
      </c>
      <c r="E193" s="27">
        <v>146.572</v>
      </c>
      <c r="F193" s="22">
        <v>0.56035800000000002</v>
      </c>
      <c r="G193" s="22">
        <v>0.35067300000000001</v>
      </c>
      <c r="H193" s="22">
        <v>7.1444700000000001</v>
      </c>
      <c r="I193" s="22">
        <v>9.1320300000000003</v>
      </c>
      <c r="J193" s="22">
        <v>0.77959800000000001</v>
      </c>
      <c r="K193" s="22">
        <v>1.3769100000000001</v>
      </c>
      <c r="L193" s="22">
        <v>1.27708</v>
      </c>
      <c r="M193" s="22">
        <v>1.1487099999999999</v>
      </c>
      <c r="N193" s="22">
        <v>1.0494699999999999</v>
      </c>
      <c r="O193" s="22">
        <v>2551.23</v>
      </c>
      <c r="P193" s="22">
        <v>5605.18</v>
      </c>
      <c r="Q193" s="22">
        <v>440.02800000000002</v>
      </c>
      <c r="R193" s="22">
        <v>932.07100000000003</v>
      </c>
      <c r="S193" s="22">
        <v>0.45168900000000001</v>
      </c>
      <c r="T193" s="22">
        <v>0.68829300000000004</v>
      </c>
      <c r="U193" s="22">
        <v>0.167689</v>
      </c>
      <c r="V193" s="22">
        <v>0.25287199999999999</v>
      </c>
      <c r="W193" s="22">
        <v>66.438186645499997</v>
      </c>
      <c r="X193" s="17">
        <f t="shared" si="31"/>
        <v>0.3275589859950454</v>
      </c>
      <c r="Y193" s="17">
        <f t="shared" si="32"/>
        <v>0.5155558302127119</v>
      </c>
      <c r="Z193" s="71">
        <f t="shared" si="33"/>
        <v>0.71629792749229781</v>
      </c>
      <c r="AA193" s="17" t="str">
        <f t="shared" si="34"/>
        <v/>
      </c>
      <c r="AB193" s="17">
        <f t="shared" si="30"/>
        <v>0.71629792749229781</v>
      </c>
      <c r="AC193" s="71">
        <f t="shared" si="35"/>
        <v>0.3275589859950454</v>
      </c>
      <c r="AD193" s="71">
        <f t="shared" si="36"/>
        <v>0.5155558302127119</v>
      </c>
      <c r="AE193" s="71">
        <f t="shared" si="37"/>
        <v>0.71629792749229781</v>
      </c>
      <c r="AF193" s="71">
        <f t="shared" si="38"/>
        <v>1.5594127437000551</v>
      </c>
      <c r="AG193" s="71">
        <f t="shared" si="39"/>
        <v>21.005278257367486</v>
      </c>
      <c r="AH193" s="71">
        <f t="shared" si="40"/>
        <v>33.060896308275673</v>
      </c>
      <c r="AI193" s="71">
        <f t="shared" si="41"/>
        <v>45.933825434356848</v>
      </c>
      <c r="AJ193" s="51">
        <v>21.005278257367486</v>
      </c>
      <c r="AK193" s="51">
        <v>33.060896308275673</v>
      </c>
      <c r="AL193" s="51">
        <v>45.933825434356848</v>
      </c>
      <c r="AM193" s="53" t="str">
        <f t="shared" si="42"/>
        <v>Mixed</v>
      </c>
      <c r="AN193" s="53" t="str">
        <f t="shared" si="43"/>
        <v>Plate</v>
      </c>
      <c r="AO193" s="53" t="str">
        <f t="shared" si="44"/>
        <v>Plate</v>
      </c>
    </row>
    <row r="194" spans="1:41" s="24" customFormat="1" x14ac:dyDescent="0.25">
      <c r="A194" s="27" t="s">
        <v>220</v>
      </c>
      <c r="B194" s="17">
        <v>454573</v>
      </c>
      <c r="C194" s="17">
        <v>8055560</v>
      </c>
      <c r="D194" s="27">
        <v>-17.585999999999999</v>
      </c>
      <c r="E194" s="27">
        <v>146.572</v>
      </c>
      <c r="F194" s="22">
        <v>0.53744000000000003</v>
      </c>
      <c r="G194" s="22">
        <v>0.341277</v>
      </c>
      <c r="H194" s="22">
        <v>7.1455700000000002</v>
      </c>
      <c r="I194" s="22">
        <v>9.1338699999999999</v>
      </c>
      <c r="J194" s="22">
        <v>0.78099099999999999</v>
      </c>
      <c r="K194" s="22">
        <v>1.39158</v>
      </c>
      <c r="L194" s="22">
        <v>1.2865</v>
      </c>
      <c r="M194" s="22">
        <v>1.1550499999999999</v>
      </c>
      <c r="N194" s="22">
        <v>1.0539000000000001</v>
      </c>
      <c r="O194" s="22">
        <v>2629.34</v>
      </c>
      <c r="P194" s="22">
        <v>5749.67</v>
      </c>
      <c r="Q194" s="22">
        <v>443.04599999999999</v>
      </c>
      <c r="R194" s="22">
        <v>950.45600000000002</v>
      </c>
      <c r="S194" s="22">
        <v>0.43534800000000001</v>
      </c>
      <c r="T194" s="22">
        <v>0.65930999999999995</v>
      </c>
      <c r="U194" s="22">
        <v>0.161768</v>
      </c>
      <c r="V194" s="22">
        <v>0.241399</v>
      </c>
      <c r="W194" s="22">
        <v>67.084045410200005</v>
      </c>
      <c r="X194" s="17">
        <f t="shared" si="31"/>
        <v>0.38595108056567096</v>
      </c>
      <c r="Y194" s="17">
        <f t="shared" si="32"/>
        <v>0.46572041093640815</v>
      </c>
      <c r="Z194" s="71">
        <f t="shared" si="33"/>
        <v>0.72898236656553528</v>
      </c>
      <c r="AA194" s="17" t="str">
        <f t="shared" si="34"/>
        <v/>
      </c>
      <c r="AB194" s="17">
        <f t="shared" si="30"/>
        <v>0.72898236656553528</v>
      </c>
      <c r="AC194" s="71">
        <f t="shared" si="35"/>
        <v>0.38595108056567096</v>
      </c>
      <c r="AD194" s="71">
        <f t="shared" si="36"/>
        <v>0.46572041093640815</v>
      </c>
      <c r="AE194" s="71">
        <f t="shared" si="37"/>
        <v>0.72898236656553528</v>
      </c>
      <c r="AF194" s="71">
        <f t="shared" si="38"/>
        <v>1.5806538580676144</v>
      </c>
      <c r="AG194" s="71">
        <f t="shared" si="39"/>
        <v>24.417178915914267</v>
      </c>
      <c r="AH194" s="71">
        <f t="shared" si="40"/>
        <v>29.463782254374276</v>
      </c>
      <c r="AI194" s="71">
        <f t="shared" si="41"/>
        <v>46.119038829711457</v>
      </c>
      <c r="AJ194" s="51">
        <v>24.417178915914267</v>
      </c>
      <c r="AK194" s="51">
        <v>29.463782254374276</v>
      </c>
      <c r="AL194" s="51">
        <v>46.119038829711457</v>
      </c>
      <c r="AM194" s="53" t="str">
        <f t="shared" si="42"/>
        <v>Plate</v>
      </c>
      <c r="AN194" s="53" t="str">
        <f t="shared" si="43"/>
        <v>Plate</v>
      </c>
      <c r="AO194" s="53" t="str">
        <f t="shared" si="44"/>
        <v>Plate</v>
      </c>
    </row>
    <row r="195" spans="1:41" s="24" customFormat="1" x14ac:dyDescent="0.25">
      <c r="A195" s="27" t="s">
        <v>221</v>
      </c>
      <c r="B195" s="17">
        <v>455014</v>
      </c>
      <c r="C195" s="17">
        <v>8055080</v>
      </c>
      <c r="D195" s="27">
        <v>-17.590399999999999</v>
      </c>
      <c r="E195" s="27">
        <v>146.57599999999999</v>
      </c>
      <c r="F195" s="22">
        <v>0.48143000000000002</v>
      </c>
      <c r="G195" s="22">
        <v>0.33308900000000002</v>
      </c>
      <c r="H195" s="22">
        <v>7.17821</v>
      </c>
      <c r="I195" s="22">
        <v>9.0802499999999995</v>
      </c>
      <c r="J195" s="22">
        <v>0.74290599999999996</v>
      </c>
      <c r="K195" s="22">
        <v>1.11408</v>
      </c>
      <c r="L195" s="22">
        <v>1.0578799999999999</v>
      </c>
      <c r="M195" s="22">
        <v>0.98370000000000002</v>
      </c>
      <c r="N195" s="22">
        <v>0.92308100000000004</v>
      </c>
      <c r="O195" s="22">
        <v>2156.3000000000002</v>
      </c>
      <c r="P195" s="22">
        <v>3772.61</v>
      </c>
      <c r="Q195" s="22">
        <v>369.01799999999997</v>
      </c>
      <c r="R195" s="22">
        <v>622.14300000000003</v>
      </c>
      <c r="S195" s="22">
        <v>0.41247200000000001</v>
      </c>
      <c r="T195" s="22">
        <v>0.56885600000000003</v>
      </c>
      <c r="U195" s="22">
        <v>0.15262600000000001</v>
      </c>
      <c r="V195" s="22">
        <v>0.206567</v>
      </c>
      <c r="W195" s="22">
        <v>51.048610687299998</v>
      </c>
      <c r="X195" s="17">
        <f t="shared" si="31"/>
        <v>0.32020501287542391</v>
      </c>
      <c r="Y195" s="17">
        <f t="shared" si="32"/>
        <v>0.47187650733799646</v>
      </c>
      <c r="Z195" s="71">
        <f t="shared" si="33"/>
        <v>0.54976183983481408</v>
      </c>
      <c r="AA195" s="17" t="str">
        <f t="shared" si="34"/>
        <v/>
      </c>
      <c r="AB195" s="17">
        <f t="shared" ref="AB195:AB258" si="45">IF(Z195="", AA195, Z195)</f>
        <v>0.54976183983481408</v>
      </c>
      <c r="AC195" s="71">
        <f t="shared" si="35"/>
        <v>0.32020501287542391</v>
      </c>
      <c r="AD195" s="71">
        <f t="shared" si="36"/>
        <v>0.47187650733799646</v>
      </c>
      <c r="AE195" s="71">
        <f t="shared" si="37"/>
        <v>0.54976183983481408</v>
      </c>
      <c r="AF195" s="71">
        <f t="shared" si="38"/>
        <v>1.3418433600482345</v>
      </c>
      <c r="AG195" s="71">
        <f t="shared" si="39"/>
        <v>23.863069446788014</v>
      </c>
      <c r="AH195" s="71">
        <f t="shared" si="40"/>
        <v>35.166288509340923</v>
      </c>
      <c r="AI195" s="71">
        <f t="shared" si="41"/>
        <v>40.970642043871059</v>
      </c>
      <c r="AJ195" s="51">
        <v>23.863069446788014</v>
      </c>
      <c r="AK195" s="51">
        <v>35.166288509340923</v>
      </c>
      <c r="AL195" s="51">
        <v>40.970642043871059</v>
      </c>
      <c r="AM195" s="53" t="str">
        <f t="shared" si="42"/>
        <v>Mixed</v>
      </c>
      <c r="AN195" s="53" t="str">
        <f t="shared" si="43"/>
        <v>Plate</v>
      </c>
      <c r="AO195" s="53" t="str">
        <f t="shared" si="44"/>
        <v>Plate</v>
      </c>
    </row>
    <row r="196" spans="1:41" s="24" customFormat="1" x14ac:dyDescent="0.25">
      <c r="A196" s="27" t="s">
        <v>222</v>
      </c>
      <c r="B196" s="17">
        <v>455014</v>
      </c>
      <c r="C196" s="17">
        <v>8055060</v>
      </c>
      <c r="D196" s="27">
        <v>-17.590599999999998</v>
      </c>
      <c r="E196" s="27">
        <v>146.57599999999999</v>
      </c>
      <c r="F196" s="22">
        <v>0.56368799999999997</v>
      </c>
      <c r="G196" s="22">
        <v>0.38242599999999999</v>
      </c>
      <c r="H196" s="22">
        <v>7.19686</v>
      </c>
      <c r="I196" s="22">
        <v>9.06846</v>
      </c>
      <c r="J196" s="22">
        <v>0.75603399999999998</v>
      </c>
      <c r="K196" s="22">
        <v>1.1523600000000001</v>
      </c>
      <c r="L196" s="22">
        <v>1.09215</v>
      </c>
      <c r="M196" s="22">
        <v>1.0138199999999999</v>
      </c>
      <c r="N196" s="22">
        <v>0.94929600000000003</v>
      </c>
      <c r="O196" s="22">
        <v>2129.87</v>
      </c>
      <c r="P196" s="22">
        <v>3786.3</v>
      </c>
      <c r="Q196" s="22">
        <v>384.06900000000002</v>
      </c>
      <c r="R196" s="22">
        <v>660.26</v>
      </c>
      <c r="S196" s="22">
        <v>0.45512599999999998</v>
      </c>
      <c r="T196" s="22">
        <v>0.64324800000000004</v>
      </c>
      <c r="U196" s="22">
        <v>0.167932</v>
      </c>
      <c r="V196" s="22">
        <v>0.23269200000000001</v>
      </c>
      <c r="W196" s="22">
        <v>54.627388000499998</v>
      </c>
      <c r="X196" s="17">
        <f t="shared" ref="X196:X259" si="46">(3.394418844 * G196) - (0.30817211 * H196)  + (0.144831725 * I196) - (2.322286467 * J196) + (1.397160771 * M196) - (14.31101144 * U196) + 2.621663217</f>
        <v>0.27277164407570575</v>
      </c>
      <c r="Y196" s="17">
        <f t="shared" ref="Y196:Y259" si="47">(-4.096110226 * G196) + (0.34780942 *H196) - (0.103731491 * I196) - (0.573529165 * K196) + (0.001013841 * Q196) + (14.04497461 * U196) - 1.59729192</f>
        <v>0.48577336291518369</v>
      </c>
      <c r="Z196" s="71">
        <f t="shared" ref="Z196:Z259" si="48">IF(S196&gt;=0,((0.570460232*G196)+(3.306849189*K196)-(9.866373435*M196)+(7.242847266*N196)-0.304529882),"")</f>
        <v>0.59718889647190898</v>
      </c>
      <c r="AA196" s="17" t="str">
        <f t="shared" ref="AA196:AA259" si="49" xml:space="preserve"> IF(S196&gt;0.7,((-7.3582 * (S196*S196*S196)) + (10.04 * (S196*S196)) +( - 2.7816 * S196) + 0.2212), "")</f>
        <v/>
      </c>
      <c r="AB196" s="17">
        <f t="shared" si="45"/>
        <v>0.59718889647190898</v>
      </c>
      <c r="AC196" s="71">
        <f t="shared" ref="AC196:AC259" si="50">IF(X196&lt;0,0,X196)</f>
        <v>0.27277164407570575</v>
      </c>
      <c r="AD196" s="71">
        <f t="shared" ref="AD196:AD259" si="51">IF(Y196&lt;0,0,Y196)</f>
        <v>0.48577336291518369</v>
      </c>
      <c r="AE196" s="71">
        <f t="shared" ref="AE196:AE259" si="52">IF(Z196&lt;0,0,Z196)</f>
        <v>0.59718889647190898</v>
      </c>
      <c r="AF196" s="71">
        <f t="shared" ref="AF196:AF259" si="53">SUM(AC196:AE196)</f>
        <v>1.3557339034627984</v>
      </c>
      <c r="AG196" s="71">
        <f t="shared" ref="AG196:AG259" si="54">100*(AC196/AF196)</f>
        <v>20.119851202289464</v>
      </c>
      <c r="AH196" s="71">
        <f t="shared" ref="AH196:AH259" si="55">100*(AD196/$AF196)</f>
        <v>35.831025666203928</v>
      </c>
      <c r="AI196" s="71">
        <f t="shared" ref="AI196:AI259" si="56">100*(AE196/$AF196)</f>
        <v>44.049123131506605</v>
      </c>
      <c r="AJ196" s="51">
        <v>20.119851202289464</v>
      </c>
      <c r="AK196" s="51">
        <v>35.831025666203928</v>
      </c>
      <c r="AL196" s="51">
        <v>44.049123131506605</v>
      </c>
      <c r="AM196" s="53" t="str">
        <f t="shared" ref="AM196:AM259" si="57">IF(AND(AJ196=0,AK196=0,AL196=0),"None",IF(AND(AJ196-AK196&gt;=15,AJ196-AL196&gt;=15),"Branching",IF(AND(AK196-AJ196&gt;=15,AK196-AL196&gt;=15),"Massive",IF(AND(AL196-AJ196&gt;=15,AL196-AK196&gt;=15),"Plate",IF(AND(AJ196&lt;15,AK196=0,AL196=0),"Branching",IF(AND(AJ196=0,AK196&lt;15,AL196=0),"Massive",IF(AND(AJ196=0,AK196=0,AL196&lt;15),"Plate","Mixed")))))))</f>
        <v>Mixed</v>
      </c>
      <c r="AN196" s="53" t="str">
        <f t="shared" ref="AN196:AN259" si="58">IF(AND(AJ196=0,AK196=0,AL196=0),"None",IF(AND(AJ196&gt;AK196,AJ196&gt;AL196),"Branching",IF(AND(AK196&gt;AJ196,AK196&gt;AL196),"Massive",IF(AND(AL196&gt;AJ196,AL196&gt;AK196),"Plate","Mixed"))))</f>
        <v>Plate</v>
      </c>
      <c r="AO196" s="53" t="str">
        <f t="shared" ref="AO196:AO259" si="59">IF(AND(AJ196=0,AK196=0,AL196=0),"None",IF(AND(AJ196-AK196&gt;=5,AJ196-AL196&gt;=5),"Branching",IF(AND(AK196-AJ196&gt;=5,AK196-AL196&gt;=5),"Massive",IF(AND(AL196-AJ196&gt;=5,AL196-AK196&gt;=5),"Plate",IF(AND(AJ196&lt;5,AK196=0,AL196=0),"Branching",IF(AND(AJ196=0,AK196&lt;5,AL196=0),"Massive",IF(AND(AJ196=0,AK196=0,AL196&lt;5),"Plate","Mixed")))))))</f>
        <v>Plate</v>
      </c>
    </row>
    <row r="197" spans="1:41" s="24" customFormat="1" x14ac:dyDescent="0.25">
      <c r="A197" s="27" t="s">
        <v>223</v>
      </c>
      <c r="B197" s="17">
        <v>455000</v>
      </c>
      <c r="C197" s="17">
        <v>8055030</v>
      </c>
      <c r="D197" s="27">
        <v>-17.590900000000001</v>
      </c>
      <c r="E197" s="27">
        <v>146.57599999999999</v>
      </c>
      <c r="F197" s="22">
        <v>0.53029000000000004</v>
      </c>
      <c r="G197" s="22">
        <v>0.35578599999999999</v>
      </c>
      <c r="H197" s="22">
        <v>7.1445499999999997</v>
      </c>
      <c r="I197" s="22">
        <v>9.0409600000000001</v>
      </c>
      <c r="J197" s="22">
        <v>0.76114800000000005</v>
      </c>
      <c r="K197" s="22">
        <v>1.18638</v>
      </c>
      <c r="L197" s="22">
        <v>1.1206499999999999</v>
      </c>
      <c r="M197" s="22">
        <v>1.0365800000000001</v>
      </c>
      <c r="N197" s="22">
        <v>0.96794500000000006</v>
      </c>
      <c r="O197" s="22">
        <v>2260.79</v>
      </c>
      <c r="P197" s="22">
        <v>4193.99</v>
      </c>
      <c r="Q197" s="22">
        <v>393.56400000000002</v>
      </c>
      <c r="R197" s="22">
        <v>698.23199999999997</v>
      </c>
      <c r="S197" s="22">
        <v>0.43751200000000001</v>
      </c>
      <c r="T197" s="22">
        <v>0.622089</v>
      </c>
      <c r="U197" s="22">
        <v>0.162047</v>
      </c>
      <c r="V197" s="22">
        <v>0.226157</v>
      </c>
      <c r="W197" s="22">
        <v>59.326335907000001</v>
      </c>
      <c r="X197" s="17">
        <f t="shared" si="46"/>
        <v>0.29862544518826839</v>
      </c>
      <c r="Y197" s="17">
        <f t="shared" si="47"/>
        <v>0.48701272709997401</v>
      </c>
      <c r="Z197" s="71">
        <f t="shared" si="48"/>
        <v>0.60500404458424195</v>
      </c>
      <c r="AA197" s="17" t="str">
        <f t="shared" si="49"/>
        <v/>
      </c>
      <c r="AB197" s="17">
        <f t="shared" si="45"/>
        <v>0.60500404458424195</v>
      </c>
      <c r="AC197" s="71">
        <f t="shared" si="50"/>
        <v>0.29862544518826839</v>
      </c>
      <c r="AD197" s="71">
        <f t="shared" si="51"/>
        <v>0.48701272709997401</v>
      </c>
      <c r="AE197" s="71">
        <f t="shared" si="52"/>
        <v>0.60500404458424195</v>
      </c>
      <c r="AF197" s="71">
        <f t="shared" si="53"/>
        <v>1.3906422168724843</v>
      </c>
      <c r="AG197" s="71">
        <f t="shared" si="54"/>
        <v>21.473923455298856</v>
      </c>
      <c r="AH197" s="71">
        <f t="shared" si="55"/>
        <v>35.020706346399585</v>
      </c>
      <c r="AI197" s="71">
        <f t="shared" si="56"/>
        <v>43.505370198301556</v>
      </c>
      <c r="AJ197" s="51">
        <v>21.473923455298856</v>
      </c>
      <c r="AK197" s="51">
        <v>35.020706346399585</v>
      </c>
      <c r="AL197" s="51">
        <v>43.505370198301556</v>
      </c>
      <c r="AM197" s="53" t="str">
        <f t="shared" si="57"/>
        <v>Mixed</v>
      </c>
      <c r="AN197" s="53" t="str">
        <f t="shared" si="58"/>
        <v>Plate</v>
      </c>
      <c r="AO197" s="53" t="str">
        <f t="shared" si="59"/>
        <v>Plate</v>
      </c>
    </row>
    <row r="198" spans="1:41" s="24" customFormat="1" x14ac:dyDescent="0.25">
      <c r="A198" s="27" t="s">
        <v>224</v>
      </c>
      <c r="B198" s="17">
        <v>454982</v>
      </c>
      <c r="C198" s="17">
        <v>8055010</v>
      </c>
      <c r="D198" s="27">
        <v>-17.591100000000001</v>
      </c>
      <c r="E198" s="27">
        <v>146.57599999999999</v>
      </c>
      <c r="F198" s="22">
        <v>0.57923599999999997</v>
      </c>
      <c r="G198" s="22">
        <v>0.38281900000000002</v>
      </c>
      <c r="H198" s="22">
        <v>7.1374700000000004</v>
      </c>
      <c r="I198" s="22">
        <v>9.0438200000000002</v>
      </c>
      <c r="J198" s="22">
        <v>0.800987</v>
      </c>
      <c r="K198" s="22">
        <v>1.29538</v>
      </c>
      <c r="L198" s="22">
        <v>1.2214400000000001</v>
      </c>
      <c r="M198" s="22">
        <v>1.1251100000000001</v>
      </c>
      <c r="N198" s="22">
        <v>1.04559</v>
      </c>
      <c r="O198" s="22">
        <v>2567.9899999999998</v>
      </c>
      <c r="P198" s="22">
        <v>5080.3100000000004</v>
      </c>
      <c r="Q198" s="22">
        <v>444.88799999999998</v>
      </c>
      <c r="R198" s="22">
        <v>853.36</v>
      </c>
      <c r="S198" s="22">
        <v>0.46433400000000002</v>
      </c>
      <c r="T198" s="22">
        <v>0.67445100000000002</v>
      </c>
      <c r="U198" s="22">
        <v>0.171513</v>
      </c>
      <c r="V198" s="22">
        <v>0.242448</v>
      </c>
      <c r="W198" s="22">
        <v>54.488754272500003</v>
      </c>
      <c r="X198" s="17">
        <f t="shared" si="46"/>
        <v>0.28868788527719724</v>
      </c>
      <c r="Y198" s="17">
        <f t="shared" si="47"/>
        <v>0.49599284275991584</v>
      </c>
      <c r="Z198" s="71">
        <f t="shared" si="48"/>
        <v>0.6697726934049173</v>
      </c>
      <c r="AA198" s="17" t="str">
        <f t="shared" si="49"/>
        <v/>
      </c>
      <c r="AB198" s="17">
        <f t="shared" si="45"/>
        <v>0.6697726934049173</v>
      </c>
      <c r="AC198" s="71">
        <f t="shared" si="50"/>
        <v>0.28868788527719724</v>
      </c>
      <c r="AD198" s="71">
        <f t="shared" si="51"/>
        <v>0.49599284275991584</v>
      </c>
      <c r="AE198" s="71">
        <f t="shared" si="52"/>
        <v>0.6697726934049173</v>
      </c>
      <c r="AF198" s="71">
        <f t="shared" si="53"/>
        <v>1.4544534214420304</v>
      </c>
      <c r="AG198" s="71">
        <f t="shared" si="54"/>
        <v>19.848547985192617</v>
      </c>
      <c r="AH198" s="71">
        <f t="shared" si="55"/>
        <v>34.101665646202648</v>
      </c>
      <c r="AI198" s="71">
        <f t="shared" si="56"/>
        <v>46.049786368604735</v>
      </c>
      <c r="AJ198" s="51">
        <v>19.848547985192617</v>
      </c>
      <c r="AK198" s="51">
        <v>34.101665646202648</v>
      </c>
      <c r="AL198" s="51">
        <v>46.049786368604735</v>
      </c>
      <c r="AM198" s="53" t="str">
        <f t="shared" si="57"/>
        <v>Mixed</v>
      </c>
      <c r="AN198" s="53" t="str">
        <f t="shared" si="58"/>
        <v>Plate</v>
      </c>
      <c r="AO198" s="53" t="str">
        <f t="shared" si="59"/>
        <v>Plate</v>
      </c>
    </row>
    <row r="199" spans="1:41" s="24" customFormat="1" x14ac:dyDescent="0.25">
      <c r="A199" s="27" t="s">
        <v>225</v>
      </c>
      <c r="B199" s="17">
        <v>454963</v>
      </c>
      <c r="C199" s="17">
        <v>8054990</v>
      </c>
      <c r="D199" s="27">
        <v>-17.591200000000001</v>
      </c>
      <c r="E199" s="27">
        <v>146.57599999999999</v>
      </c>
      <c r="F199" s="22">
        <v>0.58137799999999995</v>
      </c>
      <c r="G199" s="22">
        <v>0.37729499999999999</v>
      </c>
      <c r="H199" s="22">
        <v>7.1230700000000002</v>
      </c>
      <c r="I199" s="22">
        <v>9.0403199999999995</v>
      </c>
      <c r="J199" s="22">
        <v>0.82944799999999996</v>
      </c>
      <c r="K199" s="22">
        <v>1.3796600000000001</v>
      </c>
      <c r="L199" s="22">
        <v>1.2983800000000001</v>
      </c>
      <c r="M199" s="22">
        <v>1.1913800000000001</v>
      </c>
      <c r="N199" s="22">
        <v>1.1032999999999999</v>
      </c>
      <c r="O199" s="22">
        <v>2862.9</v>
      </c>
      <c r="P199" s="22">
        <v>5928.15</v>
      </c>
      <c r="Q199" s="22">
        <v>483.17899999999997</v>
      </c>
      <c r="R199" s="22">
        <v>971.77499999999998</v>
      </c>
      <c r="S199" s="22">
        <v>0.46699099999999999</v>
      </c>
      <c r="T199" s="22">
        <v>0.68972100000000003</v>
      </c>
      <c r="U199" s="22">
        <v>0.172207</v>
      </c>
      <c r="V199" s="22">
        <v>0.247336</v>
      </c>
      <c r="W199" s="22">
        <v>64.073707580600001</v>
      </c>
      <c r="X199" s="17">
        <f t="shared" si="46"/>
        <v>0.29043129014696412</v>
      </c>
      <c r="Y199" s="17">
        <f t="shared" si="47"/>
        <v>0.51420552030297983</v>
      </c>
      <c r="Z199" s="71">
        <f t="shared" si="48"/>
        <v>0.709462868915679</v>
      </c>
      <c r="AA199" s="17" t="str">
        <f t="shared" si="49"/>
        <v/>
      </c>
      <c r="AB199" s="17">
        <f t="shared" si="45"/>
        <v>0.709462868915679</v>
      </c>
      <c r="AC199" s="71">
        <f t="shared" si="50"/>
        <v>0.29043129014696412</v>
      </c>
      <c r="AD199" s="71">
        <f t="shared" si="51"/>
        <v>0.51420552030297983</v>
      </c>
      <c r="AE199" s="71">
        <f t="shared" si="52"/>
        <v>0.709462868915679</v>
      </c>
      <c r="AF199" s="71">
        <f t="shared" si="53"/>
        <v>1.514099679365623</v>
      </c>
      <c r="AG199" s="71">
        <f t="shared" si="54"/>
        <v>19.181781365190496</v>
      </c>
      <c r="AH199" s="71">
        <f t="shared" si="55"/>
        <v>33.961140558356206</v>
      </c>
      <c r="AI199" s="71">
        <f t="shared" si="56"/>
        <v>46.857078076453298</v>
      </c>
      <c r="AJ199" s="51">
        <v>19.181781365190496</v>
      </c>
      <c r="AK199" s="51">
        <v>33.961140558356206</v>
      </c>
      <c r="AL199" s="51">
        <v>46.857078076453298</v>
      </c>
      <c r="AM199" s="53" t="str">
        <f t="shared" si="57"/>
        <v>Mixed</v>
      </c>
      <c r="AN199" s="53" t="str">
        <f t="shared" si="58"/>
        <v>Plate</v>
      </c>
      <c r="AO199" s="53" t="str">
        <f t="shared" si="59"/>
        <v>Plate</v>
      </c>
    </row>
    <row r="200" spans="1:41" s="24" customFormat="1" x14ac:dyDescent="0.25">
      <c r="A200" s="27" t="s">
        <v>226</v>
      </c>
      <c r="B200" s="17">
        <v>454934</v>
      </c>
      <c r="C200" s="17">
        <v>8054980</v>
      </c>
      <c r="D200" s="27">
        <v>-17.5913</v>
      </c>
      <c r="E200" s="27">
        <v>146.57499999999999</v>
      </c>
      <c r="F200" s="22">
        <v>0.47337499999999999</v>
      </c>
      <c r="G200" s="22">
        <v>0.30865300000000001</v>
      </c>
      <c r="H200" s="22">
        <v>7.1071900000000001</v>
      </c>
      <c r="I200" s="22">
        <v>9.0318000000000005</v>
      </c>
      <c r="J200" s="22">
        <v>0.82259700000000002</v>
      </c>
      <c r="K200" s="22">
        <v>1.40242</v>
      </c>
      <c r="L200" s="22">
        <v>1.31287</v>
      </c>
      <c r="M200" s="22">
        <v>1.1977199999999999</v>
      </c>
      <c r="N200" s="22">
        <v>1.1060099999999999</v>
      </c>
      <c r="O200" s="22">
        <v>3062.93</v>
      </c>
      <c r="P200" s="22">
        <v>6501.31</v>
      </c>
      <c r="Q200" s="22">
        <v>481.54399999999998</v>
      </c>
      <c r="R200" s="22">
        <v>994.58399999999995</v>
      </c>
      <c r="S200" s="22">
        <v>0.40989300000000001</v>
      </c>
      <c r="T200" s="22">
        <v>0.60037700000000005</v>
      </c>
      <c r="U200" s="22">
        <v>0.151722</v>
      </c>
      <c r="V200" s="22">
        <v>0.21735699999999999</v>
      </c>
      <c r="W200" s="22">
        <v>72.170959472700005</v>
      </c>
      <c r="X200" s="17">
        <f t="shared" si="46"/>
        <v>0.37902045188887268</v>
      </c>
      <c r="Y200" s="17">
        <f t="shared" si="47"/>
        <v>0.48830883843354167</v>
      </c>
      <c r="Z200" s="71">
        <f t="shared" si="48"/>
        <v>0.70264453372533597</v>
      </c>
      <c r="AA200" s="17" t="str">
        <f t="shared" si="49"/>
        <v/>
      </c>
      <c r="AB200" s="17">
        <f t="shared" si="45"/>
        <v>0.70264453372533597</v>
      </c>
      <c r="AC200" s="71">
        <f t="shared" si="50"/>
        <v>0.37902045188887268</v>
      </c>
      <c r="AD200" s="71">
        <f t="shared" si="51"/>
        <v>0.48830883843354167</v>
      </c>
      <c r="AE200" s="71">
        <f t="shared" si="52"/>
        <v>0.70264453372533597</v>
      </c>
      <c r="AF200" s="71">
        <f t="shared" si="53"/>
        <v>1.5699738240477503</v>
      </c>
      <c r="AG200" s="71">
        <f t="shared" si="54"/>
        <v>24.141832563276218</v>
      </c>
      <c r="AH200" s="71">
        <f t="shared" si="55"/>
        <v>31.102992352736823</v>
      </c>
      <c r="AI200" s="71">
        <f t="shared" si="56"/>
        <v>44.755175083986956</v>
      </c>
      <c r="AJ200" s="51">
        <v>24.141832563276218</v>
      </c>
      <c r="AK200" s="51">
        <v>31.102992352736823</v>
      </c>
      <c r="AL200" s="51">
        <v>44.755175083986956</v>
      </c>
      <c r="AM200" s="53" t="str">
        <f t="shared" si="57"/>
        <v>Mixed</v>
      </c>
      <c r="AN200" s="53" t="str">
        <f t="shared" si="58"/>
        <v>Plate</v>
      </c>
      <c r="AO200" s="53" t="str">
        <f t="shared" si="59"/>
        <v>Plate</v>
      </c>
    </row>
    <row r="201" spans="1:41" s="24" customFormat="1" x14ac:dyDescent="0.25">
      <c r="A201" s="27" t="s">
        <v>227</v>
      </c>
      <c r="B201" s="17">
        <v>454905</v>
      </c>
      <c r="C201" s="17">
        <v>8054980</v>
      </c>
      <c r="D201" s="27">
        <v>-17.5913</v>
      </c>
      <c r="E201" s="27">
        <v>146.57499999999999</v>
      </c>
      <c r="F201" s="22">
        <v>0.56856399999999996</v>
      </c>
      <c r="G201" s="22">
        <v>0.36470000000000002</v>
      </c>
      <c r="H201" s="22">
        <v>7.1734999999999998</v>
      </c>
      <c r="I201" s="22">
        <v>9.0511700000000008</v>
      </c>
      <c r="J201" s="22">
        <v>0.84220099999999998</v>
      </c>
      <c r="K201" s="22">
        <v>1.46235</v>
      </c>
      <c r="L201" s="22">
        <v>1.36879</v>
      </c>
      <c r="M201" s="22">
        <v>1.24491</v>
      </c>
      <c r="N201" s="22">
        <v>1.14524</v>
      </c>
      <c r="O201" s="22">
        <v>3145.87</v>
      </c>
      <c r="P201" s="22">
        <v>6937.78</v>
      </c>
      <c r="Q201" s="22">
        <v>510.60300000000001</v>
      </c>
      <c r="R201" s="22">
        <v>1086.6300000000001</v>
      </c>
      <c r="S201" s="22">
        <v>0.456096</v>
      </c>
      <c r="T201" s="22">
        <v>0.68154000000000003</v>
      </c>
      <c r="U201" s="22">
        <v>0.166466</v>
      </c>
      <c r="V201" s="22">
        <v>0.23996100000000001</v>
      </c>
      <c r="W201" s="22">
        <v>71.428298950200002</v>
      </c>
      <c r="X201" s="17">
        <f t="shared" si="46"/>
        <v>0.36104230295075279</v>
      </c>
      <c r="Y201" s="17">
        <f t="shared" si="47"/>
        <v>0.48195682066683965</v>
      </c>
      <c r="Z201" s="71">
        <f t="shared" si="48"/>
        <v>0.75133932609254095</v>
      </c>
      <c r="AA201" s="17" t="str">
        <f t="shared" si="49"/>
        <v/>
      </c>
      <c r="AB201" s="17">
        <f t="shared" si="45"/>
        <v>0.75133932609254095</v>
      </c>
      <c r="AC201" s="71">
        <f t="shared" si="50"/>
        <v>0.36104230295075279</v>
      </c>
      <c r="AD201" s="71">
        <f t="shared" si="51"/>
        <v>0.48195682066683965</v>
      </c>
      <c r="AE201" s="71">
        <f t="shared" si="52"/>
        <v>0.75133932609254095</v>
      </c>
      <c r="AF201" s="71">
        <f t="shared" si="53"/>
        <v>1.5943384497101334</v>
      </c>
      <c r="AG201" s="71">
        <f t="shared" si="54"/>
        <v>22.645273531250147</v>
      </c>
      <c r="AH201" s="71">
        <f t="shared" si="55"/>
        <v>30.229266612397399</v>
      </c>
      <c r="AI201" s="71">
        <f t="shared" si="56"/>
        <v>47.12545985635245</v>
      </c>
      <c r="AJ201" s="51">
        <v>22.645273531250147</v>
      </c>
      <c r="AK201" s="51">
        <v>30.229266612397399</v>
      </c>
      <c r="AL201" s="51">
        <v>47.12545985635245</v>
      </c>
      <c r="AM201" s="53" t="str">
        <f t="shared" si="57"/>
        <v>Plate</v>
      </c>
      <c r="AN201" s="53" t="str">
        <f t="shared" si="58"/>
        <v>Plate</v>
      </c>
      <c r="AO201" s="53" t="str">
        <f t="shared" si="59"/>
        <v>Plate</v>
      </c>
    </row>
    <row r="202" spans="1:41" s="24" customFormat="1" x14ac:dyDescent="0.25">
      <c r="A202" s="27" t="s">
        <v>228</v>
      </c>
      <c r="B202" s="17">
        <v>454877</v>
      </c>
      <c r="C202" s="17">
        <v>8054970</v>
      </c>
      <c r="D202" s="27">
        <v>-17.5914</v>
      </c>
      <c r="E202" s="27">
        <v>146.57499999999999</v>
      </c>
      <c r="F202" s="22">
        <v>0.55063799999999996</v>
      </c>
      <c r="G202" s="22">
        <v>0.352767</v>
      </c>
      <c r="H202" s="22">
        <v>7.1797599999999999</v>
      </c>
      <c r="I202" s="22">
        <v>9.0589999999999993</v>
      </c>
      <c r="J202" s="22">
        <v>0.84783299999999995</v>
      </c>
      <c r="K202" s="22">
        <v>1.4930699999999999</v>
      </c>
      <c r="L202" s="22">
        <v>1.3950100000000001</v>
      </c>
      <c r="M202" s="22">
        <v>1.26471</v>
      </c>
      <c r="N202" s="22">
        <v>1.16049</v>
      </c>
      <c r="O202" s="22">
        <v>3276.53</v>
      </c>
      <c r="P202" s="22">
        <v>7378.25</v>
      </c>
      <c r="Q202" s="22">
        <v>521.55100000000004</v>
      </c>
      <c r="R202" s="22">
        <v>1130.32</v>
      </c>
      <c r="S202" s="22">
        <v>0.44511099999999998</v>
      </c>
      <c r="T202" s="22">
        <v>0.66501399999999999</v>
      </c>
      <c r="U202" s="22">
        <v>0.16184299999999999</v>
      </c>
      <c r="V202" s="22">
        <v>0.231658</v>
      </c>
      <c r="W202" s="22">
        <v>74.741203308099998</v>
      </c>
      <c r="X202" s="17">
        <f t="shared" si="46"/>
        <v>0.40048604965422729</v>
      </c>
      <c r="Y202" s="17">
        <f t="shared" si="47"/>
        <v>0.46075157108553766</v>
      </c>
      <c r="Z202" s="71">
        <f t="shared" si="48"/>
        <v>0.76121765802366403</v>
      </c>
      <c r="AA202" s="17" t="str">
        <f t="shared" si="49"/>
        <v/>
      </c>
      <c r="AB202" s="17">
        <f t="shared" si="45"/>
        <v>0.76121765802366403</v>
      </c>
      <c r="AC202" s="71">
        <f t="shared" si="50"/>
        <v>0.40048604965422729</v>
      </c>
      <c r="AD202" s="71">
        <f t="shared" si="51"/>
        <v>0.46075157108553766</v>
      </c>
      <c r="AE202" s="71">
        <f t="shared" si="52"/>
        <v>0.76121765802366403</v>
      </c>
      <c r="AF202" s="71">
        <f t="shared" si="53"/>
        <v>1.622455278763429</v>
      </c>
      <c r="AG202" s="71">
        <f t="shared" si="54"/>
        <v>24.683949992104672</v>
      </c>
      <c r="AH202" s="71">
        <f t="shared" si="55"/>
        <v>28.398414250080545</v>
      </c>
      <c r="AI202" s="71">
        <f t="shared" si="56"/>
        <v>46.917635757814779</v>
      </c>
      <c r="AJ202" s="51">
        <v>24.683949992104672</v>
      </c>
      <c r="AK202" s="51">
        <v>28.398414250080545</v>
      </c>
      <c r="AL202" s="51">
        <v>46.917635757814779</v>
      </c>
      <c r="AM202" s="53" t="str">
        <f t="shared" si="57"/>
        <v>Plate</v>
      </c>
      <c r="AN202" s="53" t="str">
        <f t="shared" si="58"/>
        <v>Plate</v>
      </c>
      <c r="AO202" s="53" t="str">
        <f t="shared" si="59"/>
        <v>Plate</v>
      </c>
    </row>
    <row r="203" spans="1:41" s="24" customFormat="1" x14ac:dyDescent="0.25">
      <c r="A203" s="27" t="s">
        <v>229</v>
      </c>
      <c r="B203" s="17">
        <v>454856</v>
      </c>
      <c r="C203" s="17">
        <v>8054950</v>
      </c>
      <c r="D203" s="27">
        <v>-17.5916</v>
      </c>
      <c r="E203" s="27">
        <v>146.57499999999999</v>
      </c>
      <c r="F203" s="22">
        <v>0.58140700000000001</v>
      </c>
      <c r="G203" s="22">
        <v>0.35521000000000003</v>
      </c>
      <c r="H203" s="22">
        <v>7.1447799999999999</v>
      </c>
      <c r="I203" s="22">
        <v>9.0461299999999998</v>
      </c>
      <c r="J203" s="22">
        <v>0.885606</v>
      </c>
      <c r="K203" s="22">
        <v>1.6237999999999999</v>
      </c>
      <c r="L203" s="22">
        <v>1.5093300000000001</v>
      </c>
      <c r="M203" s="22">
        <v>1.35859</v>
      </c>
      <c r="N203" s="22">
        <v>1.2374799999999999</v>
      </c>
      <c r="O203" s="22">
        <v>3700.77</v>
      </c>
      <c r="P203" s="22">
        <v>9063.7900000000009</v>
      </c>
      <c r="Q203" s="22">
        <v>583.95100000000002</v>
      </c>
      <c r="R203" s="22">
        <v>1329.77</v>
      </c>
      <c r="S203" s="22">
        <v>0.47120099999999998</v>
      </c>
      <c r="T203" s="22">
        <v>0.724908</v>
      </c>
      <c r="U203" s="22">
        <v>0.17188100000000001</v>
      </c>
      <c r="V203" s="22">
        <v>0.25410500000000003</v>
      </c>
      <c r="W203" s="22">
        <v>64.412925720199993</v>
      </c>
      <c r="X203" s="17">
        <f t="shared" si="46"/>
        <v>0.31748628462593809</v>
      </c>
      <c r="Y203" s="17">
        <f t="shared" si="47"/>
        <v>0.56918309037572001</v>
      </c>
      <c r="Z203" s="71">
        <f t="shared" si="48"/>
        <v>0.82628735977994938</v>
      </c>
      <c r="AA203" s="17" t="str">
        <f t="shared" si="49"/>
        <v/>
      </c>
      <c r="AB203" s="17">
        <f t="shared" si="45"/>
        <v>0.82628735977994938</v>
      </c>
      <c r="AC203" s="71">
        <f t="shared" si="50"/>
        <v>0.31748628462593809</v>
      </c>
      <c r="AD203" s="71">
        <f t="shared" si="51"/>
        <v>0.56918309037572001</v>
      </c>
      <c r="AE203" s="71">
        <f t="shared" si="52"/>
        <v>0.82628735977994938</v>
      </c>
      <c r="AF203" s="71">
        <f t="shared" si="53"/>
        <v>1.7129567347816075</v>
      </c>
      <c r="AG203" s="71">
        <f t="shared" si="54"/>
        <v>18.534401843279234</v>
      </c>
      <c r="AH203" s="71">
        <f t="shared" si="55"/>
        <v>33.228106630976157</v>
      </c>
      <c r="AI203" s="71">
        <f t="shared" si="56"/>
        <v>48.237491525744602</v>
      </c>
      <c r="AJ203" s="51">
        <v>18.534401843279234</v>
      </c>
      <c r="AK203" s="51">
        <v>33.228106630976157</v>
      </c>
      <c r="AL203" s="51">
        <v>48.237491525744602</v>
      </c>
      <c r="AM203" s="53" t="str">
        <f t="shared" si="57"/>
        <v>Plate</v>
      </c>
      <c r="AN203" s="53" t="str">
        <f t="shared" si="58"/>
        <v>Plate</v>
      </c>
      <c r="AO203" s="53" t="str">
        <f t="shared" si="59"/>
        <v>Plate</v>
      </c>
    </row>
    <row r="204" spans="1:41" s="24" customFormat="1" x14ac:dyDescent="0.25">
      <c r="A204" s="27" t="s">
        <v>230</v>
      </c>
      <c r="B204" s="17">
        <v>454836</v>
      </c>
      <c r="C204" s="17">
        <v>8054930</v>
      </c>
      <c r="D204" s="27">
        <v>-17.591799999999999</v>
      </c>
      <c r="E204" s="27">
        <v>146.57400000000001</v>
      </c>
      <c r="F204" s="22">
        <v>0.64587700000000003</v>
      </c>
      <c r="G204" s="22">
        <v>0.38821099999999997</v>
      </c>
      <c r="H204" s="22">
        <v>7.1712699999999998</v>
      </c>
      <c r="I204" s="22">
        <v>9.0547299999999993</v>
      </c>
      <c r="J204" s="22">
        <v>0.92209099999999999</v>
      </c>
      <c r="K204" s="22">
        <v>1.78972</v>
      </c>
      <c r="L204" s="22">
        <v>1.6505799999999999</v>
      </c>
      <c r="M204" s="22">
        <v>1.47109</v>
      </c>
      <c r="N204" s="22">
        <v>1.3264400000000001</v>
      </c>
      <c r="O204" s="22">
        <v>4141.88</v>
      </c>
      <c r="P204" s="22">
        <v>10626.4</v>
      </c>
      <c r="Q204" s="22">
        <v>659.44399999999996</v>
      </c>
      <c r="R204" s="22">
        <v>1612.87</v>
      </c>
      <c r="S204" s="22">
        <v>0.49941400000000002</v>
      </c>
      <c r="T204" s="22">
        <v>0.78448200000000001</v>
      </c>
      <c r="U204" s="22">
        <v>0.18010100000000001</v>
      </c>
      <c r="V204" s="22">
        <v>0.27229100000000001</v>
      </c>
      <c r="W204" s="22">
        <v>68.608184814500007</v>
      </c>
      <c r="X204" s="17">
        <f t="shared" si="46"/>
        <v>0.37740302549008664</v>
      </c>
      <c r="Y204" s="17">
        <f t="shared" si="47"/>
        <v>0.53915636837109426</v>
      </c>
      <c r="Z204" s="71">
        <f t="shared" si="48"/>
        <v>0.92814221668092212</v>
      </c>
      <c r="AA204" s="17" t="str">
        <f t="shared" si="49"/>
        <v/>
      </c>
      <c r="AB204" s="17">
        <f t="shared" si="45"/>
        <v>0.92814221668092212</v>
      </c>
      <c r="AC204" s="71">
        <f t="shared" si="50"/>
        <v>0.37740302549008664</v>
      </c>
      <c r="AD204" s="71">
        <f t="shared" si="51"/>
        <v>0.53915636837109426</v>
      </c>
      <c r="AE204" s="71">
        <f t="shared" si="52"/>
        <v>0.92814221668092212</v>
      </c>
      <c r="AF204" s="71">
        <f t="shared" si="53"/>
        <v>1.844701610542103</v>
      </c>
      <c r="AG204" s="71">
        <f t="shared" si="54"/>
        <v>20.458757304341439</v>
      </c>
      <c r="AH204" s="71">
        <f t="shared" si="55"/>
        <v>29.227294283797594</v>
      </c>
      <c r="AI204" s="71">
        <f t="shared" si="56"/>
        <v>50.313948411860963</v>
      </c>
      <c r="AJ204" s="51">
        <v>20.458757304341439</v>
      </c>
      <c r="AK204" s="51">
        <v>29.227294283797594</v>
      </c>
      <c r="AL204" s="51">
        <v>50.313948411860963</v>
      </c>
      <c r="AM204" s="53" t="str">
        <f t="shared" si="57"/>
        <v>Plate</v>
      </c>
      <c r="AN204" s="53" t="str">
        <f t="shared" si="58"/>
        <v>Plate</v>
      </c>
      <c r="AO204" s="53" t="str">
        <f t="shared" si="59"/>
        <v>Plate</v>
      </c>
    </row>
    <row r="205" spans="1:41" s="24" customFormat="1" x14ac:dyDescent="0.25">
      <c r="A205" s="27" t="s">
        <v>231</v>
      </c>
      <c r="B205" s="17">
        <v>454827</v>
      </c>
      <c r="C205" s="17">
        <v>8054900</v>
      </c>
      <c r="D205" s="27">
        <v>-17.592099999999999</v>
      </c>
      <c r="E205" s="27">
        <v>146.57400000000001</v>
      </c>
      <c r="F205" s="22">
        <v>0.70179599999999998</v>
      </c>
      <c r="G205" s="22">
        <v>0.41698499999999999</v>
      </c>
      <c r="H205" s="22">
        <v>7.1536099999999996</v>
      </c>
      <c r="I205" s="22">
        <v>9.0285200000000003</v>
      </c>
      <c r="J205" s="22">
        <v>0.98456299999999997</v>
      </c>
      <c r="K205" s="22">
        <v>2.00902</v>
      </c>
      <c r="L205" s="22">
        <v>1.8404</v>
      </c>
      <c r="M205" s="22">
        <v>1.6274599999999999</v>
      </c>
      <c r="N205" s="22">
        <v>1.4557100000000001</v>
      </c>
      <c r="O205" s="22">
        <v>5033.3100000000004</v>
      </c>
      <c r="P205" s="22">
        <v>13695.1</v>
      </c>
      <c r="Q205" s="22">
        <v>781.04899999999998</v>
      </c>
      <c r="R205" s="22">
        <v>2024.65</v>
      </c>
      <c r="S205" s="22">
        <v>0.53471500000000005</v>
      </c>
      <c r="T205" s="22">
        <v>0.85577999999999999</v>
      </c>
      <c r="U205" s="22">
        <v>0.19228600000000001</v>
      </c>
      <c r="V205" s="22">
        <v>0.29667100000000002</v>
      </c>
      <c r="W205" s="22">
        <v>63.977508544899997</v>
      </c>
      <c r="X205" s="17">
        <f t="shared" si="46"/>
        <v>0.37573678845613845</v>
      </c>
      <c r="Y205" s="17">
        <f t="shared" si="47"/>
        <v>0.58652258529343015</v>
      </c>
      <c r="Z205" s="71">
        <f t="shared" si="48"/>
        <v>1.0632267185890611</v>
      </c>
      <c r="AA205" s="17" t="str">
        <f t="shared" si="49"/>
        <v/>
      </c>
      <c r="AB205" s="17">
        <f t="shared" si="45"/>
        <v>1.0632267185890611</v>
      </c>
      <c r="AC205" s="71">
        <f t="shared" si="50"/>
        <v>0.37573678845613845</v>
      </c>
      <c r="AD205" s="71">
        <f t="shared" si="51"/>
        <v>0.58652258529343015</v>
      </c>
      <c r="AE205" s="71">
        <f t="shared" si="52"/>
        <v>1.0632267185890611</v>
      </c>
      <c r="AF205" s="71">
        <f t="shared" si="53"/>
        <v>2.02548609233863</v>
      </c>
      <c r="AG205" s="71">
        <f t="shared" si="54"/>
        <v>18.550450179705361</v>
      </c>
      <c r="AH205" s="71">
        <f t="shared" si="55"/>
        <v>28.957127255128672</v>
      </c>
      <c r="AI205" s="71">
        <f t="shared" si="56"/>
        <v>52.492422565165953</v>
      </c>
      <c r="AJ205" s="51">
        <v>18.550450179705361</v>
      </c>
      <c r="AK205" s="51">
        <v>28.957127255128672</v>
      </c>
      <c r="AL205" s="51">
        <v>52.492422565165953</v>
      </c>
      <c r="AM205" s="53" t="str">
        <f t="shared" si="57"/>
        <v>Plate</v>
      </c>
      <c r="AN205" s="53" t="str">
        <f t="shared" si="58"/>
        <v>Plate</v>
      </c>
      <c r="AO205" s="53" t="str">
        <f t="shared" si="59"/>
        <v>Plate</v>
      </c>
    </row>
    <row r="206" spans="1:41" s="24" customFormat="1" x14ac:dyDescent="0.25">
      <c r="A206" s="27" t="s">
        <v>232</v>
      </c>
      <c r="B206" s="17">
        <v>455093</v>
      </c>
      <c r="C206" s="17">
        <v>8054840</v>
      </c>
      <c r="D206" s="27">
        <v>-17.592600000000001</v>
      </c>
      <c r="E206" s="27">
        <v>146.577</v>
      </c>
      <c r="F206" s="22">
        <v>0.85610299999999995</v>
      </c>
      <c r="G206" s="22">
        <v>0.50546000000000002</v>
      </c>
      <c r="H206" s="22">
        <v>7.1604900000000002</v>
      </c>
      <c r="I206" s="22">
        <v>9.0495300000000007</v>
      </c>
      <c r="J206" s="22">
        <v>1.17523</v>
      </c>
      <c r="K206" s="22">
        <v>2.42544</v>
      </c>
      <c r="L206" s="22">
        <v>2.2314099999999999</v>
      </c>
      <c r="M206" s="22">
        <v>1.96851</v>
      </c>
      <c r="N206" s="22">
        <v>1.7543599999999999</v>
      </c>
      <c r="O206" s="22">
        <v>7351.33</v>
      </c>
      <c r="P206" s="22">
        <v>20572.3</v>
      </c>
      <c r="Q206" s="22">
        <v>1127.26</v>
      </c>
      <c r="R206" s="22">
        <v>3021.26</v>
      </c>
      <c r="S206" s="22">
        <v>0.63927800000000001</v>
      </c>
      <c r="T206" s="22">
        <v>1.03775</v>
      </c>
      <c r="U206" s="22">
        <v>0.22881000000000001</v>
      </c>
      <c r="V206" s="22">
        <v>0.35613299999999998</v>
      </c>
      <c r="W206" s="22">
        <v>72.498863220199993</v>
      </c>
      <c r="X206" s="17">
        <f t="shared" si="46"/>
        <v>0.1880035914159901</v>
      </c>
      <c r="Y206" s="17">
        <f t="shared" si="47"/>
        <v>0.84948530744910977</v>
      </c>
      <c r="Z206" s="71">
        <f t="shared" si="48"/>
        <v>1.2888860028827895</v>
      </c>
      <c r="AA206" s="17" t="str">
        <f t="shared" si="49"/>
        <v/>
      </c>
      <c r="AB206" s="17">
        <f t="shared" si="45"/>
        <v>1.2888860028827895</v>
      </c>
      <c r="AC206" s="71">
        <f t="shared" si="50"/>
        <v>0.1880035914159901</v>
      </c>
      <c r="AD206" s="71">
        <f t="shared" si="51"/>
        <v>0.84948530744910977</v>
      </c>
      <c r="AE206" s="71">
        <f t="shared" si="52"/>
        <v>1.2888860028827895</v>
      </c>
      <c r="AF206" s="71">
        <f t="shared" si="53"/>
        <v>2.3263749017478892</v>
      </c>
      <c r="AG206" s="71">
        <f t="shared" si="54"/>
        <v>8.0813969955889835</v>
      </c>
      <c r="AH206" s="71">
        <f t="shared" si="55"/>
        <v>36.515408879749387</v>
      </c>
      <c r="AI206" s="71">
        <f t="shared" si="56"/>
        <v>55.403194124661638</v>
      </c>
      <c r="AJ206" s="51">
        <v>8.0813969955889835</v>
      </c>
      <c r="AK206" s="51">
        <v>36.515408879749387</v>
      </c>
      <c r="AL206" s="51">
        <v>55.403194124661638</v>
      </c>
      <c r="AM206" s="53" t="str">
        <f t="shared" si="57"/>
        <v>Plate</v>
      </c>
      <c r="AN206" s="53" t="str">
        <f t="shared" si="58"/>
        <v>Plate</v>
      </c>
      <c r="AO206" s="53" t="str">
        <f t="shared" si="59"/>
        <v>Plate</v>
      </c>
    </row>
    <row r="207" spans="1:41" s="24" customFormat="1" x14ac:dyDescent="0.25">
      <c r="A207" s="27" t="s">
        <v>233</v>
      </c>
      <c r="B207" s="17">
        <v>455123</v>
      </c>
      <c r="C207" s="17">
        <v>8054840</v>
      </c>
      <c r="D207" s="27">
        <v>-17.592600000000001</v>
      </c>
      <c r="E207" s="27">
        <v>146.577</v>
      </c>
      <c r="F207" s="22">
        <v>0.91817800000000005</v>
      </c>
      <c r="G207" s="22">
        <v>0.54428699999999997</v>
      </c>
      <c r="H207" s="22">
        <v>7.1740700000000004</v>
      </c>
      <c r="I207" s="22">
        <v>9.01051</v>
      </c>
      <c r="J207" s="22">
        <v>1.20814</v>
      </c>
      <c r="K207" s="22">
        <v>2.4931000000000001</v>
      </c>
      <c r="L207" s="22">
        <v>2.29575</v>
      </c>
      <c r="M207" s="22">
        <v>2.02623</v>
      </c>
      <c r="N207" s="22">
        <v>1.8070299999999999</v>
      </c>
      <c r="O207" s="22">
        <v>7392.34</v>
      </c>
      <c r="P207" s="22">
        <v>20577.900000000001</v>
      </c>
      <c r="Q207" s="22">
        <v>1184.75</v>
      </c>
      <c r="R207" s="22">
        <v>3180.87</v>
      </c>
      <c r="S207" s="22">
        <v>0.678172</v>
      </c>
      <c r="T207" s="22">
        <v>1.1007499999999999</v>
      </c>
      <c r="U207" s="22">
        <v>0.241896</v>
      </c>
      <c r="V207" s="22">
        <v>0.37742599999999998</v>
      </c>
      <c r="W207" s="22">
        <v>70.172729492200006</v>
      </c>
      <c r="X207" s="17">
        <f t="shared" si="46"/>
        <v>0.12690615707798836</v>
      </c>
      <c r="Y207" s="17">
        <f t="shared" si="47"/>
        <v>0.90248976393918801</v>
      </c>
      <c r="Z207" s="71">
        <f t="shared" si="48"/>
        <v>1.3467703692704134</v>
      </c>
      <c r="AA207" s="17" t="str">
        <f t="shared" si="49"/>
        <v/>
      </c>
      <c r="AB207" s="17">
        <f t="shared" si="45"/>
        <v>1.3467703692704134</v>
      </c>
      <c r="AC207" s="71">
        <f t="shared" si="50"/>
        <v>0.12690615707798836</v>
      </c>
      <c r="AD207" s="71">
        <f t="shared" si="51"/>
        <v>0.90248976393918801</v>
      </c>
      <c r="AE207" s="71">
        <f t="shared" si="52"/>
        <v>1.3467703692704134</v>
      </c>
      <c r="AF207" s="71">
        <f t="shared" si="53"/>
        <v>2.37616629028759</v>
      </c>
      <c r="AG207" s="71">
        <f t="shared" si="54"/>
        <v>5.3407944383652026</v>
      </c>
      <c r="AH207" s="71">
        <f t="shared" si="55"/>
        <v>37.980917734084962</v>
      </c>
      <c r="AI207" s="71">
        <f t="shared" si="56"/>
        <v>56.678287827549823</v>
      </c>
      <c r="AJ207" s="51">
        <v>5.3407944383652026</v>
      </c>
      <c r="AK207" s="51">
        <v>37.980917734084962</v>
      </c>
      <c r="AL207" s="51">
        <v>56.678287827549823</v>
      </c>
      <c r="AM207" s="53" t="str">
        <f t="shared" si="57"/>
        <v>Plate</v>
      </c>
      <c r="AN207" s="53" t="str">
        <f t="shared" si="58"/>
        <v>Plate</v>
      </c>
      <c r="AO207" s="53" t="str">
        <f t="shared" si="59"/>
        <v>Plate</v>
      </c>
    </row>
    <row r="208" spans="1:41" s="24" customFormat="1" x14ac:dyDescent="0.25">
      <c r="A208" s="27" t="s">
        <v>234</v>
      </c>
      <c r="B208" s="17">
        <v>455153</v>
      </c>
      <c r="C208" s="17">
        <v>8054840</v>
      </c>
      <c r="D208" s="27">
        <v>-17.592600000000001</v>
      </c>
      <c r="E208" s="27">
        <v>146.577</v>
      </c>
      <c r="F208" s="22">
        <v>0.87342200000000003</v>
      </c>
      <c r="G208" s="22">
        <v>0.51442200000000005</v>
      </c>
      <c r="H208" s="22">
        <v>7.1569500000000001</v>
      </c>
      <c r="I208" s="22">
        <v>8.9377300000000002</v>
      </c>
      <c r="J208" s="22">
        <v>1.2374700000000001</v>
      </c>
      <c r="K208" s="22">
        <v>2.5562999999999998</v>
      </c>
      <c r="L208" s="22">
        <v>2.3567300000000002</v>
      </c>
      <c r="M208" s="22">
        <v>2.0791499999999998</v>
      </c>
      <c r="N208" s="22">
        <v>1.8514900000000001</v>
      </c>
      <c r="O208" s="22">
        <v>8046.61</v>
      </c>
      <c r="P208" s="22">
        <v>22643.200000000001</v>
      </c>
      <c r="Q208" s="22">
        <v>1247.9100000000001</v>
      </c>
      <c r="R208" s="22">
        <v>3365.89</v>
      </c>
      <c r="S208" s="22">
        <v>0.66439099999999995</v>
      </c>
      <c r="T208" s="22">
        <v>1.07856</v>
      </c>
      <c r="U208" s="22">
        <v>0.23750199999999999</v>
      </c>
      <c r="V208" s="22">
        <v>0.37045600000000001</v>
      </c>
      <c r="W208" s="22">
        <v>67.985183715800005</v>
      </c>
      <c r="X208" s="17">
        <f t="shared" si="46"/>
        <v>8.8974562071197472E-2</v>
      </c>
      <c r="Y208" s="17">
        <f t="shared" si="47"/>
        <v>0.99248871237891745</v>
      </c>
      <c r="Z208" s="71">
        <f t="shared" si="48"/>
        <v>1.3386149504526965</v>
      </c>
      <c r="AA208" s="17" t="str">
        <f t="shared" si="49"/>
        <v/>
      </c>
      <c r="AB208" s="17">
        <f t="shared" si="45"/>
        <v>1.3386149504526965</v>
      </c>
      <c r="AC208" s="71">
        <f t="shared" si="50"/>
        <v>8.8974562071197472E-2</v>
      </c>
      <c r="AD208" s="71">
        <f t="shared" si="51"/>
        <v>0.99248871237891745</v>
      </c>
      <c r="AE208" s="71">
        <f t="shared" si="52"/>
        <v>1.3386149504526965</v>
      </c>
      <c r="AF208" s="71">
        <f t="shared" si="53"/>
        <v>2.4200782249028112</v>
      </c>
      <c r="AG208" s="71">
        <f t="shared" si="54"/>
        <v>3.6765159553786999</v>
      </c>
      <c r="AH208" s="71">
        <f t="shared" si="55"/>
        <v>41.010604622864008</v>
      </c>
      <c r="AI208" s="71">
        <f t="shared" si="56"/>
        <v>55.312879421757302</v>
      </c>
      <c r="AJ208" s="51">
        <v>3.6765159553786999</v>
      </c>
      <c r="AK208" s="51">
        <v>41.010604622864008</v>
      </c>
      <c r="AL208" s="51">
        <v>55.312879421757302</v>
      </c>
      <c r="AM208" s="53" t="str">
        <f t="shared" si="57"/>
        <v>Mixed</v>
      </c>
      <c r="AN208" s="53" t="str">
        <f t="shared" si="58"/>
        <v>Plate</v>
      </c>
      <c r="AO208" s="53" t="str">
        <f t="shared" si="59"/>
        <v>Plate</v>
      </c>
    </row>
    <row r="209" spans="1:41" s="24" customFormat="1" x14ac:dyDescent="0.25">
      <c r="A209" s="27" t="s">
        <v>235</v>
      </c>
      <c r="B209" s="17">
        <v>455174</v>
      </c>
      <c r="C209" s="17">
        <v>8054860</v>
      </c>
      <c r="D209" s="27">
        <v>-17.592400000000001</v>
      </c>
      <c r="E209" s="27">
        <v>146.578</v>
      </c>
      <c r="F209" s="22">
        <v>1.06606</v>
      </c>
      <c r="G209" s="22">
        <v>0.64051599999999997</v>
      </c>
      <c r="H209" s="22">
        <v>7.2634100000000004</v>
      </c>
      <c r="I209" s="22">
        <v>9.0752299999999995</v>
      </c>
      <c r="J209" s="22">
        <v>1.15238</v>
      </c>
      <c r="K209" s="22">
        <v>2.2709199999999998</v>
      </c>
      <c r="L209" s="22">
        <v>2.1079500000000002</v>
      </c>
      <c r="M209" s="22">
        <v>1.8755599999999999</v>
      </c>
      <c r="N209" s="22">
        <v>1.6819299999999999</v>
      </c>
      <c r="O209" s="22">
        <v>6057.79</v>
      </c>
      <c r="P209" s="22">
        <v>16107.9</v>
      </c>
      <c r="Q209" s="22">
        <v>1050.71</v>
      </c>
      <c r="R209" s="22">
        <v>2716.96</v>
      </c>
      <c r="S209" s="22">
        <v>0.74064799999999997</v>
      </c>
      <c r="T209" s="22">
        <v>1.1933199999999999</v>
      </c>
      <c r="U209" s="22">
        <v>0.26369999999999999</v>
      </c>
      <c r="V209" s="22">
        <v>0.40911399999999998</v>
      </c>
      <c r="W209" s="22">
        <v>47.073055267299999</v>
      </c>
      <c r="X209" s="17">
        <f t="shared" si="46"/>
        <v>4.2332287547453884E-2</v>
      </c>
      <c r="Y209" s="17">
        <f t="shared" si="47"/>
        <v>0.830453053122854</v>
      </c>
      <c r="Z209" s="71">
        <f t="shared" si="48"/>
        <v>1.2474357265983727</v>
      </c>
      <c r="AA209" s="17">
        <f t="shared" si="49"/>
        <v>0.67899134559442942</v>
      </c>
      <c r="AB209" s="17">
        <f t="shared" si="45"/>
        <v>1.2474357265983727</v>
      </c>
      <c r="AC209" s="71">
        <f t="shared" si="50"/>
        <v>4.2332287547453884E-2</v>
      </c>
      <c r="AD209" s="71">
        <f t="shared" si="51"/>
        <v>0.830453053122854</v>
      </c>
      <c r="AE209" s="71">
        <f t="shared" si="52"/>
        <v>1.2474357265983727</v>
      </c>
      <c r="AF209" s="71">
        <f t="shared" si="53"/>
        <v>2.1202210672686803</v>
      </c>
      <c r="AG209" s="71">
        <f t="shared" si="54"/>
        <v>1.9965978171317462</v>
      </c>
      <c r="AH209" s="71">
        <f t="shared" si="55"/>
        <v>39.168229480554288</v>
      </c>
      <c r="AI209" s="71">
        <f t="shared" si="56"/>
        <v>58.835172702313976</v>
      </c>
      <c r="AJ209" s="51">
        <v>1.9965978171317462</v>
      </c>
      <c r="AK209" s="51">
        <v>39.168229480554288</v>
      </c>
      <c r="AL209" s="51">
        <v>58.835172702313976</v>
      </c>
      <c r="AM209" s="53" t="str">
        <f t="shared" si="57"/>
        <v>Plate</v>
      </c>
      <c r="AN209" s="53" t="str">
        <f t="shared" si="58"/>
        <v>Plate</v>
      </c>
      <c r="AO209" s="53" t="str">
        <f t="shared" si="59"/>
        <v>Plate</v>
      </c>
    </row>
    <row r="210" spans="1:41" s="24" customFormat="1" x14ac:dyDescent="0.25">
      <c r="A210" s="27" t="s">
        <v>236</v>
      </c>
      <c r="B210" s="17">
        <v>455200</v>
      </c>
      <c r="C210" s="17">
        <v>8054870</v>
      </c>
      <c r="D210" s="27">
        <v>-17.592300000000002</v>
      </c>
      <c r="E210" s="27">
        <v>146.578</v>
      </c>
      <c r="F210" s="22">
        <v>1.07667</v>
      </c>
      <c r="G210" s="22">
        <v>0.63781299999999996</v>
      </c>
      <c r="H210" s="22">
        <v>7.2659200000000004</v>
      </c>
      <c r="I210" s="22">
        <v>9.0782399999999992</v>
      </c>
      <c r="J210" s="22">
        <v>1.1921600000000001</v>
      </c>
      <c r="K210" s="22">
        <v>2.4079299999999999</v>
      </c>
      <c r="L210" s="22">
        <v>2.2310699999999999</v>
      </c>
      <c r="M210" s="22">
        <v>1.9756100000000001</v>
      </c>
      <c r="N210" s="22">
        <v>1.76294</v>
      </c>
      <c r="O210" s="22">
        <v>6616.25</v>
      </c>
      <c r="P210" s="22">
        <v>17943.8</v>
      </c>
      <c r="Q210" s="22">
        <v>1134.3900000000001</v>
      </c>
      <c r="R210" s="22">
        <v>3003.92</v>
      </c>
      <c r="S210" s="22">
        <v>0.74345300000000003</v>
      </c>
      <c r="T210" s="22">
        <v>1.21163</v>
      </c>
      <c r="U210" s="22">
        <v>0.26355899999999999</v>
      </c>
      <c r="V210" s="22">
        <v>0.41166999999999998</v>
      </c>
      <c r="W210" s="22">
        <v>49.459346771200003</v>
      </c>
      <c r="X210" s="17">
        <f t="shared" si="46"/>
        <v>8.2242837002602265E-2</v>
      </c>
      <c r="Y210" s="17">
        <f t="shared" si="47"/>
        <v>0.84636425148336158</v>
      </c>
      <c r="Z210" s="71">
        <f t="shared" si="48"/>
        <v>1.2985775748230768</v>
      </c>
      <c r="AA210" s="17">
        <f t="shared" si="49"/>
        <v>0.67888931405885033</v>
      </c>
      <c r="AB210" s="17">
        <f t="shared" si="45"/>
        <v>1.2985775748230768</v>
      </c>
      <c r="AC210" s="71">
        <f t="shared" si="50"/>
        <v>8.2242837002602265E-2</v>
      </c>
      <c r="AD210" s="71">
        <f t="shared" si="51"/>
        <v>0.84636425148336158</v>
      </c>
      <c r="AE210" s="71">
        <f t="shared" si="52"/>
        <v>1.2985775748230768</v>
      </c>
      <c r="AF210" s="71">
        <f t="shared" si="53"/>
        <v>2.2271846633090409</v>
      </c>
      <c r="AG210" s="71">
        <f t="shared" si="54"/>
        <v>3.6926815435416085</v>
      </c>
      <c r="AH210" s="71">
        <f t="shared" si="55"/>
        <v>38.001530157174997</v>
      </c>
      <c r="AI210" s="71">
        <f t="shared" si="56"/>
        <v>58.305788299283392</v>
      </c>
      <c r="AJ210" s="51">
        <v>3.6926815435416085</v>
      </c>
      <c r="AK210" s="51">
        <v>38.001530157174997</v>
      </c>
      <c r="AL210" s="51">
        <v>58.305788299283392</v>
      </c>
      <c r="AM210" s="53" t="str">
        <f t="shared" si="57"/>
        <v>Plate</v>
      </c>
      <c r="AN210" s="53" t="str">
        <f t="shared" si="58"/>
        <v>Plate</v>
      </c>
      <c r="AO210" s="53" t="str">
        <f t="shared" si="59"/>
        <v>Plate</v>
      </c>
    </row>
    <row r="211" spans="1:41" s="24" customFormat="1" x14ac:dyDescent="0.25">
      <c r="A211" s="27" t="s">
        <v>237</v>
      </c>
      <c r="B211" s="17">
        <v>455230</v>
      </c>
      <c r="C211" s="17">
        <v>8054870</v>
      </c>
      <c r="D211" s="27">
        <v>-17.592300000000002</v>
      </c>
      <c r="E211" s="27">
        <v>146.578</v>
      </c>
      <c r="F211" s="22">
        <v>1.0245299999999999</v>
      </c>
      <c r="G211" s="22">
        <v>0.60242899999999999</v>
      </c>
      <c r="H211" s="22">
        <v>7.2504</v>
      </c>
      <c r="I211" s="22">
        <v>9.0709599999999995</v>
      </c>
      <c r="J211" s="22">
        <v>1.2271700000000001</v>
      </c>
      <c r="K211" s="22">
        <v>2.50732</v>
      </c>
      <c r="L211" s="22">
        <v>2.32158</v>
      </c>
      <c r="M211" s="22">
        <v>2.0505100000000001</v>
      </c>
      <c r="N211" s="22">
        <v>1.82507</v>
      </c>
      <c r="O211" s="22">
        <v>7450.54</v>
      </c>
      <c r="P211" s="22">
        <v>20737.2</v>
      </c>
      <c r="Q211" s="22">
        <v>1216.69</v>
      </c>
      <c r="R211" s="22">
        <v>3265.4</v>
      </c>
      <c r="S211" s="22">
        <v>0.72597699999999998</v>
      </c>
      <c r="T211" s="22">
        <v>1.1869499999999999</v>
      </c>
      <c r="U211" s="22">
        <v>0.257434</v>
      </c>
      <c r="V211" s="22">
        <v>0.40239799999999998</v>
      </c>
      <c r="W211" s="22">
        <v>47.6307868958</v>
      </c>
      <c r="X211" s="17">
        <f t="shared" si="46"/>
        <v>7.686221442393526E-2</v>
      </c>
      <c r="Y211" s="17">
        <f t="shared" si="47"/>
        <v>0.92706875988062531</v>
      </c>
      <c r="Z211" s="71">
        <f t="shared" si="48"/>
        <v>1.3180668812237772</v>
      </c>
      <c r="AA211" s="17">
        <f t="shared" si="49"/>
        <v>0.67792969016321125</v>
      </c>
      <c r="AB211" s="17">
        <f t="shared" si="45"/>
        <v>1.3180668812237772</v>
      </c>
      <c r="AC211" s="71">
        <f t="shared" si="50"/>
        <v>7.686221442393526E-2</v>
      </c>
      <c r="AD211" s="71">
        <f t="shared" si="51"/>
        <v>0.92706875988062531</v>
      </c>
      <c r="AE211" s="71">
        <f t="shared" si="52"/>
        <v>1.3180668812237772</v>
      </c>
      <c r="AF211" s="71">
        <f t="shared" si="53"/>
        <v>2.3219978555283376</v>
      </c>
      <c r="AG211" s="71">
        <f t="shared" si="54"/>
        <v>3.3101759435710738</v>
      </c>
      <c r="AH211" s="71">
        <f t="shared" si="55"/>
        <v>39.925478728303304</v>
      </c>
      <c r="AI211" s="71">
        <f t="shared" si="56"/>
        <v>56.764345328125628</v>
      </c>
      <c r="AJ211" s="51">
        <v>3.3101759435710738</v>
      </c>
      <c r="AK211" s="51">
        <v>39.925478728303304</v>
      </c>
      <c r="AL211" s="51">
        <v>56.764345328125628</v>
      </c>
      <c r="AM211" s="53" t="str">
        <f t="shared" si="57"/>
        <v>Plate</v>
      </c>
      <c r="AN211" s="53" t="str">
        <f t="shared" si="58"/>
        <v>Plate</v>
      </c>
      <c r="AO211" s="53" t="str">
        <f t="shared" si="59"/>
        <v>Plate</v>
      </c>
    </row>
    <row r="212" spans="1:41" s="24" customFormat="1" x14ac:dyDescent="0.25">
      <c r="A212" s="27" t="s">
        <v>238</v>
      </c>
      <c r="B212" s="17">
        <v>455255</v>
      </c>
      <c r="C212" s="17">
        <v>8054880</v>
      </c>
      <c r="D212" s="27">
        <v>-17.592199999999998</v>
      </c>
      <c r="E212" s="27">
        <v>146.578</v>
      </c>
      <c r="F212" s="22">
        <v>1.0260899999999999</v>
      </c>
      <c r="G212" s="22">
        <v>0.60270299999999999</v>
      </c>
      <c r="H212" s="22">
        <v>7.2644099999999998</v>
      </c>
      <c r="I212" s="22">
        <v>9.0792199999999994</v>
      </c>
      <c r="J212" s="22">
        <v>1.21414</v>
      </c>
      <c r="K212" s="22">
        <v>2.5042800000000001</v>
      </c>
      <c r="L212" s="22">
        <v>2.3160599999999998</v>
      </c>
      <c r="M212" s="22">
        <v>2.0425300000000002</v>
      </c>
      <c r="N212" s="22">
        <v>1.81579</v>
      </c>
      <c r="O212" s="22">
        <v>7294.69</v>
      </c>
      <c r="P212" s="22">
        <v>20279.599999999999</v>
      </c>
      <c r="Q212" s="22">
        <v>1197.9000000000001</v>
      </c>
      <c r="R212" s="22">
        <v>3241.45</v>
      </c>
      <c r="S212" s="22">
        <v>0.72042200000000001</v>
      </c>
      <c r="T212" s="22">
        <v>1.18018</v>
      </c>
      <c r="U212" s="22">
        <v>0.25506400000000001</v>
      </c>
      <c r="V212" s="22">
        <v>0.40181600000000001</v>
      </c>
      <c r="W212" s="22">
        <v>43.236167907700001</v>
      </c>
      <c r="X212" s="17">
        <f t="shared" si="46"/>
        <v>0.12769825079982144</v>
      </c>
      <c r="Y212" s="17">
        <f t="shared" si="47"/>
        <v>0.87936927998314207</v>
      </c>
      <c r="Z212" s="71">
        <f t="shared" si="48"/>
        <v>1.3196904031756052</v>
      </c>
      <c r="AA212" s="17">
        <f t="shared" si="49"/>
        <v>0.67684764994049251</v>
      </c>
      <c r="AB212" s="17">
        <f t="shared" si="45"/>
        <v>1.3196904031756052</v>
      </c>
      <c r="AC212" s="71">
        <f t="shared" si="50"/>
        <v>0.12769825079982144</v>
      </c>
      <c r="AD212" s="71">
        <f t="shared" si="51"/>
        <v>0.87936927998314207</v>
      </c>
      <c r="AE212" s="71">
        <f t="shared" si="52"/>
        <v>1.3196904031756052</v>
      </c>
      <c r="AF212" s="71">
        <f t="shared" si="53"/>
        <v>2.3267579339585689</v>
      </c>
      <c r="AG212" s="71">
        <f t="shared" si="54"/>
        <v>5.488248215944207</v>
      </c>
      <c r="AH212" s="71">
        <f t="shared" si="55"/>
        <v>37.793758738239269</v>
      </c>
      <c r="AI212" s="71">
        <f t="shared" si="56"/>
        <v>56.71799304581652</v>
      </c>
      <c r="AJ212" s="51">
        <v>5.488248215944207</v>
      </c>
      <c r="AK212" s="51">
        <v>37.793758738239269</v>
      </c>
      <c r="AL212" s="51">
        <v>56.71799304581652</v>
      </c>
      <c r="AM212" s="53" t="str">
        <f t="shared" si="57"/>
        <v>Plate</v>
      </c>
      <c r="AN212" s="53" t="str">
        <f t="shared" si="58"/>
        <v>Plate</v>
      </c>
      <c r="AO212" s="53" t="str">
        <f t="shared" si="59"/>
        <v>Plate</v>
      </c>
    </row>
    <row r="213" spans="1:41" s="24" customFormat="1" x14ac:dyDescent="0.25">
      <c r="A213" s="27" t="s">
        <v>239</v>
      </c>
      <c r="B213" s="17">
        <v>455307</v>
      </c>
      <c r="C213" s="17">
        <v>8054890</v>
      </c>
      <c r="D213" s="27">
        <v>-17.592099999999999</v>
      </c>
      <c r="E213" s="27">
        <v>146.57900000000001</v>
      </c>
      <c r="F213" s="22">
        <v>0.90833399999999997</v>
      </c>
      <c r="G213" s="22">
        <v>0.53023799999999999</v>
      </c>
      <c r="H213" s="22">
        <v>7.2212500000000004</v>
      </c>
      <c r="I213" s="22">
        <v>8.9984699999999993</v>
      </c>
      <c r="J213" s="22">
        <v>1.2528600000000001</v>
      </c>
      <c r="K213" s="22">
        <v>2.59511</v>
      </c>
      <c r="L213" s="22">
        <v>2.3980100000000002</v>
      </c>
      <c r="M213" s="22">
        <v>2.1130599999999999</v>
      </c>
      <c r="N213" s="22">
        <v>1.8772500000000001</v>
      </c>
      <c r="O213" s="22">
        <v>8411.2000000000007</v>
      </c>
      <c r="P213" s="22">
        <v>23863.1</v>
      </c>
      <c r="Q213" s="22">
        <v>1290.08</v>
      </c>
      <c r="R213" s="22">
        <v>3507.35</v>
      </c>
      <c r="S213" s="22">
        <v>0.67844400000000005</v>
      </c>
      <c r="T213" s="22">
        <v>1.1100399999999999</v>
      </c>
      <c r="U213" s="22">
        <v>0.241147</v>
      </c>
      <c r="V213" s="22">
        <v>0.37889</v>
      </c>
      <c r="W213" s="22">
        <v>43.556449890099998</v>
      </c>
      <c r="X213" s="17">
        <f t="shared" si="46"/>
        <v>9.1116399130080961E-2</v>
      </c>
      <c r="Y213" s="17">
        <f t="shared" si="47"/>
        <v>1.0154570685169624</v>
      </c>
      <c r="Z213" s="71">
        <f t="shared" si="48"/>
        <v>1.3279831888984084</v>
      </c>
      <c r="AA213" s="17" t="str">
        <f t="shared" si="49"/>
        <v/>
      </c>
      <c r="AB213" s="17">
        <f t="shared" si="45"/>
        <v>1.3279831888984084</v>
      </c>
      <c r="AC213" s="71">
        <f t="shared" si="50"/>
        <v>9.1116399130080961E-2</v>
      </c>
      <c r="AD213" s="71">
        <f t="shared" si="51"/>
        <v>1.0154570685169624</v>
      </c>
      <c r="AE213" s="71">
        <f t="shared" si="52"/>
        <v>1.3279831888984084</v>
      </c>
      <c r="AF213" s="71">
        <f t="shared" si="53"/>
        <v>2.4345566565454515</v>
      </c>
      <c r="AG213" s="71">
        <f t="shared" si="54"/>
        <v>3.7426280010822119</v>
      </c>
      <c r="AH213" s="71">
        <f t="shared" si="55"/>
        <v>41.710143232314813</v>
      </c>
      <c r="AI213" s="71">
        <f t="shared" si="56"/>
        <v>54.547228766602984</v>
      </c>
      <c r="AJ213" s="51">
        <v>3.7426280010822119</v>
      </c>
      <c r="AK213" s="51">
        <v>41.710143232314813</v>
      </c>
      <c r="AL213" s="51">
        <v>54.547228766602984</v>
      </c>
      <c r="AM213" s="53" t="str">
        <f t="shared" si="57"/>
        <v>Mixed</v>
      </c>
      <c r="AN213" s="53" t="str">
        <f t="shared" si="58"/>
        <v>Plate</v>
      </c>
      <c r="AO213" s="53" t="str">
        <f t="shared" si="59"/>
        <v>Plate</v>
      </c>
    </row>
    <row r="214" spans="1:41" s="24" customFormat="1" x14ac:dyDescent="0.25">
      <c r="A214" s="27" t="s">
        <v>240</v>
      </c>
      <c r="B214" s="17">
        <v>455334</v>
      </c>
      <c r="C214" s="17">
        <v>8054890</v>
      </c>
      <c r="D214" s="27">
        <v>-17.592099999999999</v>
      </c>
      <c r="E214" s="27">
        <v>146.57900000000001</v>
      </c>
      <c r="F214" s="22">
        <v>0.980487</v>
      </c>
      <c r="G214" s="22">
        <v>0.57550199999999996</v>
      </c>
      <c r="H214" s="22">
        <v>7.2305599999999997</v>
      </c>
      <c r="I214" s="22">
        <v>9.0187500000000007</v>
      </c>
      <c r="J214" s="22">
        <v>1.19353</v>
      </c>
      <c r="K214" s="22">
        <v>2.4258199999999999</v>
      </c>
      <c r="L214" s="22">
        <v>2.2458499999999999</v>
      </c>
      <c r="M214" s="22">
        <v>1.9864999999999999</v>
      </c>
      <c r="N214" s="22">
        <v>1.7712300000000001</v>
      </c>
      <c r="O214" s="22">
        <v>7143.11</v>
      </c>
      <c r="P214" s="22">
        <v>19791.2</v>
      </c>
      <c r="Q214" s="22">
        <v>1155.8800000000001</v>
      </c>
      <c r="R214" s="22">
        <v>3079.21</v>
      </c>
      <c r="S214" s="22">
        <v>0.702237</v>
      </c>
      <c r="T214" s="22">
        <v>1.1493199999999999</v>
      </c>
      <c r="U214" s="22">
        <v>0.24965000000000001</v>
      </c>
      <c r="V214" s="22">
        <v>0.391399</v>
      </c>
      <c r="W214" s="22">
        <v>50.216373443599998</v>
      </c>
      <c r="X214" s="17">
        <f t="shared" si="46"/>
        <v>8.4099537358827359E-2</v>
      </c>
      <c r="Y214" s="17">
        <f t="shared" si="47"/>
        <v>0.91164487556169771</v>
      </c>
      <c r="Z214" s="71">
        <f t="shared" si="48"/>
        <v>1.274789556426122</v>
      </c>
      <c r="AA214" s="17">
        <f t="shared" si="49"/>
        <v>0.6708144354683645</v>
      </c>
      <c r="AB214" s="17">
        <f t="shared" si="45"/>
        <v>1.274789556426122</v>
      </c>
      <c r="AC214" s="71">
        <f t="shared" si="50"/>
        <v>8.4099537358827359E-2</v>
      </c>
      <c r="AD214" s="71">
        <f t="shared" si="51"/>
        <v>0.91164487556169771</v>
      </c>
      <c r="AE214" s="71">
        <f t="shared" si="52"/>
        <v>1.274789556426122</v>
      </c>
      <c r="AF214" s="71">
        <f t="shared" si="53"/>
        <v>2.2705339693466469</v>
      </c>
      <c r="AG214" s="71">
        <f t="shared" si="54"/>
        <v>3.703954157665708</v>
      </c>
      <c r="AH214" s="71">
        <f t="shared" si="55"/>
        <v>40.151122505514699</v>
      </c>
      <c r="AI214" s="71">
        <f t="shared" si="56"/>
        <v>56.144923336819609</v>
      </c>
      <c r="AJ214" s="51">
        <v>3.703954157665708</v>
      </c>
      <c r="AK214" s="51">
        <v>40.151122505514699</v>
      </c>
      <c r="AL214" s="51">
        <v>56.144923336819609</v>
      </c>
      <c r="AM214" s="53" t="str">
        <f t="shared" si="57"/>
        <v>Plate</v>
      </c>
      <c r="AN214" s="53" t="str">
        <f t="shared" si="58"/>
        <v>Plate</v>
      </c>
      <c r="AO214" s="53" t="str">
        <f t="shared" si="59"/>
        <v>Plate</v>
      </c>
    </row>
    <row r="215" spans="1:41" s="24" customFormat="1" x14ac:dyDescent="0.25">
      <c r="A215" s="27" t="s">
        <v>241</v>
      </c>
      <c r="B215" s="17">
        <v>455361</v>
      </c>
      <c r="C215" s="17">
        <v>8054900</v>
      </c>
      <c r="D215" s="27">
        <v>-17.591999999999999</v>
      </c>
      <c r="E215" s="27">
        <v>146.57900000000001</v>
      </c>
      <c r="F215" s="22">
        <v>0.84539600000000004</v>
      </c>
      <c r="G215" s="22">
        <v>0.492288</v>
      </c>
      <c r="H215" s="22">
        <v>7.1625399999999999</v>
      </c>
      <c r="I215" s="22">
        <v>8.9019200000000005</v>
      </c>
      <c r="J215" s="22">
        <v>1.23363</v>
      </c>
      <c r="K215" s="22">
        <v>2.5232600000000001</v>
      </c>
      <c r="L215" s="22">
        <v>2.3331300000000001</v>
      </c>
      <c r="M215" s="22">
        <v>2.06209</v>
      </c>
      <c r="N215" s="22">
        <v>1.8368500000000001</v>
      </c>
      <c r="O215" s="22">
        <v>8103.35</v>
      </c>
      <c r="P215" s="22">
        <v>22908.9</v>
      </c>
      <c r="Q215" s="22">
        <v>1246.6300000000001</v>
      </c>
      <c r="R215" s="22">
        <v>3343.87</v>
      </c>
      <c r="S215" s="22">
        <v>0.65636899999999998</v>
      </c>
      <c r="T215" s="22">
        <v>1.06915</v>
      </c>
      <c r="U215" s="22">
        <v>0.23493900000000001</v>
      </c>
      <c r="V215" s="22">
        <v>0.36643199999999998</v>
      </c>
      <c r="W215" s="22">
        <v>72.856216430700002</v>
      </c>
      <c r="X215" s="17">
        <f t="shared" si="46"/>
        <v>2.8694528811691988E-2</v>
      </c>
      <c r="Y215" s="17">
        <f t="shared" si="47"/>
        <v>1.0704653126778823</v>
      </c>
      <c r="Z215" s="71">
        <f t="shared" si="48"/>
        <v>1.279015133299908</v>
      </c>
      <c r="AA215" s="17" t="str">
        <f t="shared" si="49"/>
        <v/>
      </c>
      <c r="AB215" s="17">
        <f t="shared" si="45"/>
        <v>1.279015133299908</v>
      </c>
      <c r="AC215" s="71">
        <f t="shared" si="50"/>
        <v>2.8694528811691988E-2</v>
      </c>
      <c r="AD215" s="71">
        <f t="shared" si="51"/>
        <v>1.0704653126778823</v>
      </c>
      <c r="AE215" s="71">
        <f t="shared" si="52"/>
        <v>1.279015133299908</v>
      </c>
      <c r="AF215" s="71">
        <f t="shared" si="53"/>
        <v>2.3781749747894825</v>
      </c>
      <c r="AG215" s="71">
        <f t="shared" si="54"/>
        <v>1.2065776957489027</v>
      </c>
      <c r="AH215" s="71">
        <f t="shared" si="55"/>
        <v>45.012050165595596</v>
      </c>
      <c r="AI215" s="71">
        <f t="shared" si="56"/>
        <v>53.781372138655492</v>
      </c>
      <c r="AJ215" s="51">
        <v>1.2065776957489027</v>
      </c>
      <c r="AK215" s="51">
        <v>45.012050165595596</v>
      </c>
      <c r="AL215" s="51">
        <v>53.781372138655492</v>
      </c>
      <c r="AM215" s="53" t="str">
        <f t="shared" si="57"/>
        <v>Mixed</v>
      </c>
      <c r="AN215" s="53" t="str">
        <f t="shared" si="58"/>
        <v>Plate</v>
      </c>
      <c r="AO215" s="53" t="str">
        <f t="shared" si="59"/>
        <v>Plate</v>
      </c>
    </row>
    <row r="216" spans="1:41" s="24" customFormat="1" x14ac:dyDescent="0.25">
      <c r="A216" s="27" t="s">
        <v>242</v>
      </c>
      <c r="B216" s="17">
        <v>455388</v>
      </c>
      <c r="C216" s="17">
        <v>8054920</v>
      </c>
      <c r="D216" s="27">
        <v>-17.591899999999999</v>
      </c>
      <c r="E216" s="27">
        <v>146.58000000000001</v>
      </c>
      <c r="F216" s="22">
        <v>0.86907500000000004</v>
      </c>
      <c r="G216" s="22">
        <v>0.50798100000000002</v>
      </c>
      <c r="H216" s="22">
        <v>7.1627000000000001</v>
      </c>
      <c r="I216" s="22">
        <v>8.8838299999999997</v>
      </c>
      <c r="J216" s="22">
        <v>1.20662</v>
      </c>
      <c r="K216" s="22">
        <v>2.4506800000000002</v>
      </c>
      <c r="L216" s="22">
        <v>2.26871</v>
      </c>
      <c r="M216" s="22">
        <v>2.0079199999999999</v>
      </c>
      <c r="N216" s="22">
        <v>1.79162</v>
      </c>
      <c r="O216" s="22">
        <v>7392.86</v>
      </c>
      <c r="P216" s="22">
        <v>20730.2</v>
      </c>
      <c r="Q216" s="22">
        <v>1185.98</v>
      </c>
      <c r="R216" s="22">
        <v>3156.01</v>
      </c>
      <c r="S216" s="22">
        <v>0.66852800000000001</v>
      </c>
      <c r="T216" s="22">
        <v>1.0871999999999999</v>
      </c>
      <c r="U216" s="22">
        <v>0.239422</v>
      </c>
      <c r="V216" s="22">
        <v>0.37337999999999999</v>
      </c>
      <c r="W216" s="22">
        <v>66.006179809599999</v>
      </c>
      <c r="X216" s="17">
        <f t="shared" si="46"/>
        <v>2.1783245108140115E-3</v>
      </c>
      <c r="Y216" s="17">
        <f t="shared" si="47"/>
        <v>1.0512181184029843</v>
      </c>
      <c r="Z216" s="71">
        <f t="shared" si="48"/>
        <v>1.2548237187158342</v>
      </c>
      <c r="AA216" s="17" t="str">
        <f t="shared" si="49"/>
        <v/>
      </c>
      <c r="AB216" s="17">
        <f t="shared" si="45"/>
        <v>1.2548237187158342</v>
      </c>
      <c r="AC216" s="71">
        <f t="shared" si="50"/>
        <v>2.1783245108140115E-3</v>
      </c>
      <c r="AD216" s="71">
        <f t="shared" si="51"/>
        <v>1.0512181184029843</v>
      </c>
      <c r="AE216" s="71">
        <f t="shared" si="52"/>
        <v>1.2548237187158342</v>
      </c>
      <c r="AF216" s="71">
        <f t="shared" si="53"/>
        <v>2.3082201616296327</v>
      </c>
      <c r="AG216" s="71">
        <f t="shared" si="54"/>
        <v>9.4372475686031909E-2</v>
      </c>
      <c r="AH216" s="71">
        <f t="shared" si="55"/>
        <v>45.542367919566686</v>
      </c>
      <c r="AI216" s="71">
        <f t="shared" si="56"/>
        <v>54.36325960474727</v>
      </c>
      <c r="AJ216" s="51">
        <v>9.4372475686031909E-2</v>
      </c>
      <c r="AK216" s="51">
        <v>45.542367919566686</v>
      </c>
      <c r="AL216" s="51">
        <v>54.36325960474727</v>
      </c>
      <c r="AM216" s="53" t="str">
        <f t="shared" si="57"/>
        <v>Mixed</v>
      </c>
      <c r="AN216" s="53" t="str">
        <f t="shared" si="58"/>
        <v>Plate</v>
      </c>
      <c r="AO216" s="53" t="str">
        <f t="shared" si="59"/>
        <v>Plate</v>
      </c>
    </row>
    <row r="217" spans="1:41" s="24" customFormat="1" x14ac:dyDescent="0.25">
      <c r="A217" s="27" t="s">
        <v>243</v>
      </c>
      <c r="B217" s="17">
        <v>455417</v>
      </c>
      <c r="C217" s="17">
        <v>8054920</v>
      </c>
      <c r="D217" s="27">
        <v>-17.591799999999999</v>
      </c>
      <c r="E217" s="27">
        <v>146.58000000000001</v>
      </c>
      <c r="F217" s="22">
        <v>0.95292600000000005</v>
      </c>
      <c r="G217" s="22">
        <v>0.56148100000000001</v>
      </c>
      <c r="H217" s="22">
        <v>7.2033699999999996</v>
      </c>
      <c r="I217" s="22">
        <v>8.9379600000000003</v>
      </c>
      <c r="J217" s="22">
        <v>1.17706</v>
      </c>
      <c r="K217" s="22">
        <v>2.36937</v>
      </c>
      <c r="L217" s="22">
        <v>2.1975099999999999</v>
      </c>
      <c r="M217" s="22">
        <v>1.9478800000000001</v>
      </c>
      <c r="N217" s="22">
        <v>1.74061</v>
      </c>
      <c r="O217" s="22">
        <v>6724.75</v>
      </c>
      <c r="P217" s="22">
        <v>18606.8</v>
      </c>
      <c r="Q217" s="22">
        <v>1118.55</v>
      </c>
      <c r="R217" s="22">
        <v>2952.15</v>
      </c>
      <c r="S217" s="22">
        <v>0.69948399999999999</v>
      </c>
      <c r="T217" s="22">
        <v>1.13703</v>
      </c>
      <c r="U217" s="22">
        <v>0.24976599999999999</v>
      </c>
      <c r="V217" s="22">
        <v>0.39006400000000002</v>
      </c>
      <c r="W217" s="22">
        <v>71.126411438000005</v>
      </c>
      <c r="X217" s="17">
        <f t="shared" si="46"/>
        <v>1.5814267163684281E-2</v>
      </c>
      <c r="Y217" s="17">
        <f t="shared" si="47"/>
        <v>0.96415821995754314</v>
      </c>
      <c r="Z217" s="71">
        <f t="shared" si="48"/>
        <v>1.2393828555689843</v>
      </c>
      <c r="AA217" s="17" t="str">
        <f t="shared" si="49"/>
        <v/>
      </c>
      <c r="AB217" s="17">
        <f t="shared" si="45"/>
        <v>1.2393828555689843</v>
      </c>
      <c r="AC217" s="71">
        <f t="shared" si="50"/>
        <v>1.5814267163684281E-2</v>
      </c>
      <c r="AD217" s="71">
        <f t="shared" si="51"/>
        <v>0.96415821995754314</v>
      </c>
      <c r="AE217" s="71">
        <f t="shared" si="52"/>
        <v>1.2393828555689843</v>
      </c>
      <c r="AF217" s="71">
        <f t="shared" si="53"/>
        <v>2.2193553426902115</v>
      </c>
      <c r="AG217" s="71">
        <f t="shared" si="54"/>
        <v>0.71256129469176732</v>
      </c>
      <c r="AH217" s="71">
        <f t="shared" si="55"/>
        <v>43.443165743293278</v>
      </c>
      <c r="AI217" s="71">
        <f t="shared" si="56"/>
        <v>55.844272962014962</v>
      </c>
      <c r="AJ217" s="51">
        <v>0.71256129469176732</v>
      </c>
      <c r="AK217" s="51">
        <v>43.443165743293278</v>
      </c>
      <c r="AL217" s="51">
        <v>55.844272962014962</v>
      </c>
      <c r="AM217" s="53" t="str">
        <f t="shared" si="57"/>
        <v>Mixed</v>
      </c>
      <c r="AN217" s="53" t="str">
        <f t="shared" si="58"/>
        <v>Plate</v>
      </c>
      <c r="AO217" s="53" t="str">
        <f t="shared" si="59"/>
        <v>Plate</v>
      </c>
    </row>
    <row r="218" spans="1:41" s="24" customFormat="1" x14ac:dyDescent="0.25">
      <c r="A218" s="27" t="s">
        <v>244</v>
      </c>
      <c r="B218" s="17">
        <v>455444</v>
      </c>
      <c r="C218" s="17">
        <v>8054930</v>
      </c>
      <c r="D218" s="27">
        <v>-17.591699999999999</v>
      </c>
      <c r="E218" s="27">
        <v>146.58000000000001</v>
      </c>
      <c r="F218" s="22">
        <v>0.87616099999999997</v>
      </c>
      <c r="G218" s="22">
        <v>0.51205500000000004</v>
      </c>
      <c r="H218" s="22">
        <v>7.1730900000000002</v>
      </c>
      <c r="I218" s="22">
        <v>8.8863900000000005</v>
      </c>
      <c r="J218" s="22">
        <v>1.2126600000000001</v>
      </c>
      <c r="K218" s="22">
        <v>2.4749699999999999</v>
      </c>
      <c r="L218" s="22">
        <v>2.2915100000000002</v>
      </c>
      <c r="M218" s="22">
        <v>2.0262799999999999</v>
      </c>
      <c r="N218" s="22">
        <v>1.80596</v>
      </c>
      <c r="O218" s="22">
        <v>7506.94</v>
      </c>
      <c r="P218" s="22">
        <v>21183.5</v>
      </c>
      <c r="Q218" s="22">
        <v>1201.25</v>
      </c>
      <c r="R218" s="22">
        <v>3215.14</v>
      </c>
      <c r="S218" s="22">
        <v>0.67259800000000003</v>
      </c>
      <c r="T218" s="22">
        <v>1.09389</v>
      </c>
      <c r="U218" s="22">
        <v>0.24066499999999999</v>
      </c>
      <c r="V218" s="22">
        <v>0.376133</v>
      </c>
      <c r="W218" s="22">
        <v>74.713623046899997</v>
      </c>
      <c r="X218" s="17">
        <f t="shared" si="46"/>
        <v>7.0127221493301306E-3</v>
      </c>
      <c r="Y218" s="17">
        <f t="shared" si="47"/>
        <v>1.056886984691479</v>
      </c>
      <c r="Z218" s="71">
        <f t="shared" si="48"/>
        <v>1.2601869540296533</v>
      </c>
      <c r="AA218" s="17" t="str">
        <f t="shared" si="49"/>
        <v/>
      </c>
      <c r="AB218" s="17">
        <f t="shared" si="45"/>
        <v>1.2601869540296533</v>
      </c>
      <c r="AC218" s="71">
        <f t="shared" si="50"/>
        <v>7.0127221493301306E-3</v>
      </c>
      <c r="AD218" s="71">
        <f t="shared" si="51"/>
        <v>1.056886984691479</v>
      </c>
      <c r="AE218" s="71">
        <f t="shared" si="52"/>
        <v>1.2601869540296533</v>
      </c>
      <c r="AF218" s="71">
        <f t="shared" si="53"/>
        <v>2.3240866608704627</v>
      </c>
      <c r="AG218" s="71">
        <f t="shared" si="54"/>
        <v>0.30174099216694389</v>
      </c>
      <c r="AH218" s="71">
        <f t="shared" si="55"/>
        <v>45.475368990570814</v>
      </c>
      <c r="AI218" s="71">
        <f t="shared" si="56"/>
        <v>54.222890017262237</v>
      </c>
      <c r="AJ218" s="51">
        <v>0.30174099216694389</v>
      </c>
      <c r="AK218" s="51">
        <v>45.475368990570814</v>
      </c>
      <c r="AL218" s="51">
        <v>54.222890017262237</v>
      </c>
      <c r="AM218" s="53" t="str">
        <f t="shared" si="57"/>
        <v>Mixed</v>
      </c>
      <c r="AN218" s="53" t="str">
        <f t="shared" si="58"/>
        <v>Plate</v>
      </c>
      <c r="AO218" s="53" t="str">
        <f t="shared" si="59"/>
        <v>Plate</v>
      </c>
    </row>
    <row r="219" spans="1:41" s="24" customFormat="1" x14ac:dyDescent="0.25">
      <c r="A219" s="27" t="s">
        <v>245</v>
      </c>
      <c r="B219" s="17">
        <v>455468</v>
      </c>
      <c r="C219" s="17">
        <v>8054950</v>
      </c>
      <c r="D219" s="27">
        <v>-17.5916</v>
      </c>
      <c r="E219" s="27">
        <v>146.58000000000001</v>
      </c>
      <c r="F219" s="22">
        <v>1.07565</v>
      </c>
      <c r="G219" s="22">
        <v>0.63451500000000005</v>
      </c>
      <c r="H219" s="22">
        <v>7.2755000000000001</v>
      </c>
      <c r="I219" s="22">
        <v>9.0705600000000004</v>
      </c>
      <c r="J219" s="22">
        <v>1.1363300000000001</v>
      </c>
      <c r="K219" s="22">
        <v>2.30057</v>
      </c>
      <c r="L219" s="22">
        <v>2.1323300000000001</v>
      </c>
      <c r="M219" s="22">
        <v>1.8890100000000001</v>
      </c>
      <c r="N219" s="22">
        <v>1.6859599999999999</v>
      </c>
      <c r="O219" s="22">
        <v>5924.37</v>
      </c>
      <c r="P219" s="22">
        <v>16002.7</v>
      </c>
      <c r="Q219" s="22">
        <v>1035.6199999999999</v>
      </c>
      <c r="R219" s="22">
        <v>2739.03</v>
      </c>
      <c r="S219" s="22">
        <v>0.73212699999999997</v>
      </c>
      <c r="T219" s="22">
        <v>1.19889</v>
      </c>
      <c r="U219" s="22">
        <v>0.25959300000000002</v>
      </c>
      <c r="V219" s="22">
        <v>0.40870899999999999</v>
      </c>
      <c r="W219" s="22">
        <v>63.739265441900002</v>
      </c>
      <c r="X219" s="17">
        <f t="shared" si="46"/>
        <v>0.1324000492483397</v>
      </c>
      <c r="Y219" s="17">
        <f t="shared" si="47"/>
        <v>0.76973654138433023</v>
      </c>
      <c r="Z219" s="71">
        <f t="shared" si="48"/>
        <v>1.2385464249812166</v>
      </c>
      <c r="AA219" s="17">
        <f t="shared" si="49"/>
        <v>0.67869643168057081</v>
      </c>
      <c r="AB219" s="17">
        <f t="shared" si="45"/>
        <v>1.2385464249812166</v>
      </c>
      <c r="AC219" s="71">
        <f t="shared" si="50"/>
        <v>0.1324000492483397</v>
      </c>
      <c r="AD219" s="71">
        <f t="shared" si="51"/>
        <v>0.76973654138433023</v>
      </c>
      <c r="AE219" s="71">
        <f t="shared" si="52"/>
        <v>1.2385464249812166</v>
      </c>
      <c r="AF219" s="71">
        <f t="shared" si="53"/>
        <v>2.1406830156138863</v>
      </c>
      <c r="AG219" s="71">
        <f t="shared" si="54"/>
        <v>6.1849441642050484</v>
      </c>
      <c r="AH219" s="71">
        <f t="shared" si="55"/>
        <v>35.957520836572435</v>
      </c>
      <c r="AI219" s="71">
        <f t="shared" si="56"/>
        <v>57.857534999222523</v>
      </c>
      <c r="AJ219" s="51">
        <v>6.1849441642050484</v>
      </c>
      <c r="AK219" s="51">
        <v>35.957520836572435</v>
      </c>
      <c r="AL219" s="51">
        <v>57.857534999222523</v>
      </c>
      <c r="AM219" s="53" t="str">
        <f t="shared" si="57"/>
        <v>Plate</v>
      </c>
      <c r="AN219" s="53" t="str">
        <f t="shared" si="58"/>
        <v>Plate</v>
      </c>
      <c r="AO219" s="53" t="str">
        <f t="shared" si="59"/>
        <v>Plate</v>
      </c>
    </row>
    <row r="220" spans="1:41" s="24" customFormat="1" x14ac:dyDescent="0.25">
      <c r="A220" s="27" t="s">
        <v>246</v>
      </c>
      <c r="B220" s="17">
        <v>455495</v>
      </c>
      <c r="C220" s="17">
        <v>8054970</v>
      </c>
      <c r="D220" s="27">
        <v>-17.5914</v>
      </c>
      <c r="E220" s="27">
        <v>146.58099999999999</v>
      </c>
      <c r="F220" s="22">
        <v>0.92612099999999997</v>
      </c>
      <c r="G220" s="22">
        <v>0.54384200000000005</v>
      </c>
      <c r="H220" s="22">
        <v>7.2266599999999999</v>
      </c>
      <c r="I220" s="22">
        <v>8.99451</v>
      </c>
      <c r="J220" s="22">
        <v>1.21909</v>
      </c>
      <c r="K220" s="22">
        <v>2.5452699999999999</v>
      </c>
      <c r="L220" s="22">
        <v>2.3503799999999999</v>
      </c>
      <c r="M220" s="22">
        <v>2.0693299999999999</v>
      </c>
      <c r="N220" s="22">
        <v>1.83727</v>
      </c>
      <c r="O220" s="22">
        <v>7686.37</v>
      </c>
      <c r="P220" s="22">
        <v>21735.5</v>
      </c>
      <c r="Q220" s="22">
        <v>1227.04</v>
      </c>
      <c r="R220" s="22">
        <v>3352.97</v>
      </c>
      <c r="S220" s="22">
        <v>0.68496500000000005</v>
      </c>
      <c r="T220" s="22">
        <v>1.12086</v>
      </c>
      <c r="U220" s="22">
        <v>0.243454</v>
      </c>
      <c r="V220" s="22">
        <v>0.38417299999999999</v>
      </c>
      <c r="W220" s="22">
        <v>75.972740173299997</v>
      </c>
      <c r="X220" s="17">
        <f t="shared" si="46"/>
        <v>0.11936359842043842</v>
      </c>
      <c r="Y220" s="17">
        <f t="shared" si="47"/>
        <v>0.95909992403788769</v>
      </c>
      <c r="Z220" s="71">
        <f t="shared" si="48"/>
        <v>1.3128178429326443</v>
      </c>
      <c r="AA220" s="17" t="str">
        <f t="shared" si="49"/>
        <v/>
      </c>
      <c r="AB220" s="17">
        <f t="shared" si="45"/>
        <v>1.3128178429326443</v>
      </c>
      <c r="AC220" s="71">
        <f t="shared" si="50"/>
        <v>0.11936359842043842</v>
      </c>
      <c r="AD220" s="71">
        <f t="shared" si="51"/>
        <v>0.95909992403788769</v>
      </c>
      <c r="AE220" s="71">
        <f t="shared" si="52"/>
        <v>1.3128178429326443</v>
      </c>
      <c r="AF220" s="71">
        <f t="shared" si="53"/>
        <v>2.3912813653909701</v>
      </c>
      <c r="AG220" s="71">
        <f t="shared" si="54"/>
        <v>4.9916166348296986</v>
      </c>
      <c r="AH220" s="71">
        <f t="shared" si="55"/>
        <v>40.108200478578006</v>
      </c>
      <c r="AI220" s="71">
        <f t="shared" si="56"/>
        <v>54.900182886592304</v>
      </c>
      <c r="AJ220" s="51">
        <v>4.9916166348296986</v>
      </c>
      <c r="AK220" s="51">
        <v>40.108200478578006</v>
      </c>
      <c r="AL220" s="51">
        <v>54.900182886592304</v>
      </c>
      <c r="AM220" s="53" t="str">
        <f t="shared" si="57"/>
        <v>Mixed</v>
      </c>
      <c r="AN220" s="53" t="str">
        <f t="shared" si="58"/>
        <v>Plate</v>
      </c>
      <c r="AO220" s="53" t="str">
        <f t="shared" si="59"/>
        <v>Plate</v>
      </c>
    </row>
    <row r="221" spans="1:41" s="24" customFormat="1" x14ac:dyDescent="0.25">
      <c r="A221" s="27" t="s">
        <v>247</v>
      </c>
      <c r="B221" s="17">
        <v>455523</v>
      </c>
      <c r="C221" s="17">
        <v>8054980</v>
      </c>
      <c r="D221" s="27">
        <v>-17.5913</v>
      </c>
      <c r="E221" s="27">
        <v>146.58099999999999</v>
      </c>
      <c r="F221" s="22">
        <v>0.95223999999999998</v>
      </c>
      <c r="G221" s="22">
        <v>0.56248100000000001</v>
      </c>
      <c r="H221" s="22">
        <v>7.23353</v>
      </c>
      <c r="I221" s="22">
        <v>9.0423299999999998</v>
      </c>
      <c r="J221" s="22">
        <v>1.2070399999999999</v>
      </c>
      <c r="K221" s="22">
        <v>2.5339999999999998</v>
      </c>
      <c r="L221" s="22">
        <v>2.3382399999999999</v>
      </c>
      <c r="M221" s="22">
        <v>2.05613</v>
      </c>
      <c r="N221" s="22">
        <v>1.8234699999999999</v>
      </c>
      <c r="O221" s="22">
        <v>7519.81</v>
      </c>
      <c r="P221" s="22">
        <v>21172.9</v>
      </c>
      <c r="Q221" s="22">
        <v>1202.5</v>
      </c>
      <c r="R221" s="22">
        <v>3296.92</v>
      </c>
      <c r="S221" s="22">
        <v>0.68876499999999996</v>
      </c>
      <c r="T221" s="22">
        <v>1.12714</v>
      </c>
      <c r="U221" s="22">
        <v>0.24438599999999999</v>
      </c>
      <c r="V221" s="22">
        <v>0.38633200000000001</v>
      </c>
      <c r="W221" s="22">
        <v>69.584693908700004</v>
      </c>
      <c r="X221" s="17">
        <f t="shared" si="46"/>
        <v>0.18364404903562459</v>
      </c>
      <c r="Y221" s="17">
        <f t="shared" si="47"/>
        <v>0.87485546823732374</v>
      </c>
      <c r="Z221" s="71">
        <f t="shared" si="48"/>
        <v>1.3164672979080609</v>
      </c>
      <c r="AA221" s="17" t="str">
        <f t="shared" si="49"/>
        <v/>
      </c>
      <c r="AB221" s="17">
        <f t="shared" si="45"/>
        <v>1.3164672979080609</v>
      </c>
      <c r="AC221" s="71">
        <f t="shared" si="50"/>
        <v>0.18364404903562459</v>
      </c>
      <c r="AD221" s="71">
        <f t="shared" si="51"/>
        <v>0.87485546823732374</v>
      </c>
      <c r="AE221" s="71">
        <f t="shared" si="52"/>
        <v>1.3164672979080609</v>
      </c>
      <c r="AF221" s="71">
        <f t="shared" si="53"/>
        <v>2.3749668151810095</v>
      </c>
      <c r="AG221" s="71">
        <f t="shared" si="54"/>
        <v>7.7324890546577194</v>
      </c>
      <c r="AH221" s="71">
        <f t="shared" si="55"/>
        <v>36.836534415772292</v>
      </c>
      <c r="AI221" s="71">
        <f t="shared" si="56"/>
        <v>55.430976529569975</v>
      </c>
      <c r="AJ221" s="51">
        <v>7.7324890546577194</v>
      </c>
      <c r="AK221" s="51">
        <v>36.836534415772292</v>
      </c>
      <c r="AL221" s="51">
        <v>55.430976529569975</v>
      </c>
      <c r="AM221" s="53" t="str">
        <f t="shared" si="57"/>
        <v>Plate</v>
      </c>
      <c r="AN221" s="53" t="str">
        <f t="shared" si="58"/>
        <v>Plate</v>
      </c>
      <c r="AO221" s="53" t="str">
        <f t="shared" si="59"/>
        <v>Plate</v>
      </c>
    </row>
    <row r="222" spans="1:41" s="24" customFormat="1" x14ac:dyDescent="0.25">
      <c r="A222" s="27" t="s">
        <v>248</v>
      </c>
      <c r="B222" s="17">
        <v>455552</v>
      </c>
      <c r="C222" s="17">
        <v>8054980</v>
      </c>
      <c r="D222" s="27">
        <v>-17.5913</v>
      </c>
      <c r="E222" s="27">
        <v>146.58099999999999</v>
      </c>
      <c r="F222" s="22">
        <v>0.97857700000000003</v>
      </c>
      <c r="G222" s="22">
        <v>0.58179800000000004</v>
      </c>
      <c r="H222" s="22">
        <v>7.2393599999999996</v>
      </c>
      <c r="I222" s="22">
        <v>9.0688399999999998</v>
      </c>
      <c r="J222" s="22">
        <v>1.17333</v>
      </c>
      <c r="K222" s="22">
        <v>2.4293800000000001</v>
      </c>
      <c r="L222" s="22">
        <v>2.2450100000000002</v>
      </c>
      <c r="M222" s="22">
        <v>1.9790099999999999</v>
      </c>
      <c r="N222" s="22">
        <v>1.75857</v>
      </c>
      <c r="O222" s="22">
        <v>6904.4</v>
      </c>
      <c r="P222" s="22">
        <v>19178.3</v>
      </c>
      <c r="Q222" s="22">
        <v>1126.68</v>
      </c>
      <c r="R222" s="22">
        <v>3045.53</v>
      </c>
      <c r="S222" s="22">
        <v>0.69564999999999999</v>
      </c>
      <c r="T222" s="22">
        <v>1.13273</v>
      </c>
      <c r="U222" s="22">
        <v>0.246864</v>
      </c>
      <c r="V222" s="22">
        <v>0.388235</v>
      </c>
      <c r="W222" s="22">
        <v>64.868598938000005</v>
      </c>
      <c r="X222" s="17">
        <f t="shared" si="46"/>
        <v>0.18632943526835222</v>
      </c>
      <c r="Y222" s="17">
        <f t="shared" si="47"/>
        <v>0.81294535779975163</v>
      </c>
      <c r="Z222" s="71">
        <f t="shared" si="48"/>
        <v>1.272358247800226</v>
      </c>
      <c r="AA222" s="17" t="str">
        <f t="shared" si="49"/>
        <v/>
      </c>
      <c r="AB222" s="17">
        <f t="shared" si="45"/>
        <v>1.272358247800226</v>
      </c>
      <c r="AC222" s="71">
        <f t="shared" si="50"/>
        <v>0.18632943526835222</v>
      </c>
      <c r="AD222" s="71">
        <f t="shared" si="51"/>
        <v>0.81294535779975163</v>
      </c>
      <c r="AE222" s="71">
        <f t="shared" si="52"/>
        <v>1.272358247800226</v>
      </c>
      <c r="AF222" s="71">
        <f t="shared" si="53"/>
        <v>2.2716330408683296</v>
      </c>
      <c r="AG222" s="71">
        <f t="shared" si="54"/>
        <v>8.202444317200456</v>
      </c>
      <c r="AH222" s="71">
        <f t="shared" si="55"/>
        <v>35.786825740525593</v>
      </c>
      <c r="AI222" s="71">
        <f t="shared" si="56"/>
        <v>56.010729942273962</v>
      </c>
      <c r="AJ222" s="51">
        <v>8.202444317200456</v>
      </c>
      <c r="AK222" s="51">
        <v>35.786825740525593</v>
      </c>
      <c r="AL222" s="51">
        <v>56.010729942273962</v>
      </c>
      <c r="AM222" s="53" t="str">
        <f t="shared" si="57"/>
        <v>Plate</v>
      </c>
      <c r="AN222" s="53" t="str">
        <f t="shared" si="58"/>
        <v>Plate</v>
      </c>
      <c r="AO222" s="53" t="str">
        <f t="shared" si="59"/>
        <v>Plate</v>
      </c>
    </row>
    <row r="223" spans="1:41" s="24" customFormat="1" x14ac:dyDescent="0.25">
      <c r="A223" s="27" t="s">
        <v>249</v>
      </c>
      <c r="B223" s="17">
        <v>456661</v>
      </c>
      <c r="C223" s="17">
        <v>8055740</v>
      </c>
      <c r="D223" s="27">
        <v>-17.584399999999999</v>
      </c>
      <c r="E223" s="27">
        <v>146.59200000000001</v>
      </c>
      <c r="F223" s="22">
        <v>1.0326299999999999</v>
      </c>
      <c r="G223" s="22">
        <v>0.61267799999999994</v>
      </c>
      <c r="H223" s="22">
        <v>7.2720500000000001</v>
      </c>
      <c r="I223" s="22">
        <v>9.10318</v>
      </c>
      <c r="J223" s="22">
        <v>1.43659</v>
      </c>
      <c r="K223" s="22">
        <v>2.9672499999999999</v>
      </c>
      <c r="L223" s="22">
        <v>2.7516400000000001</v>
      </c>
      <c r="M223" s="22">
        <v>2.4221200000000001</v>
      </c>
      <c r="N223" s="22">
        <v>2.1507900000000002</v>
      </c>
      <c r="O223" s="22">
        <v>11031.7</v>
      </c>
      <c r="P223" s="22">
        <v>31366.5</v>
      </c>
      <c r="Q223" s="22">
        <v>1679.11</v>
      </c>
      <c r="R223" s="22">
        <v>4597.57</v>
      </c>
      <c r="S223" s="22">
        <v>0.76584300000000005</v>
      </c>
      <c r="T223" s="22">
        <v>1.2437100000000001</v>
      </c>
      <c r="U223" s="22">
        <v>0.27040399999999998</v>
      </c>
      <c r="V223" s="22">
        <v>0.41923300000000002</v>
      </c>
      <c r="W223" s="22">
        <v>32.906402587899997</v>
      </c>
      <c r="X223" s="17">
        <f t="shared" si="46"/>
        <v>-4.3101971030537811E-2</v>
      </c>
      <c r="Y223" s="17">
        <f t="shared" si="47"/>
        <v>1.2764759785305824</v>
      </c>
      <c r="Z223" s="71">
        <f t="shared" si="48"/>
        <v>1.5375298549394862</v>
      </c>
      <c r="AA223" s="17">
        <f t="shared" si="49"/>
        <v>0.67439936099137698</v>
      </c>
      <c r="AB223" s="17">
        <f t="shared" si="45"/>
        <v>1.5375298549394862</v>
      </c>
      <c r="AC223" s="71">
        <f t="shared" si="50"/>
        <v>0</v>
      </c>
      <c r="AD223" s="71">
        <f t="shared" si="51"/>
        <v>1.2764759785305824</v>
      </c>
      <c r="AE223" s="71">
        <f t="shared" si="52"/>
        <v>1.5375298549394862</v>
      </c>
      <c r="AF223" s="71">
        <f t="shared" si="53"/>
        <v>2.8140058334700688</v>
      </c>
      <c r="AG223" s="71">
        <f t="shared" si="54"/>
        <v>0</v>
      </c>
      <c r="AH223" s="71">
        <f t="shared" si="55"/>
        <v>45.361525670915412</v>
      </c>
      <c r="AI223" s="71">
        <f t="shared" si="56"/>
        <v>54.638474329084588</v>
      </c>
      <c r="AJ223" s="51">
        <v>0</v>
      </c>
      <c r="AK223" s="51">
        <v>45.361525670915412</v>
      </c>
      <c r="AL223" s="51">
        <v>54.638474329084588</v>
      </c>
      <c r="AM223" s="53" t="str">
        <f t="shared" si="57"/>
        <v>Mixed</v>
      </c>
      <c r="AN223" s="53" t="str">
        <f t="shared" si="58"/>
        <v>Plate</v>
      </c>
      <c r="AO223" s="53" t="str">
        <f t="shared" si="59"/>
        <v>Plate</v>
      </c>
    </row>
    <row r="224" spans="1:41" s="24" customFormat="1" x14ac:dyDescent="0.25">
      <c r="A224" s="27" t="s">
        <v>250</v>
      </c>
      <c r="B224" s="17">
        <v>456680</v>
      </c>
      <c r="C224" s="17">
        <v>8055770</v>
      </c>
      <c r="D224" s="27">
        <v>-17.584199999999999</v>
      </c>
      <c r="E224" s="27">
        <v>146.59200000000001</v>
      </c>
      <c r="F224" s="22">
        <v>1.03657</v>
      </c>
      <c r="G224" s="22">
        <v>0.613923</v>
      </c>
      <c r="H224" s="22">
        <v>7.2732400000000004</v>
      </c>
      <c r="I224" s="22">
        <v>9.1075300000000006</v>
      </c>
      <c r="J224" s="22">
        <v>1.4338599999999999</v>
      </c>
      <c r="K224" s="22">
        <v>2.9592299999999998</v>
      </c>
      <c r="L224" s="22">
        <v>2.7428300000000001</v>
      </c>
      <c r="M224" s="22">
        <v>2.4149699999999998</v>
      </c>
      <c r="N224" s="22">
        <v>2.14513</v>
      </c>
      <c r="O224" s="22">
        <v>10950.5</v>
      </c>
      <c r="P224" s="22">
        <v>31046.400000000001</v>
      </c>
      <c r="Q224" s="22">
        <v>1669.68</v>
      </c>
      <c r="R224" s="22">
        <v>4564.21</v>
      </c>
      <c r="S224" s="22">
        <v>0.76609799999999995</v>
      </c>
      <c r="T224" s="22">
        <v>1.2435400000000001</v>
      </c>
      <c r="U224" s="22">
        <v>0.27039200000000002</v>
      </c>
      <c r="V224" s="22">
        <v>0.41949199999999998</v>
      </c>
      <c r="W224" s="22">
        <v>32.325634002699999</v>
      </c>
      <c r="X224" s="17">
        <f t="shared" si="46"/>
        <v>-4.2090751697368312E-2</v>
      </c>
      <c r="Y224" s="17">
        <f t="shared" si="47"/>
        <v>1.2662096261011424</v>
      </c>
      <c r="Z224" s="71">
        <f t="shared" si="48"/>
        <v>1.541269201967238</v>
      </c>
      <c r="AA224" s="17">
        <f t="shared" si="49"/>
        <v>0.67430951968285413</v>
      </c>
      <c r="AB224" s="17">
        <f t="shared" si="45"/>
        <v>1.541269201967238</v>
      </c>
      <c r="AC224" s="71">
        <f t="shared" si="50"/>
        <v>0</v>
      </c>
      <c r="AD224" s="71">
        <f t="shared" si="51"/>
        <v>1.2662096261011424</v>
      </c>
      <c r="AE224" s="71">
        <f t="shared" si="52"/>
        <v>1.541269201967238</v>
      </c>
      <c r="AF224" s="71">
        <f t="shared" si="53"/>
        <v>2.8074788280683807</v>
      </c>
      <c r="AG224" s="71">
        <f t="shared" si="54"/>
        <v>0</v>
      </c>
      <c r="AH224" s="71">
        <f t="shared" si="55"/>
        <v>45.101306319461294</v>
      </c>
      <c r="AI224" s="71">
        <f t="shared" si="56"/>
        <v>54.898693680538699</v>
      </c>
      <c r="AJ224" s="51">
        <v>0</v>
      </c>
      <c r="AK224" s="51">
        <v>45.101306319461294</v>
      </c>
      <c r="AL224" s="51">
        <v>54.898693680538699</v>
      </c>
      <c r="AM224" s="53" t="str">
        <f t="shared" si="57"/>
        <v>Mixed</v>
      </c>
      <c r="AN224" s="53" t="str">
        <f t="shared" si="58"/>
        <v>Plate</v>
      </c>
      <c r="AO224" s="53" t="str">
        <f t="shared" si="59"/>
        <v>Plate</v>
      </c>
    </row>
    <row r="225" spans="1:41" s="24" customFormat="1" x14ac:dyDescent="0.25">
      <c r="A225" s="27" t="s">
        <v>251</v>
      </c>
      <c r="B225" s="17">
        <v>456688</v>
      </c>
      <c r="C225" s="17">
        <v>8055790</v>
      </c>
      <c r="D225" s="27">
        <v>-17.584</v>
      </c>
      <c r="E225" s="27">
        <v>146.59200000000001</v>
      </c>
      <c r="F225" s="22">
        <v>1.01339</v>
      </c>
      <c r="G225" s="22">
        <v>0.59966299999999995</v>
      </c>
      <c r="H225" s="22">
        <v>7.3012300000000003</v>
      </c>
      <c r="I225" s="22">
        <v>9.1719399999999993</v>
      </c>
      <c r="J225" s="22">
        <v>1.3886799999999999</v>
      </c>
      <c r="K225" s="22">
        <v>2.8387500000000001</v>
      </c>
      <c r="L225" s="22">
        <v>2.6319499999999998</v>
      </c>
      <c r="M225" s="22">
        <v>2.3217300000000001</v>
      </c>
      <c r="N225" s="22">
        <v>2.0664899999999999</v>
      </c>
      <c r="O225" s="22">
        <v>10212</v>
      </c>
      <c r="P225" s="22">
        <v>28716.5</v>
      </c>
      <c r="Q225" s="22">
        <v>1558.15</v>
      </c>
      <c r="R225" s="22">
        <v>4221.79</v>
      </c>
      <c r="S225" s="22">
        <v>0.74431599999999998</v>
      </c>
      <c r="T225" s="22">
        <v>1.20479</v>
      </c>
      <c r="U225" s="22">
        <v>0.26201400000000002</v>
      </c>
      <c r="V225" s="22">
        <v>0.40461200000000003</v>
      </c>
      <c r="W225" s="22">
        <v>5.6551651954700004</v>
      </c>
      <c r="X225" s="17">
        <f t="shared" si="46"/>
        <v>4.7549957708814539E-3</v>
      </c>
      <c r="Y225" s="17">
        <f t="shared" si="47"/>
        <v>1.1660303080410124</v>
      </c>
      <c r="Z225" s="71">
        <f t="shared" si="48"/>
        <v>1.4850883988493553</v>
      </c>
      <c r="AA225" s="17">
        <f t="shared" si="49"/>
        <v>0.67883779911974962</v>
      </c>
      <c r="AB225" s="17">
        <f t="shared" si="45"/>
        <v>1.4850883988493553</v>
      </c>
      <c r="AC225" s="71">
        <f t="shared" si="50"/>
        <v>4.7549957708814539E-3</v>
      </c>
      <c r="AD225" s="71">
        <f t="shared" si="51"/>
        <v>1.1660303080410124</v>
      </c>
      <c r="AE225" s="71">
        <f t="shared" si="52"/>
        <v>1.4850883988493553</v>
      </c>
      <c r="AF225" s="71">
        <f t="shared" si="53"/>
        <v>2.6558737026612489</v>
      </c>
      <c r="AG225" s="71">
        <f t="shared" si="54"/>
        <v>0.17903696874278452</v>
      </c>
      <c r="AH225" s="71">
        <f t="shared" si="55"/>
        <v>43.903831227841223</v>
      </c>
      <c r="AI225" s="71">
        <f t="shared" si="56"/>
        <v>55.917131803415998</v>
      </c>
      <c r="AJ225" s="51">
        <v>0.17903696874278452</v>
      </c>
      <c r="AK225" s="51">
        <v>43.903831227841223</v>
      </c>
      <c r="AL225" s="51">
        <v>55.917131803415998</v>
      </c>
      <c r="AM225" s="53" t="str">
        <f t="shared" si="57"/>
        <v>Mixed</v>
      </c>
      <c r="AN225" s="53" t="str">
        <f t="shared" si="58"/>
        <v>Plate</v>
      </c>
      <c r="AO225" s="53" t="str">
        <f t="shared" si="59"/>
        <v>Plate</v>
      </c>
    </row>
    <row r="226" spans="1:41" s="24" customFormat="1" x14ac:dyDescent="0.25">
      <c r="A226" s="27" t="s">
        <v>252</v>
      </c>
      <c r="B226" s="17">
        <v>456705</v>
      </c>
      <c r="C226" s="17">
        <v>8055820</v>
      </c>
      <c r="D226" s="27">
        <v>-17.5838</v>
      </c>
      <c r="E226" s="27">
        <v>146.59200000000001</v>
      </c>
      <c r="F226" s="22">
        <v>1.0256000000000001</v>
      </c>
      <c r="G226" s="22">
        <v>0.60474799999999995</v>
      </c>
      <c r="H226" s="22">
        <v>7.29765</v>
      </c>
      <c r="I226" s="22">
        <v>9.1625999999999994</v>
      </c>
      <c r="J226" s="22">
        <v>1.4234100000000001</v>
      </c>
      <c r="K226" s="22">
        <v>2.94299</v>
      </c>
      <c r="L226" s="22">
        <v>2.7257500000000001</v>
      </c>
      <c r="M226" s="22">
        <v>2.3986000000000001</v>
      </c>
      <c r="N226" s="22">
        <v>2.13015</v>
      </c>
      <c r="O226" s="22">
        <v>10879.6</v>
      </c>
      <c r="P226" s="22">
        <v>30867</v>
      </c>
      <c r="Q226" s="22">
        <v>1647.2</v>
      </c>
      <c r="R226" s="22">
        <v>4511.6899999999996</v>
      </c>
      <c r="S226" s="22">
        <v>0.75489499999999998</v>
      </c>
      <c r="T226" s="22">
        <v>1.22793</v>
      </c>
      <c r="U226" s="22">
        <v>0.26533600000000002</v>
      </c>
      <c r="V226" s="22">
        <v>0.41196300000000002</v>
      </c>
      <c r="W226" s="22">
        <v>39.043262481699998</v>
      </c>
      <c r="X226" s="17">
        <f t="shared" si="46"/>
        <v>9.7170289910142316E-4</v>
      </c>
      <c r="Y226" s="17">
        <f t="shared" si="47"/>
        <v>1.2220805484889623</v>
      </c>
      <c r="Z226" s="71">
        <f t="shared" si="48"/>
        <v>1.5353466795955455</v>
      </c>
      <c r="AA226" s="17">
        <f t="shared" si="49"/>
        <v>0.6774241196841313</v>
      </c>
      <c r="AB226" s="17">
        <f t="shared" si="45"/>
        <v>1.5353466795955455</v>
      </c>
      <c r="AC226" s="71">
        <f t="shared" si="50"/>
        <v>9.7170289910142316E-4</v>
      </c>
      <c r="AD226" s="71">
        <f t="shared" si="51"/>
        <v>1.2220805484889623</v>
      </c>
      <c r="AE226" s="71">
        <f t="shared" si="52"/>
        <v>1.5353466795955455</v>
      </c>
      <c r="AF226" s="71">
        <f t="shared" si="53"/>
        <v>2.758398930983609</v>
      </c>
      <c r="AG226" s="71">
        <f t="shared" si="54"/>
        <v>3.5227061908515406E-2</v>
      </c>
      <c r="AH226" s="71">
        <f t="shared" si="55"/>
        <v>44.303981369844294</v>
      </c>
      <c r="AI226" s="71">
        <f t="shared" si="56"/>
        <v>55.660791568247205</v>
      </c>
      <c r="AJ226" s="51">
        <v>3.5227061908515406E-2</v>
      </c>
      <c r="AK226" s="51">
        <v>44.303981369844294</v>
      </c>
      <c r="AL226" s="51">
        <v>55.660791568247205</v>
      </c>
      <c r="AM226" s="53" t="str">
        <f t="shared" si="57"/>
        <v>Mixed</v>
      </c>
      <c r="AN226" s="53" t="str">
        <f t="shared" si="58"/>
        <v>Plate</v>
      </c>
      <c r="AO226" s="53" t="str">
        <f t="shared" si="59"/>
        <v>Plate</v>
      </c>
    </row>
    <row r="227" spans="1:41" s="24" customFormat="1" x14ac:dyDescent="0.25">
      <c r="A227" s="27" t="s">
        <v>253</v>
      </c>
      <c r="B227" s="17">
        <v>456725</v>
      </c>
      <c r="C227" s="17">
        <v>8055840</v>
      </c>
      <c r="D227" s="27">
        <v>-17.583600000000001</v>
      </c>
      <c r="E227" s="27">
        <v>146.59200000000001</v>
      </c>
      <c r="F227" s="22">
        <v>1.1083499999999999</v>
      </c>
      <c r="G227" s="22">
        <v>0.65497399999999995</v>
      </c>
      <c r="H227" s="22">
        <v>7.4115099999999998</v>
      </c>
      <c r="I227" s="22">
        <v>9.2770700000000001</v>
      </c>
      <c r="J227" s="22">
        <v>1.41743</v>
      </c>
      <c r="K227" s="22">
        <v>2.8992300000000002</v>
      </c>
      <c r="L227" s="22">
        <v>2.6929599999999998</v>
      </c>
      <c r="M227" s="22">
        <v>2.3752200000000001</v>
      </c>
      <c r="N227" s="22">
        <v>2.1131199999999999</v>
      </c>
      <c r="O227" s="22">
        <v>10367.299999999999</v>
      </c>
      <c r="P227" s="22">
        <v>29031.5</v>
      </c>
      <c r="Q227" s="22">
        <v>1619.68</v>
      </c>
      <c r="R227" s="22">
        <v>4397.3100000000004</v>
      </c>
      <c r="S227" s="22">
        <v>0.78897200000000001</v>
      </c>
      <c r="T227" s="22">
        <v>1.2819700000000001</v>
      </c>
      <c r="U227" s="22">
        <v>0.27486699999999997</v>
      </c>
      <c r="V227" s="22">
        <v>0.42607899999999999</v>
      </c>
      <c r="W227" s="22">
        <v>5.4276404380800001</v>
      </c>
      <c r="X227" s="17">
        <f t="shared" si="46"/>
        <v>-2.2264009139636443E-3</v>
      </c>
      <c r="Y227" s="17">
        <f t="shared" si="47"/>
        <v>1.175136138012626</v>
      </c>
      <c r="Z227" s="71">
        <f t="shared" si="48"/>
        <v>1.526621016667655</v>
      </c>
      <c r="AA227" s="17">
        <f t="shared" si="49"/>
        <v>0.66252724139876795</v>
      </c>
      <c r="AB227" s="17">
        <f t="shared" si="45"/>
        <v>1.526621016667655</v>
      </c>
      <c r="AC227" s="71">
        <f t="shared" si="50"/>
        <v>0</v>
      </c>
      <c r="AD227" s="71">
        <f t="shared" si="51"/>
        <v>1.175136138012626</v>
      </c>
      <c r="AE227" s="71">
        <f t="shared" si="52"/>
        <v>1.526621016667655</v>
      </c>
      <c r="AF227" s="71">
        <f t="shared" si="53"/>
        <v>2.7017571546802808</v>
      </c>
      <c r="AG227" s="71">
        <f t="shared" si="54"/>
        <v>0</v>
      </c>
      <c r="AH227" s="71">
        <f t="shared" si="55"/>
        <v>43.495254041501326</v>
      </c>
      <c r="AI227" s="71">
        <f t="shared" si="56"/>
        <v>56.504745958498681</v>
      </c>
      <c r="AJ227" s="51">
        <v>0</v>
      </c>
      <c r="AK227" s="51">
        <v>43.495254041501326</v>
      </c>
      <c r="AL227" s="51">
        <v>56.504745958498681</v>
      </c>
      <c r="AM227" s="53" t="str">
        <f t="shared" si="57"/>
        <v>Mixed</v>
      </c>
      <c r="AN227" s="53" t="str">
        <f t="shared" si="58"/>
        <v>Plate</v>
      </c>
      <c r="AO227" s="53" t="str">
        <f t="shared" si="59"/>
        <v>Plate</v>
      </c>
    </row>
    <row r="228" spans="1:41" s="24" customFormat="1" x14ac:dyDescent="0.25">
      <c r="A228" s="27" t="s">
        <v>254</v>
      </c>
      <c r="B228" s="17">
        <v>456727</v>
      </c>
      <c r="C228" s="17">
        <v>8055870</v>
      </c>
      <c r="D228" s="27">
        <v>-17.583300000000001</v>
      </c>
      <c r="E228" s="27">
        <v>146.59200000000001</v>
      </c>
      <c r="F228" s="22">
        <v>1.11372</v>
      </c>
      <c r="G228" s="22">
        <v>0.65997399999999995</v>
      </c>
      <c r="H228" s="22">
        <v>7.4430100000000001</v>
      </c>
      <c r="I228" s="22">
        <v>9.3107399999999991</v>
      </c>
      <c r="J228" s="22">
        <v>1.3886499999999999</v>
      </c>
      <c r="K228" s="22">
        <v>2.79372</v>
      </c>
      <c r="L228" s="22">
        <v>2.60134</v>
      </c>
      <c r="M228" s="22">
        <v>2.30307</v>
      </c>
      <c r="N228" s="22">
        <v>2.0545599999999999</v>
      </c>
      <c r="O228" s="22">
        <v>9675.44</v>
      </c>
      <c r="P228" s="22">
        <v>26620.2</v>
      </c>
      <c r="Q228" s="22">
        <v>1535.11</v>
      </c>
      <c r="R228" s="22">
        <v>4097.34</v>
      </c>
      <c r="S228" s="22">
        <v>0.78639400000000004</v>
      </c>
      <c r="T228" s="22">
        <v>1.27268</v>
      </c>
      <c r="U228" s="22">
        <v>0.27368900000000002</v>
      </c>
      <c r="V228" s="22">
        <v>0.42185099999999998</v>
      </c>
      <c r="W228" s="22">
        <v>39.611454010000003</v>
      </c>
      <c r="X228" s="17">
        <f t="shared" si="46"/>
        <v>-7.1966176092850276E-3</v>
      </c>
      <c r="Y228" s="17">
        <f t="shared" si="47"/>
        <v>1.1203464930492264</v>
      </c>
      <c r="Z228" s="71">
        <f t="shared" si="48"/>
        <v>1.4682853673345579</v>
      </c>
      <c r="AA228" s="17">
        <f t="shared" si="49"/>
        <v>0.66423130438177092</v>
      </c>
      <c r="AB228" s="17">
        <f t="shared" si="45"/>
        <v>1.4682853673345579</v>
      </c>
      <c r="AC228" s="71">
        <f t="shared" si="50"/>
        <v>0</v>
      </c>
      <c r="AD228" s="71">
        <f t="shared" si="51"/>
        <v>1.1203464930492264</v>
      </c>
      <c r="AE228" s="71">
        <f t="shared" si="52"/>
        <v>1.4682853673345579</v>
      </c>
      <c r="AF228" s="71">
        <f t="shared" si="53"/>
        <v>2.5886318603837841</v>
      </c>
      <c r="AG228" s="71">
        <f t="shared" si="54"/>
        <v>0</v>
      </c>
      <c r="AH228" s="71">
        <f t="shared" si="55"/>
        <v>43.279483274347349</v>
      </c>
      <c r="AI228" s="71">
        <f t="shared" si="56"/>
        <v>56.720516725652658</v>
      </c>
      <c r="AJ228" s="51">
        <v>0</v>
      </c>
      <c r="AK228" s="51">
        <v>43.279483274347349</v>
      </c>
      <c r="AL228" s="51">
        <v>56.720516725652658</v>
      </c>
      <c r="AM228" s="53" t="str">
        <f t="shared" si="57"/>
        <v>Mixed</v>
      </c>
      <c r="AN228" s="53" t="str">
        <f t="shared" si="58"/>
        <v>Plate</v>
      </c>
      <c r="AO228" s="53" t="str">
        <f t="shared" si="59"/>
        <v>Plate</v>
      </c>
    </row>
    <row r="229" spans="1:41" s="24" customFormat="1" x14ac:dyDescent="0.25">
      <c r="A229" s="27" t="s">
        <v>255</v>
      </c>
      <c r="B229" s="17">
        <v>456801</v>
      </c>
      <c r="C229" s="17">
        <v>8055980</v>
      </c>
      <c r="D229" s="27">
        <v>-17.5823</v>
      </c>
      <c r="E229" s="27">
        <v>146.59299999999999</v>
      </c>
      <c r="F229" s="22">
        <v>1.1578299999999999</v>
      </c>
      <c r="G229" s="22">
        <v>0.68354199999999998</v>
      </c>
      <c r="H229" s="22">
        <v>7.4294399999999996</v>
      </c>
      <c r="I229" s="22">
        <v>9.3364600000000006</v>
      </c>
      <c r="J229" s="22">
        <v>1.3394200000000001</v>
      </c>
      <c r="K229" s="22">
        <v>2.6714699999999998</v>
      </c>
      <c r="L229" s="22">
        <v>2.4891399999999999</v>
      </c>
      <c r="M229" s="22">
        <v>2.2058200000000001</v>
      </c>
      <c r="N229" s="22">
        <v>1.9718500000000001</v>
      </c>
      <c r="O229" s="22">
        <v>8644.08</v>
      </c>
      <c r="P229" s="22">
        <v>23571.8</v>
      </c>
      <c r="Q229" s="22">
        <v>1422.65</v>
      </c>
      <c r="R229" s="22">
        <v>3764.3</v>
      </c>
      <c r="S229" s="22">
        <v>0.79811799999999999</v>
      </c>
      <c r="T229" s="22">
        <v>1.2998799999999999</v>
      </c>
      <c r="U229" s="22">
        <v>0.277503</v>
      </c>
      <c r="V229" s="22">
        <v>0.42813000000000001</v>
      </c>
      <c r="W229" s="22">
        <v>29.894742965700001</v>
      </c>
      <c r="X229" s="17">
        <f t="shared" si="46"/>
        <v>4.580093364308091E-3</v>
      </c>
      <c r="Y229" s="17">
        <f t="shared" si="47"/>
        <v>1.0260865341887278</v>
      </c>
      <c r="Z229" s="71">
        <f t="shared" si="48"/>
        <v>1.4379165799099709</v>
      </c>
      <c r="AA229" s="17">
        <f t="shared" si="49"/>
        <v>0.65568559812956728</v>
      </c>
      <c r="AB229" s="17">
        <f t="shared" si="45"/>
        <v>1.4379165799099709</v>
      </c>
      <c r="AC229" s="71">
        <f t="shared" si="50"/>
        <v>4.580093364308091E-3</v>
      </c>
      <c r="AD229" s="71">
        <f t="shared" si="51"/>
        <v>1.0260865341887278</v>
      </c>
      <c r="AE229" s="71">
        <f t="shared" si="52"/>
        <v>1.4379165799099709</v>
      </c>
      <c r="AF229" s="71">
        <f t="shared" si="53"/>
        <v>2.4685832074630065</v>
      </c>
      <c r="AG229" s="71">
        <f t="shared" si="54"/>
        <v>0.18553530423692338</v>
      </c>
      <c r="AH229" s="71">
        <f t="shared" si="55"/>
        <v>41.565807102902944</v>
      </c>
      <c r="AI229" s="71">
        <f t="shared" si="56"/>
        <v>58.248657592860141</v>
      </c>
      <c r="AJ229" s="51">
        <v>0.18553530423692338</v>
      </c>
      <c r="AK229" s="51">
        <v>41.565807102902944</v>
      </c>
      <c r="AL229" s="51">
        <v>58.248657592860141</v>
      </c>
      <c r="AM229" s="53" t="str">
        <f t="shared" si="57"/>
        <v>Plate</v>
      </c>
      <c r="AN229" s="53" t="str">
        <f t="shared" si="58"/>
        <v>Plate</v>
      </c>
      <c r="AO229" s="53" t="str">
        <f t="shared" si="59"/>
        <v>Plate</v>
      </c>
    </row>
    <row r="230" spans="1:41" s="24" customFormat="1" x14ac:dyDescent="0.25">
      <c r="A230" s="27" t="s">
        <v>256</v>
      </c>
      <c r="B230" s="17">
        <v>456823</v>
      </c>
      <c r="C230" s="17">
        <v>8056000</v>
      </c>
      <c r="D230" s="27">
        <v>-17.582100000000001</v>
      </c>
      <c r="E230" s="27">
        <v>146.59299999999999</v>
      </c>
      <c r="F230" s="22">
        <v>1.17089</v>
      </c>
      <c r="G230" s="22">
        <v>0.68770600000000004</v>
      </c>
      <c r="H230" s="22">
        <v>7.4334699999999998</v>
      </c>
      <c r="I230" s="22">
        <v>9.3355499999999996</v>
      </c>
      <c r="J230" s="22">
        <v>1.3658300000000001</v>
      </c>
      <c r="K230" s="22">
        <v>2.7469100000000002</v>
      </c>
      <c r="L230" s="22">
        <v>2.5571299999999999</v>
      </c>
      <c r="M230" s="22">
        <v>2.2623899999999999</v>
      </c>
      <c r="N230" s="22">
        <v>2.0189499999999998</v>
      </c>
      <c r="O230" s="22">
        <v>9036.14</v>
      </c>
      <c r="P230" s="22">
        <v>24765.8</v>
      </c>
      <c r="Q230" s="22">
        <v>1482.48</v>
      </c>
      <c r="R230" s="22">
        <v>3952.86</v>
      </c>
      <c r="S230" s="22">
        <v>0.80537199999999998</v>
      </c>
      <c r="T230" s="22">
        <v>1.3180099999999999</v>
      </c>
      <c r="U230" s="22">
        <v>0.279727</v>
      </c>
      <c r="V230" s="22">
        <v>0.43371999999999999</v>
      </c>
      <c r="W230" s="22">
        <v>8.1044368743900002</v>
      </c>
      <c r="X230" s="17">
        <f t="shared" si="46"/>
        <v>3.2188327371129866E-3</v>
      </c>
      <c r="Y230" s="17">
        <f t="shared" si="47"/>
        <v>1.0591534891821133</v>
      </c>
      <c r="Z230" s="71">
        <f t="shared" si="48"/>
        <v>1.4727580401448328</v>
      </c>
      <c r="AA230" s="17">
        <f t="shared" si="49"/>
        <v>0.64935937965917345</v>
      </c>
      <c r="AB230" s="17">
        <f t="shared" si="45"/>
        <v>1.4727580401448328</v>
      </c>
      <c r="AC230" s="71">
        <f t="shared" si="50"/>
        <v>3.2188327371129866E-3</v>
      </c>
      <c r="AD230" s="71">
        <f t="shared" si="51"/>
        <v>1.0591534891821133</v>
      </c>
      <c r="AE230" s="71">
        <f t="shared" si="52"/>
        <v>1.4727580401448328</v>
      </c>
      <c r="AF230" s="71">
        <f t="shared" si="53"/>
        <v>2.5351303620640593</v>
      </c>
      <c r="AG230" s="71">
        <f t="shared" si="54"/>
        <v>0.12696912100773661</v>
      </c>
      <c r="AH230" s="71">
        <f t="shared" si="55"/>
        <v>41.779054246337409</v>
      </c>
      <c r="AI230" s="71">
        <f t="shared" si="56"/>
        <v>58.093976632654844</v>
      </c>
      <c r="AJ230" s="51">
        <v>0.12696912100773661</v>
      </c>
      <c r="AK230" s="51">
        <v>41.779054246337409</v>
      </c>
      <c r="AL230" s="51">
        <v>58.093976632654844</v>
      </c>
      <c r="AM230" s="53" t="str">
        <f t="shared" si="57"/>
        <v>Plate</v>
      </c>
      <c r="AN230" s="53" t="str">
        <f t="shared" si="58"/>
        <v>Plate</v>
      </c>
      <c r="AO230" s="53" t="str">
        <f t="shared" si="59"/>
        <v>Plate</v>
      </c>
    </row>
    <row r="231" spans="1:41" s="24" customFormat="1" x14ac:dyDescent="0.25">
      <c r="A231" s="27" t="s">
        <v>257</v>
      </c>
      <c r="B231" s="17">
        <v>456844</v>
      </c>
      <c r="C231" s="17">
        <v>8056020</v>
      </c>
      <c r="D231" s="27">
        <v>-17.581900000000001</v>
      </c>
      <c r="E231" s="27">
        <v>146.59299999999999</v>
      </c>
      <c r="F231" s="22">
        <v>1.1477900000000001</v>
      </c>
      <c r="G231" s="22">
        <v>0.67199299999999995</v>
      </c>
      <c r="H231" s="22">
        <v>7.3801600000000001</v>
      </c>
      <c r="I231" s="22">
        <v>9.2492400000000004</v>
      </c>
      <c r="J231" s="22">
        <v>1.41048</v>
      </c>
      <c r="K231" s="22">
        <v>2.8746800000000001</v>
      </c>
      <c r="L231" s="22">
        <v>2.6697899999999999</v>
      </c>
      <c r="M231" s="22">
        <v>2.3555700000000002</v>
      </c>
      <c r="N231" s="22">
        <v>2.0959500000000002</v>
      </c>
      <c r="O231" s="22">
        <v>10045.799999999999</v>
      </c>
      <c r="P231" s="22">
        <v>28064.7</v>
      </c>
      <c r="Q231" s="22">
        <v>1599.45</v>
      </c>
      <c r="R231" s="22">
        <v>4328</v>
      </c>
      <c r="S231" s="22">
        <v>0.80464500000000005</v>
      </c>
      <c r="T231" s="22">
        <v>1.32033</v>
      </c>
      <c r="U231" s="22">
        <v>0.28085599999999999</v>
      </c>
      <c r="V231" s="22">
        <v>0.43774299999999999</v>
      </c>
      <c r="W231" s="22">
        <v>35.025936126700003</v>
      </c>
      <c r="X231" s="17">
        <f t="shared" si="46"/>
        <v>-3.5849223584837997E-2</v>
      </c>
      <c r="Y231" s="17">
        <f t="shared" si="47"/>
        <v>1.1750929506639021</v>
      </c>
      <c r="Z231" s="71">
        <f t="shared" si="48"/>
        <v>1.524661082206644</v>
      </c>
      <c r="AA231" s="17">
        <f t="shared" si="49"/>
        <v>0.65002983727034236</v>
      </c>
      <c r="AB231" s="17">
        <f t="shared" si="45"/>
        <v>1.524661082206644</v>
      </c>
      <c r="AC231" s="71">
        <f t="shared" si="50"/>
        <v>0</v>
      </c>
      <c r="AD231" s="71">
        <f t="shared" si="51"/>
        <v>1.1750929506639021</v>
      </c>
      <c r="AE231" s="71">
        <f t="shared" si="52"/>
        <v>1.524661082206644</v>
      </c>
      <c r="AF231" s="71">
        <f t="shared" si="53"/>
        <v>2.6997540328705458</v>
      </c>
      <c r="AG231" s="71">
        <f t="shared" si="54"/>
        <v>0</v>
      </c>
      <c r="AH231" s="71">
        <f t="shared" si="55"/>
        <v>43.525926301310882</v>
      </c>
      <c r="AI231" s="71">
        <f t="shared" si="56"/>
        <v>56.474073698689132</v>
      </c>
      <c r="AJ231" s="51">
        <v>0</v>
      </c>
      <c r="AK231" s="51">
        <v>43.525926301310882</v>
      </c>
      <c r="AL231" s="51">
        <v>56.474073698689132</v>
      </c>
      <c r="AM231" s="53" t="str">
        <f t="shared" si="57"/>
        <v>Mixed</v>
      </c>
      <c r="AN231" s="53" t="str">
        <f t="shared" si="58"/>
        <v>Plate</v>
      </c>
      <c r="AO231" s="53" t="str">
        <f t="shared" si="59"/>
        <v>Plate</v>
      </c>
    </row>
    <row r="232" spans="1:41" s="24" customFormat="1" x14ac:dyDescent="0.25">
      <c r="A232" s="27" t="s">
        <v>258</v>
      </c>
      <c r="B232" s="17">
        <v>456863</v>
      </c>
      <c r="C232" s="17">
        <v>8056040</v>
      </c>
      <c r="D232" s="27">
        <v>-17.581700000000001</v>
      </c>
      <c r="E232" s="27">
        <v>146.59299999999999</v>
      </c>
      <c r="F232" s="22">
        <v>1.12767</v>
      </c>
      <c r="G232" s="22">
        <v>0.657605</v>
      </c>
      <c r="H232" s="22">
        <v>7.35067</v>
      </c>
      <c r="I232" s="22">
        <v>9.2104599999999994</v>
      </c>
      <c r="J232" s="22">
        <v>1.4408700000000001</v>
      </c>
      <c r="K232" s="22">
        <v>2.9714499999999999</v>
      </c>
      <c r="L232" s="22">
        <v>2.75461</v>
      </c>
      <c r="M232" s="22">
        <v>2.4243800000000002</v>
      </c>
      <c r="N232" s="22">
        <v>2.15273</v>
      </c>
      <c r="O232" s="22">
        <v>10830.4</v>
      </c>
      <c r="P232" s="22">
        <v>30652.3</v>
      </c>
      <c r="Q232" s="22">
        <v>1686.44</v>
      </c>
      <c r="R232" s="22">
        <v>4620.2299999999996</v>
      </c>
      <c r="S232" s="22">
        <v>0.79991100000000004</v>
      </c>
      <c r="T232" s="22">
        <v>1.3164</v>
      </c>
      <c r="U232" s="22">
        <v>0.27976200000000001</v>
      </c>
      <c r="V232" s="22">
        <v>0.43794100000000002</v>
      </c>
      <c r="W232" s="22">
        <v>50.495208740199999</v>
      </c>
      <c r="X232" s="17">
        <f t="shared" si="46"/>
        <v>-3.9996107248169821E-2</v>
      </c>
      <c r="Y232" s="17">
        <f t="shared" si="47"/>
        <v>1.2451220010903805</v>
      </c>
      <c r="Z232" s="71">
        <f t="shared" si="48"/>
        <v>1.5688008081092881</v>
      </c>
      <c r="AA232" s="17">
        <f t="shared" si="49"/>
        <v>0.65419677526570119</v>
      </c>
      <c r="AB232" s="17">
        <f t="shared" si="45"/>
        <v>1.5688008081092881</v>
      </c>
      <c r="AC232" s="71">
        <f t="shared" si="50"/>
        <v>0</v>
      </c>
      <c r="AD232" s="71">
        <f t="shared" si="51"/>
        <v>1.2451220010903805</v>
      </c>
      <c r="AE232" s="71">
        <f t="shared" si="52"/>
        <v>1.5688008081092881</v>
      </c>
      <c r="AF232" s="71">
        <f t="shared" si="53"/>
        <v>2.8139228091996689</v>
      </c>
      <c r="AG232" s="71">
        <f t="shared" si="54"/>
        <v>0</v>
      </c>
      <c r="AH232" s="71">
        <f t="shared" si="55"/>
        <v>44.248619650107457</v>
      </c>
      <c r="AI232" s="71">
        <f t="shared" si="56"/>
        <v>55.751380349892528</v>
      </c>
      <c r="AJ232" s="51">
        <v>0</v>
      </c>
      <c r="AK232" s="51">
        <v>44.248619650107457</v>
      </c>
      <c r="AL232" s="51">
        <v>55.751380349892528</v>
      </c>
      <c r="AM232" s="53" t="str">
        <f t="shared" si="57"/>
        <v>Mixed</v>
      </c>
      <c r="AN232" s="53" t="str">
        <f t="shared" si="58"/>
        <v>Plate</v>
      </c>
      <c r="AO232" s="53" t="str">
        <f t="shared" si="59"/>
        <v>Plate</v>
      </c>
    </row>
    <row r="233" spans="1:41" s="24" customFormat="1" x14ac:dyDescent="0.25">
      <c r="A233" s="27" t="s">
        <v>259</v>
      </c>
      <c r="B233" s="17">
        <v>456863</v>
      </c>
      <c r="C233" s="17">
        <v>8056070</v>
      </c>
      <c r="D233" s="27">
        <v>-17.581499999999998</v>
      </c>
      <c r="E233" s="27">
        <v>146.59299999999999</v>
      </c>
      <c r="F233" s="22">
        <v>1.0998399999999999</v>
      </c>
      <c r="G233" s="22">
        <v>0.64696699999999996</v>
      </c>
      <c r="H233" s="22">
        <v>7.3428699999999996</v>
      </c>
      <c r="I233" s="22">
        <v>9.1988199999999996</v>
      </c>
      <c r="J233" s="22">
        <v>1.4092199999999999</v>
      </c>
      <c r="K233" s="22">
        <v>2.8662100000000001</v>
      </c>
      <c r="L233" s="22">
        <v>2.6606399999999999</v>
      </c>
      <c r="M233" s="22">
        <v>2.3483299999999998</v>
      </c>
      <c r="N233" s="22">
        <v>2.0911200000000001</v>
      </c>
      <c r="O233" s="22">
        <v>10278.799999999999</v>
      </c>
      <c r="P233" s="22">
        <v>28763</v>
      </c>
      <c r="Q233" s="22">
        <v>1605.74</v>
      </c>
      <c r="R233" s="22">
        <v>4345.47</v>
      </c>
      <c r="S233" s="22">
        <v>0.78567900000000002</v>
      </c>
      <c r="T233" s="22">
        <v>1.28237</v>
      </c>
      <c r="U233" s="22">
        <v>0.27551700000000001</v>
      </c>
      <c r="V233" s="22">
        <v>0.427672</v>
      </c>
      <c r="W233" s="22">
        <v>21.5360622406</v>
      </c>
      <c r="X233" s="17">
        <f t="shared" si="46"/>
        <v>-4.739150012284199E-2</v>
      </c>
      <c r="Y233" s="17">
        <f t="shared" si="47"/>
        <v>1.2061112661589579</v>
      </c>
      <c r="Z233" s="71">
        <f t="shared" si="48"/>
        <v>1.5188253231844075</v>
      </c>
      <c r="AA233" s="17">
        <f t="shared" si="49"/>
        <v>0.66468665515467062</v>
      </c>
      <c r="AB233" s="17">
        <f t="shared" si="45"/>
        <v>1.5188253231844075</v>
      </c>
      <c r="AC233" s="71">
        <f t="shared" si="50"/>
        <v>0</v>
      </c>
      <c r="AD233" s="71">
        <f t="shared" si="51"/>
        <v>1.2061112661589579</v>
      </c>
      <c r="AE233" s="71">
        <f t="shared" si="52"/>
        <v>1.5188253231844075</v>
      </c>
      <c r="AF233" s="71">
        <f t="shared" si="53"/>
        <v>2.7249365893433657</v>
      </c>
      <c r="AG233" s="71">
        <f t="shared" si="54"/>
        <v>0</v>
      </c>
      <c r="AH233" s="71">
        <f t="shared" si="55"/>
        <v>44.261993870822415</v>
      </c>
      <c r="AI233" s="71">
        <f t="shared" si="56"/>
        <v>55.738006129177577</v>
      </c>
      <c r="AJ233" s="51">
        <v>0</v>
      </c>
      <c r="AK233" s="51">
        <v>44.261993870822415</v>
      </c>
      <c r="AL233" s="51">
        <v>55.738006129177577</v>
      </c>
      <c r="AM233" s="53" t="str">
        <f t="shared" si="57"/>
        <v>Mixed</v>
      </c>
      <c r="AN233" s="53" t="str">
        <f t="shared" si="58"/>
        <v>Plate</v>
      </c>
      <c r="AO233" s="53" t="str">
        <f t="shared" si="59"/>
        <v>Plate</v>
      </c>
    </row>
    <row r="234" spans="1:41" s="24" customFormat="1" x14ac:dyDescent="0.25">
      <c r="A234" s="27" t="s">
        <v>260</v>
      </c>
      <c r="B234" s="17">
        <v>457038</v>
      </c>
      <c r="C234" s="17">
        <v>8056630</v>
      </c>
      <c r="D234" s="27">
        <v>-17.5764</v>
      </c>
      <c r="E234" s="27">
        <v>146.595</v>
      </c>
      <c r="F234" s="22">
        <v>0.96180100000000002</v>
      </c>
      <c r="G234" s="22">
        <v>0.56248100000000001</v>
      </c>
      <c r="H234" s="22">
        <v>7.27128</v>
      </c>
      <c r="I234" s="22">
        <v>9.1636299999999995</v>
      </c>
      <c r="J234" s="22">
        <v>1.4046799999999999</v>
      </c>
      <c r="K234" s="22">
        <v>2.8766699999999998</v>
      </c>
      <c r="L234" s="22">
        <v>2.6573799999999999</v>
      </c>
      <c r="M234" s="22">
        <v>2.3368799999999998</v>
      </c>
      <c r="N234" s="22">
        <v>2.0757699999999999</v>
      </c>
      <c r="O234" s="22">
        <v>10770.2</v>
      </c>
      <c r="P234" s="22">
        <v>30465.3</v>
      </c>
      <c r="Q234" s="22">
        <v>1591.74</v>
      </c>
      <c r="R234" s="22">
        <v>4310.34</v>
      </c>
      <c r="S234" s="22">
        <v>0.72042399999999995</v>
      </c>
      <c r="T234" s="22">
        <v>1.16909</v>
      </c>
      <c r="U234" s="22">
        <v>0.253749</v>
      </c>
      <c r="V234" s="22">
        <v>0.39149400000000001</v>
      </c>
      <c r="W234" s="22">
        <v>54.862827301000003</v>
      </c>
      <c r="X234" s="17">
        <f t="shared" si="46"/>
        <v>-1.1139170866726111E-2</v>
      </c>
      <c r="Y234" s="17">
        <f t="shared" si="47"/>
        <v>1.2050019731269037</v>
      </c>
      <c r="Z234" s="71">
        <f t="shared" si="48"/>
        <v>1.5070113328382415</v>
      </c>
      <c r="AA234" s="17">
        <f t="shared" si="49"/>
        <v>0.67684810508283277</v>
      </c>
      <c r="AB234" s="17">
        <f t="shared" si="45"/>
        <v>1.5070113328382415</v>
      </c>
      <c r="AC234" s="71">
        <f t="shared" si="50"/>
        <v>0</v>
      </c>
      <c r="AD234" s="71">
        <f t="shared" si="51"/>
        <v>1.2050019731269037</v>
      </c>
      <c r="AE234" s="71">
        <f t="shared" si="52"/>
        <v>1.5070113328382415</v>
      </c>
      <c r="AF234" s="71">
        <f t="shared" si="53"/>
        <v>2.7120133059651454</v>
      </c>
      <c r="AG234" s="71">
        <f t="shared" si="54"/>
        <v>0</v>
      </c>
      <c r="AH234" s="71">
        <f t="shared" si="55"/>
        <v>44.432008149682375</v>
      </c>
      <c r="AI234" s="71">
        <f t="shared" si="56"/>
        <v>55.567991850317625</v>
      </c>
      <c r="AJ234" s="51">
        <v>0</v>
      </c>
      <c r="AK234" s="51">
        <v>44.432008149682375</v>
      </c>
      <c r="AL234" s="51">
        <v>55.567991850317625</v>
      </c>
      <c r="AM234" s="53" t="str">
        <f t="shared" si="57"/>
        <v>Mixed</v>
      </c>
      <c r="AN234" s="53" t="str">
        <f t="shared" si="58"/>
        <v>Plate</v>
      </c>
      <c r="AO234" s="53" t="str">
        <f t="shared" si="59"/>
        <v>Plate</v>
      </c>
    </row>
    <row r="235" spans="1:41" s="24" customFormat="1" x14ac:dyDescent="0.25">
      <c r="A235" s="27" t="s">
        <v>261</v>
      </c>
      <c r="B235" s="17">
        <v>457043</v>
      </c>
      <c r="C235" s="17">
        <v>8056660</v>
      </c>
      <c r="D235" s="27">
        <v>-17.5761</v>
      </c>
      <c r="E235" s="27">
        <v>146.595</v>
      </c>
      <c r="F235" s="22">
        <v>1.0210999999999999</v>
      </c>
      <c r="G235" s="22">
        <v>0.60338099999999995</v>
      </c>
      <c r="H235" s="22">
        <v>7.2782099999999996</v>
      </c>
      <c r="I235" s="22">
        <v>9.1442899999999998</v>
      </c>
      <c r="J235" s="22">
        <v>1.4064399999999999</v>
      </c>
      <c r="K235" s="22">
        <v>2.8551000000000002</v>
      </c>
      <c r="L235" s="22">
        <v>2.64378</v>
      </c>
      <c r="M235" s="22">
        <v>2.3291300000000001</v>
      </c>
      <c r="N235" s="22">
        <v>2.0710700000000002</v>
      </c>
      <c r="O235" s="22">
        <v>10363.9</v>
      </c>
      <c r="P235" s="22">
        <v>28989.7</v>
      </c>
      <c r="Q235" s="22">
        <v>1582.04</v>
      </c>
      <c r="R235" s="22">
        <v>4255.6000000000004</v>
      </c>
      <c r="S235" s="22">
        <v>0.75107999999999997</v>
      </c>
      <c r="T235" s="22">
        <v>1.2145900000000001</v>
      </c>
      <c r="U235" s="22">
        <v>0.26469599999999999</v>
      </c>
      <c r="V235" s="22">
        <v>0.40708899999999998</v>
      </c>
      <c r="W235" s="22">
        <v>40.080944061300002</v>
      </c>
      <c r="X235" s="17">
        <f t="shared" si="46"/>
        <v>-4.8821980821775135E-2</v>
      </c>
      <c r="Y235" s="17">
        <f t="shared" si="47"/>
        <v>1.198174654644764</v>
      </c>
      <c r="Z235" s="71">
        <f t="shared" si="48"/>
        <v>1.5014374312913599</v>
      </c>
      <c r="AA235" s="17">
        <f t="shared" si="49"/>
        <v>0.67810211802670706</v>
      </c>
      <c r="AB235" s="17">
        <f t="shared" si="45"/>
        <v>1.5014374312913599</v>
      </c>
      <c r="AC235" s="71">
        <f t="shared" si="50"/>
        <v>0</v>
      </c>
      <c r="AD235" s="71">
        <f t="shared" si="51"/>
        <v>1.198174654644764</v>
      </c>
      <c r="AE235" s="71">
        <f t="shared" si="52"/>
        <v>1.5014374312913599</v>
      </c>
      <c r="AF235" s="71">
        <f t="shared" si="53"/>
        <v>2.6996120859361241</v>
      </c>
      <c r="AG235" s="71">
        <f t="shared" si="54"/>
        <v>0</v>
      </c>
      <c r="AH235" s="71">
        <f t="shared" si="55"/>
        <v>44.383215680755193</v>
      </c>
      <c r="AI235" s="71">
        <f t="shared" si="56"/>
        <v>55.616784319244807</v>
      </c>
      <c r="AJ235" s="51">
        <v>0</v>
      </c>
      <c r="AK235" s="51">
        <v>44.383215680755193</v>
      </c>
      <c r="AL235" s="51">
        <v>55.616784319244807</v>
      </c>
      <c r="AM235" s="53" t="str">
        <f t="shared" si="57"/>
        <v>Mixed</v>
      </c>
      <c r="AN235" s="53" t="str">
        <f t="shared" si="58"/>
        <v>Plate</v>
      </c>
      <c r="AO235" s="53" t="str">
        <f t="shared" si="59"/>
        <v>Plate</v>
      </c>
    </row>
    <row r="236" spans="1:41" s="24" customFormat="1" x14ac:dyDescent="0.25">
      <c r="A236" s="27" t="s">
        <v>262</v>
      </c>
      <c r="B236" s="17">
        <v>457043</v>
      </c>
      <c r="C236" s="17">
        <v>8056690</v>
      </c>
      <c r="D236" s="27">
        <v>-17.575900000000001</v>
      </c>
      <c r="E236" s="27">
        <v>146.595</v>
      </c>
      <c r="F236" s="22">
        <v>1.0870899999999999</v>
      </c>
      <c r="G236" s="22">
        <v>0.64570300000000003</v>
      </c>
      <c r="H236" s="22">
        <v>7.3028199999999996</v>
      </c>
      <c r="I236" s="22">
        <v>9.1705900000000007</v>
      </c>
      <c r="J236" s="22">
        <v>1.4051</v>
      </c>
      <c r="K236" s="22">
        <v>2.8279200000000002</v>
      </c>
      <c r="L236" s="22">
        <v>2.62547</v>
      </c>
      <c r="M236" s="22">
        <v>2.3172899999999998</v>
      </c>
      <c r="N236" s="22">
        <v>2.0625599999999999</v>
      </c>
      <c r="O236" s="22">
        <v>9914.11</v>
      </c>
      <c r="P236" s="22">
        <v>27405.200000000001</v>
      </c>
      <c r="Q236" s="22">
        <v>1563.86</v>
      </c>
      <c r="R236" s="22">
        <v>4177.01</v>
      </c>
      <c r="S236" s="22">
        <v>0.78129700000000002</v>
      </c>
      <c r="T236" s="22">
        <v>1.2603599999999999</v>
      </c>
      <c r="U236" s="22">
        <v>0.27474399999999999</v>
      </c>
      <c r="V236" s="22">
        <v>0.42174200000000001</v>
      </c>
      <c r="W236" s="22">
        <v>17.731353759800001</v>
      </c>
      <c r="X236" s="17">
        <f t="shared" si="46"/>
        <v>-6.6165990377587747E-2</v>
      </c>
      <c r="Y236" s="17">
        <f t="shared" si="47"/>
        <v>1.1689313274788713</v>
      </c>
      <c r="Z236" s="71">
        <f t="shared" si="48"/>
        <v>1.4908815195097886</v>
      </c>
      <c r="AA236" s="17">
        <f t="shared" si="49"/>
        <v>0.66731482786115714</v>
      </c>
      <c r="AB236" s="17">
        <f t="shared" si="45"/>
        <v>1.4908815195097886</v>
      </c>
      <c r="AC236" s="71">
        <f t="shared" si="50"/>
        <v>0</v>
      </c>
      <c r="AD236" s="71">
        <f t="shared" si="51"/>
        <v>1.1689313274788713</v>
      </c>
      <c r="AE236" s="71">
        <f t="shared" si="52"/>
        <v>1.4908815195097886</v>
      </c>
      <c r="AF236" s="71">
        <f t="shared" si="53"/>
        <v>2.6598128469886602</v>
      </c>
      <c r="AG236" s="71">
        <f t="shared" si="54"/>
        <v>0</v>
      </c>
      <c r="AH236" s="71">
        <f t="shared" si="55"/>
        <v>43.947878844268736</v>
      </c>
      <c r="AI236" s="71">
        <f t="shared" si="56"/>
        <v>56.052121155731257</v>
      </c>
      <c r="AJ236" s="51">
        <v>0</v>
      </c>
      <c r="AK236" s="51">
        <v>43.947878844268736</v>
      </c>
      <c r="AL236" s="51">
        <v>56.052121155731257</v>
      </c>
      <c r="AM236" s="53" t="str">
        <f t="shared" si="57"/>
        <v>Mixed</v>
      </c>
      <c r="AN236" s="53" t="str">
        <f t="shared" si="58"/>
        <v>Plate</v>
      </c>
      <c r="AO236" s="53" t="str">
        <f t="shared" si="59"/>
        <v>Plate</v>
      </c>
    </row>
    <row r="237" spans="1:41" s="24" customFormat="1" x14ac:dyDescent="0.25">
      <c r="A237" s="27" t="s">
        <v>263</v>
      </c>
      <c r="B237" s="17">
        <v>457043</v>
      </c>
      <c r="C237" s="17">
        <v>8056720</v>
      </c>
      <c r="D237" s="27">
        <v>-17.575600000000001</v>
      </c>
      <c r="E237" s="27">
        <v>146.595</v>
      </c>
      <c r="F237" s="22">
        <v>1.0329299999999999</v>
      </c>
      <c r="G237" s="22">
        <v>0.60996600000000001</v>
      </c>
      <c r="H237" s="22">
        <v>7.3858699999999997</v>
      </c>
      <c r="I237" s="22">
        <v>9.2923500000000008</v>
      </c>
      <c r="J237" s="22">
        <v>1.39601</v>
      </c>
      <c r="K237" s="22">
        <v>2.7829100000000002</v>
      </c>
      <c r="L237" s="22">
        <v>2.5887699999999998</v>
      </c>
      <c r="M237" s="22">
        <v>2.2886299999999999</v>
      </c>
      <c r="N237" s="22">
        <v>2.0421299999999998</v>
      </c>
      <c r="O237" s="22">
        <v>9997.17</v>
      </c>
      <c r="P237" s="22">
        <v>27688.799999999999</v>
      </c>
      <c r="Q237" s="22">
        <v>1534.78</v>
      </c>
      <c r="R237" s="22">
        <v>4064.52</v>
      </c>
      <c r="S237" s="22">
        <v>0.75053400000000003</v>
      </c>
      <c r="T237" s="22">
        <v>1.2072799999999999</v>
      </c>
      <c r="U237" s="22">
        <v>0.261903</v>
      </c>
      <c r="V237" s="22">
        <v>0.399924</v>
      </c>
      <c r="W237" s="22">
        <v>8.1991615295399995</v>
      </c>
      <c r="X237" s="17">
        <f t="shared" si="46"/>
        <v>-3.0596665315905991E-2</v>
      </c>
      <c r="Y237" s="17">
        <f t="shared" si="47"/>
        <v>1.1475497770819136</v>
      </c>
      <c r="Z237" s="71">
        <f t="shared" si="48"/>
        <v>1.4564525932046297</v>
      </c>
      <c r="AA237" s="17">
        <f t="shared" si="49"/>
        <v>0.67818352344230348</v>
      </c>
      <c r="AB237" s="17">
        <f t="shared" si="45"/>
        <v>1.4564525932046297</v>
      </c>
      <c r="AC237" s="71">
        <f t="shared" si="50"/>
        <v>0</v>
      </c>
      <c r="AD237" s="71">
        <f t="shared" si="51"/>
        <v>1.1475497770819136</v>
      </c>
      <c r="AE237" s="71">
        <f t="shared" si="52"/>
        <v>1.4564525932046297</v>
      </c>
      <c r="AF237" s="71">
        <f t="shared" si="53"/>
        <v>2.6040023702865431</v>
      </c>
      <c r="AG237" s="71">
        <f t="shared" si="54"/>
        <v>0</v>
      </c>
      <c r="AH237" s="71">
        <f t="shared" si="55"/>
        <v>44.068691725331952</v>
      </c>
      <c r="AI237" s="71">
        <f t="shared" si="56"/>
        <v>55.931308274668055</v>
      </c>
      <c r="AJ237" s="51">
        <v>0</v>
      </c>
      <c r="AK237" s="51">
        <v>44.068691725331952</v>
      </c>
      <c r="AL237" s="51">
        <v>55.931308274668055</v>
      </c>
      <c r="AM237" s="53" t="str">
        <f t="shared" si="57"/>
        <v>Mixed</v>
      </c>
      <c r="AN237" s="53" t="str">
        <f t="shared" si="58"/>
        <v>Plate</v>
      </c>
      <c r="AO237" s="53" t="str">
        <f t="shared" si="59"/>
        <v>Plate</v>
      </c>
    </row>
    <row r="238" spans="1:41" s="24" customFormat="1" x14ac:dyDescent="0.25">
      <c r="A238" s="27" t="s">
        <v>264</v>
      </c>
      <c r="B238" s="17">
        <v>457043</v>
      </c>
      <c r="C238" s="17">
        <v>8056750</v>
      </c>
      <c r="D238" s="27">
        <v>-17.575299999999999</v>
      </c>
      <c r="E238" s="27">
        <v>146.595</v>
      </c>
      <c r="F238" s="22">
        <v>1.0947499999999999</v>
      </c>
      <c r="G238" s="22">
        <v>0.64959</v>
      </c>
      <c r="H238" s="22">
        <v>7.3867200000000004</v>
      </c>
      <c r="I238" s="22">
        <v>9.2648200000000003</v>
      </c>
      <c r="J238" s="22">
        <v>1.4420299999999999</v>
      </c>
      <c r="K238" s="22">
        <v>2.8758900000000001</v>
      </c>
      <c r="L238" s="22">
        <v>2.6768000000000001</v>
      </c>
      <c r="M238" s="22">
        <v>2.3681000000000001</v>
      </c>
      <c r="N238" s="22">
        <v>2.1139600000000001</v>
      </c>
      <c r="O238" s="22">
        <v>10559.5</v>
      </c>
      <c r="P238" s="22">
        <v>29169.3</v>
      </c>
      <c r="Q238" s="22">
        <v>1639.39</v>
      </c>
      <c r="R238" s="22">
        <v>4352.84</v>
      </c>
      <c r="S238" s="22">
        <v>0.78756899999999996</v>
      </c>
      <c r="T238" s="22">
        <v>1.26874</v>
      </c>
      <c r="U238" s="22">
        <v>0.27518500000000001</v>
      </c>
      <c r="V238" s="22">
        <v>0.421373</v>
      </c>
      <c r="W238" s="22">
        <v>5.4731059074399999</v>
      </c>
      <c r="X238" s="17">
        <f t="shared" si="46"/>
        <v>-8.6263487410049855E-2</v>
      </c>
      <c r="Y238" s="17">
        <f t="shared" si="47"/>
        <v>1.22767338945944</v>
      </c>
      <c r="Z238" s="71">
        <f t="shared" si="48"/>
        <v>1.5227003692679506</v>
      </c>
      <c r="AA238" s="17">
        <f t="shared" si="49"/>
        <v>0.66346673873859441</v>
      </c>
      <c r="AB238" s="17">
        <f t="shared" si="45"/>
        <v>1.5227003692679506</v>
      </c>
      <c r="AC238" s="71">
        <f t="shared" si="50"/>
        <v>0</v>
      </c>
      <c r="AD238" s="71">
        <f t="shared" si="51"/>
        <v>1.22767338945944</v>
      </c>
      <c r="AE238" s="71">
        <f t="shared" si="52"/>
        <v>1.5227003692679506</v>
      </c>
      <c r="AF238" s="71">
        <f t="shared" si="53"/>
        <v>2.7503737587273909</v>
      </c>
      <c r="AG238" s="71">
        <f t="shared" si="54"/>
        <v>0</v>
      </c>
      <c r="AH238" s="71">
        <f t="shared" si="55"/>
        <v>44.636602045952095</v>
      </c>
      <c r="AI238" s="71">
        <f t="shared" si="56"/>
        <v>55.363397954047898</v>
      </c>
      <c r="AJ238" s="51">
        <v>0</v>
      </c>
      <c r="AK238" s="51">
        <v>44.636602045952095</v>
      </c>
      <c r="AL238" s="51">
        <v>55.363397954047898</v>
      </c>
      <c r="AM238" s="53" t="str">
        <f t="shared" si="57"/>
        <v>Mixed</v>
      </c>
      <c r="AN238" s="53" t="str">
        <f t="shared" si="58"/>
        <v>Plate</v>
      </c>
      <c r="AO238" s="53" t="str">
        <f t="shared" si="59"/>
        <v>Plate</v>
      </c>
    </row>
    <row r="239" spans="1:41" s="24" customFormat="1" x14ac:dyDescent="0.25">
      <c r="A239" s="27" t="s">
        <v>265</v>
      </c>
      <c r="B239" s="17">
        <v>457043</v>
      </c>
      <c r="C239" s="17">
        <v>8056780</v>
      </c>
      <c r="D239" s="27">
        <v>-17.575099999999999</v>
      </c>
      <c r="E239" s="27">
        <v>146.595</v>
      </c>
      <c r="F239" s="22">
        <v>1.11053</v>
      </c>
      <c r="G239" s="22">
        <v>0.65930999999999995</v>
      </c>
      <c r="H239" s="22">
        <v>7.4481999999999999</v>
      </c>
      <c r="I239" s="22">
        <v>9.3453499999999998</v>
      </c>
      <c r="J239" s="22">
        <v>1.46146</v>
      </c>
      <c r="K239" s="22">
        <v>2.9054799999999998</v>
      </c>
      <c r="L239" s="22">
        <v>2.7062900000000001</v>
      </c>
      <c r="M239" s="22">
        <v>2.3944899999999998</v>
      </c>
      <c r="N239" s="22">
        <v>2.1385700000000001</v>
      </c>
      <c r="O239" s="22">
        <v>10861.2</v>
      </c>
      <c r="P239" s="22">
        <v>29993.9</v>
      </c>
      <c r="Q239" s="22">
        <v>1676.91</v>
      </c>
      <c r="R239" s="22">
        <v>4445.72</v>
      </c>
      <c r="S239" s="22">
        <v>0.79491000000000001</v>
      </c>
      <c r="T239" s="22">
        <v>1.27956</v>
      </c>
      <c r="U239" s="22">
        <v>0.27608300000000002</v>
      </c>
      <c r="V239" s="22">
        <v>0.42144399999999999</v>
      </c>
      <c r="W239" s="22">
        <v>12.7381334305</v>
      </c>
      <c r="X239" s="17">
        <f t="shared" si="46"/>
        <v>-8.1655100335160213E-2</v>
      </c>
      <c r="Y239" s="17">
        <f t="shared" si="47"/>
        <v>1.2345699977615205</v>
      </c>
      <c r="Z239" s="71">
        <f t="shared" si="48"/>
        <v>1.5439677864921115</v>
      </c>
      <c r="AA239" s="17">
        <f t="shared" si="49"/>
        <v>0.65822795987082694</v>
      </c>
      <c r="AB239" s="17">
        <f t="shared" si="45"/>
        <v>1.5439677864921115</v>
      </c>
      <c r="AC239" s="71">
        <f t="shared" si="50"/>
        <v>0</v>
      </c>
      <c r="AD239" s="71">
        <f t="shared" si="51"/>
        <v>1.2345699977615205</v>
      </c>
      <c r="AE239" s="71">
        <f t="shared" si="52"/>
        <v>1.5439677864921115</v>
      </c>
      <c r="AF239" s="71">
        <f t="shared" si="53"/>
        <v>2.7785377842536318</v>
      </c>
      <c r="AG239" s="71">
        <f t="shared" si="54"/>
        <v>0</v>
      </c>
      <c r="AH239" s="71">
        <f t="shared" si="55"/>
        <v>44.432363121279259</v>
      </c>
      <c r="AI239" s="71">
        <f t="shared" si="56"/>
        <v>55.567636878720748</v>
      </c>
      <c r="AJ239" s="51">
        <v>0</v>
      </c>
      <c r="AK239" s="51">
        <v>44.432363121279259</v>
      </c>
      <c r="AL239" s="51">
        <v>55.567636878720748</v>
      </c>
      <c r="AM239" s="53" t="str">
        <f t="shared" si="57"/>
        <v>Mixed</v>
      </c>
      <c r="AN239" s="53" t="str">
        <f t="shared" si="58"/>
        <v>Plate</v>
      </c>
      <c r="AO239" s="53" t="str">
        <f t="shared" si="59"/>
        <v>Plate</v>
      </c>
    </row>
    <row r="240" spans="1:41" s="24" customFormat="1" x14ac:dyDescent="0.25">
      <c r="A240" s="27" t="s">
        <v>266</v>
      </c>
      <c r="B240" s="17">
        <v>457043</v>
      </c>
      <c r="C240" s="17">
        <v>8056810</v>
      </c>
      <c r="D240" s="27">
        <v>-17.5748</v>
      </c>
      <c r="E240" s="27">
        <v>146.595</v>
      </c>
      <c r="F240" s="22">
        <v>1.0793600000000001</v>
      </c>
      <c r="G240" s="22">
        <v>0.641185</v>
      </c>
      <c r="H240" s="22">
        <v>7.4387999999999996</v>
      </c>
      <c r="I240" s="22">
        <v>9.3438800000000004</v>
      </c>
      <c r="J240" s="22">
        <v>1.40859</v>
      </c>
      <c r="K240" s="22">
        <v>2.7960500000000001</v>
      </c>
      <c r="L240" s="22">
        <v>2.5994000000000002</v>
      </c>
      <c r="M240" s="22">
        <v>2.2990499999999998</v>
      </c>
      <c r="N240" s="22">
        <v>2.0533100000000002</v>
      </c>
      <c r="O240" s="22">
        <v>10000.9</v>
      </c>
      <c r="P240" s="22">
        <v>27412.2</v>
      </c>
      <c r="Q240" s="22">
        <v>1553.74</v>
      </c>
      <c r="R240" s="22">
        <v>4095.34</v>
      </c>
      <c r="S240" s="22">
        <v>0.77088500000000004</v>
      </c>
      <c r="T240" s="22">
        <v>1.2401199999999999</v>
      </c>
      <c r="U240" s="22">
        <v>0.26794499999999999</v>
      </c>
      <c r="V240" s="22">
        <v>0.408192</v>
      </c>
      <c r="W240" s="22">
        <v>8.4813241958599992</v>
      </c>
      <c r="X240" s="17">
        <f t="shared" si="46"/>
        <v>-3.4597754059639829E-2</v>
      </c>
      <c r="Y240" s="17">
        <f t="shared" si="47"/>
        <v>1.1292835695313093</v>
      </c>
      <c r="Z240" s="71">
        <f t="shared" si="48"/>
        <v>1.4958812107720838</v>
      </c>
      <c r="AA240" s="17">
        <f t="shared" si="49"/>
        <v>0.67245631820622265</v>
      </c>
      <c r="AB240" s="17">
        <f t="shared" si="45"/>
        <v>1.4958812107720838</v>
      </c>
      <c r="AC240" s="71">
        <f t="shared" si="50"/>
        <v>0</v>
      </c>
      <c r="AD240" s="71">
        <f t="shared" si="51"/>
        <v>1.1292835695313093</v>
      </c>
      <c r="AE240" s="71">
        <f t="shared" si="52"/>
        <v>1.4958812107720838</v>
      </c>
      <c r="AF240" s="71">
        <f t="shared" si="53"/>
        <v>2.6251647803033933</v>
      </c>
      <c r="AG240" s="71">
        <f t="shared" si="54"/>
        <v>0</v>
      </c>
      <c r="AH240" s="71">
        <f t="shared" si="55"/>
        <v>43.017626093581704</v>
      </c>
      <c r="AI240" s="71">
        <f t="shared" si="56"/>
        <v>56.982373906418296</v>
      </c>
      <c r="AJ240" s="51">
        <v>0</v>
      </c>
      <c r="AK240" s="51">
        <v>43.017626093581704</v>
      </c>
      <c r="AL240" s="51">
        <v>56.982373906418296</v>
      </c>
      <c r="AM240" s="53" t="str">
        <f t="shared" si="57"/>
        <v>Mixed</v>
      </c>
      <c r="AN240" s="53" t="str">
        <f t="shared" si="58"/>
        <v>Plate</v>
      </c>
      <c r="AO240" s="53" t="str">
        <f t="shared" si="59"/>
        <v>Plate</v>
      </c>
    </row>
    <row r="241" spans="1:41" s="24" customFormat="1" x14ac:dyDescent="0.25">
      <c r="A241" s="27" t="s">
        <v>267</v>
      </c>
      <c r="B241" s="17">
        <v>457043</v>
      </c>
      <c r="C241" s="17">
        <v>8056840</v>
      </c>
      <c r="D241" s="27">
        <v>-17.5745</v>
      </c>
      <c r="E241" s="27">
        <v>146.595</v>
      </c>
      <c r="F241" s="22">
        <v>1.04199</v>
      </c>
      <c r="G241" s="22">
        <v>0.61898299999999995</v>
      </c>
      <c r="H241" s="22">
        <v>7.4142099999999997</v>
      </c>
      <c r="I241" s="22">
        <v>9.3276699999999995</v>
      </c>
      <c r="J241" s="22">
        <v>1.36704</v>
      </c>
      <c r="K241" s="22">
        <v>2.72187</v>
      </c>
      <c r="L241" s="22">
        <v>2.52399</v>
      </c>
      <c r="M241" s="22">
        <v>2.22879</v>
      </c>
      <c r="N241" s="22">
        <v>1.98881</v>
      </c>
      <c r="O241" s="22">
        <v>9431.14</v>
      </c>
      <c r="P241" s="22">
        <v>25819.5</v>
      </c>
      <c r="Q241" s="22">
        <v>1463.66</v>
      </c>
      <c r="R241" s="22">
        <v>3854.92</v>
      </c>
      <c r="S241" s="22">
        <v>0.74633300000000002</v>
      </c>
      <c r="T241" s="22">
        <v>1.2008000000000001</v>
      </c>
      <c r="U241" s="22">
        <v>0.25985200000000003</v>
      </c>
      <c r="V241" s="22">
        <v>0.39550099999999999</v>
      </c>
      <c r="W241" s="22">
        <v>4.6103405952500003</v>
      </c>
      <c r="X241" s="17">
        <f t="shared" si="46"/>
        <v>9.415091205831061E-3</v>
      </c>
      <c r="Y241" s="17">
        <f t="shared" si="47"/>
        <v>1.0509058792612418</v>
      </c>
      <c r="Z241" s="71">
        <f t="shared" si="48"/>
        <v>1.4639615287472967</v>
      </c>
      <c r="AA241" s="17">
        <f t="shared" si="49"/>
        <v>0.6786802272620629</v>
      </c>
      <c r="AB241" s="17">
        <f t="shared" si="45"/>
        <v>1.4639615287472967</v>
      </c>
      <c r="AC241" s="71">
        <f t="shared" si="50"/>
        <v>9.415091205831061E-3</v>
      </c>
      <c r="AD241" s="71">
        <f t="shared" si="51"/>
        <v>1.0509058792612418</v>
      </c>
      <c r="AE241" s="71">
        <f t="shared" si="52"/>
        <v>1.4639615287472967</v>
      </c>
      <c r="AF241" s="71">
        <f t="shared" si="53"/>
        <v>2.5242824992143698</v>
      </c>
      <c r="AG241" s="71">
        <f t="shared" si="54"/>
        <v>0.37298088501430848</v>
      </c>
      <c r="AH241" s="71">
        <f t="shared" si="55"/>
        <v>41.631864879953582</v>
      </c>
      <c r="AI241" s="71">
        <f t="shared" si="56"/>
        <v>57.995154235032096</v>
      </c>
      <c r="AJ241" s="51">
        <v>0.37298088501430848</v>
      </c>
      <c r="AK241" s="51">
        <v>41.631864879953582</v>
      </c>
      <c r="AL241" s="51">
        <v>57.995154235032096</v>
      </c>
      <c r="AM241" s="53" t="str">
        <f t="shared" si="57"/>
        <v>Plate</v>
      </c>
      <c r="AN241" s="53" t="str">
        <f t="shared" si="58"/>
        <v>Plate</v>
      </c>
      <c r="AO241" s="53" t="str">
        <f t="shared" si="59"/>
        <v>Plate</v>
      </c>
    </row>
    <row r="242" spans="1:41" s="24" customFormat="1" x14ac:dyDescent="0.25">
      <c r="A242" s="27" t="s">
        <v>268</v>
      </c>
      <c r="B242" s="17">
        <v>457049</v>
      </c>
      <c r="C242" s="17">
        <v>8056870</v>
      </c>
      <c r="D242" s="27">
        <v>-17.574200000000001</v>
      </c>
      <c r="E242" s="27">
        <v>146.595</v>
      </c>
      <c r="F242" s="22">
        <v>0.94289100000000003</v>
      </c>
      <c r="G242" s="22">
        <v>0.55767</v>
      </c>
      <c r="H242" s="22">
        <v>7.3289900000000001</v>
      </c>
      <c r="I242" s="22">
        <v>9.2416699999999992</v>
      </c>
      <c r="J242" s="22">
        <v>1.36145</v>
      </c>
      <c r="K242" s="22">
        <v>2.75393</v>
      </c>
      <c r="L242" s="22">
        <v>2.5423100000000001</v>
      </c>
      <c r="M242" s="22">
        <v>2.2343299999999999</v>
      </c>
      <c r="N242" s="22">
        <v>1.98739</v>
      </c>
      <c r="O242" s="22">
        <v>9800.66</v>
      </c>
      <c r="P242" s="22">
        <v>27352.400000000001</v>
      </c>
      <c r="Q242" s="22">
        <v>1468.76</v>
      </c>
      <c r="R242" s="22">
        <v>3914.23</v>
      </c>
      <c r="S242" s="22">
        <v>0.70323100000000005</v>
      </c>
      <c r="T242" s="22">
        <v>1.13141</v>
      </c>
      <c r="U242" s="22">
        <v>0.24653800000000001</v>
      </c>
      <c r="V242" s="22">
        <v>0.37515199999999999</v>
      </c>
      <c r="W242" s="22">
        <v>11.264300346400001</v>
      </c>
      <c r="X242" s="17">
        <f t="shared" si="46"/>
        <v>2.6358645821890292E-2</v>
      </c>
      <c r="Y242" s="17">
        <f t="shared" si="47"/>
        <v>1.0811197271141402</v>
      </c>
      <c r="Z242" s="71">
        <f t="shared" si="48"/>
        <v>1.4700579335944031</v>
      </c>
      <c r="AA242" s="17">
        <f t="shared" si="49"/>
        <v>0.67123995211864629</v>
      </c>
      <c r="AB242" s="17">
        <f t="shared" si="45"/>
        <v>1.4700579335944031</v>
      </c>
      <c r="AC242" s="71">
        <f t="shared" si="50"/>
        <v>2.6358645821890292E-2</v>
      </c>
      <c r="AD242" s="71">
        <f t="shared" si="51"/>
        <v>1.0811197271141402</v>
      </c>
      <c r="AE242" s="71">
        <f t="shared" si="52"/>
        <v>1.4700579335944031</v>
      </c>
      <c r="AF242" s="71">
        <f t="shared" si="53"/>
        <v>2.5775363065304333</v>
      </c>
      <c r="AG242" s="71">
        <f t="shared" si="54"/>
        <v>1.022629468112948</v>
      </c>
      <c r="AH242" s="71">
        <f t="shared" si="55"/>
        <v>41.943918476532048</v>
      </c>
      <c r="AI242" s="71">
        <f t="shared" si="56"/>
        <v>57.033452055355013</v>
      </c>
      <c r="AJ242" s="51">
        <v>1.022629468112948</v>
      </c>
      <c r="AK242" s="51">
        <v>41.943918476532048</v>
      </c>
      <c r="AL242" s="51">
        <v>57.033452055355013</v>
      </c>
      <c r="AM242" s="53" t="str">
        <f t="shared" si="57"/>
        <v>Plate</v>
      </c>
      <c r="AN242" s="53" t="str">
        <f t="shared" si="58"/>
        <v>Plate</v>
      </c>
      <c r="AO242" s="53" t="str">
        <f t="shared" si="59"/>
        <v>Plate</v>
      </c>
    </row>
    <row r="243" spans="1:41" s="24" customFormat="1" x14ac:dyDescent="0.25">
      <c r="A243" s="27" t="s">
        <v>269</v>
      </c>
      <c r="B243" s="17">
        <v>457056</v>
      </c>
      <c r="C243" s="17">
        <v>8056900</v>
      </c>
      <c r="D243" s="27">
        <v>-17.574000000000002</v>
      </c>
      <c r="E243" s="27">
        <v>146.595</v>
      </c>
      <c r="F243" s="22">
        <v>0.85849799999999998</v>
      </c>
      <c r="G243" s="22">
        <v>0.50220399999999998</v>
      </c>
      <c r="H243" s="22">
        <v>7.2554499999999997</v>
      </c>
      <c r="I243" s="22">
        <v>9.1551799999999997</v>
      </c>
      <c r="J243" s="22">
        <v>1.4074</v>
      </c>
      <c r="K243" s="22">
        <v>2.8961000000000001</v>
      </c>
      <c r="L243" s="22">
        <v>2.6637200000000001</v>
      </c>
      <c r="M243" s="22">
        <v>2.3340100000000001</v>
      </c>
      <c r="N243" s="22">
        <v>2.0705</v>
      </c>
      <c r="O243" s="22">
        <v>11144</v>
      </c>
      <c r="P243" s="22">
        <v>31810.400000000001</v>
      </c>
      <c r="Q243" s="22">
        <v>1594.79</v>
      </c>
      <c r="R243" s="22">
        <v>4315.66</v>
      </c>
      <c r="S243" s="22">
        <v>0.6754</v>
      </c>
      <c r="T243" s="22">
        <v>1.08971</v>
      </c>
      <c r="U243" s="22">
        <v>0.238284</v>
      </c>
      <c r="V243" s="22">
        <v>0.36433199999999999</v>
      </c>
      <c r="W243" s="22">
        <v>32.589759826700003</v>
      </c>
      <c r="X243" s="17">
        <f t="shared" si="46"/>
        <v>-1.0966977848734238E-3</v>
      </c>
      <c r="Y243" s="17">
        <f t="shared" si="47"/>
        <v>1.2220169282302558</v>
      </c>
      <c r="Z243" s="71">
        <f t="shared" si="48"/>
        <v>1.5270244678428753</v>
      </c>
      <c r="AA243" s="17" t="str">
        <f t="shared" si="49"/>
        <v/>
      </c>
      <c r="AB243" s="17">
        <f t="shared" si="45"/>
        <v>1.5270244678428753</v>
      </c>
      <c r="AC243" s="71">
        <f t="shared" si="50"/>
        <v>0</v>
      </c>
      <c r="AD243" s="71">
        <f t="shared" si="51"/>
        <v>1.2220169282302558</v>
      </c>
      <c r="AE243" s="71">
        <f t="shared" si="52"/>
        <v>1.5270244678428753</v>
      </c>
      <c r="AF243" s="71">
        <f t="shared" si="53"/>
        <v>2.7490413960731308</v>
      </c>
      <c r="AG243" s="71">
        <f t="shared" si="54"/>
        <v>0</v>
      </c>
      <c r="AH243" s="71">
        <f t="shared" si="55"/>
        <v>44.452474596266406</v>
      </c>
      <c r="AI243" s="71">
        <f t="shared" si="56"/>
        <v>55.547525403733601</v>
      </c>
      <c r="AJ243" s="51">
        <v>0</v>
      </c>
      <c r="AK243" s="51">
        <v>44.452474596266406</v>
      </c>
      <c r="AL243" s="51">
        <v>55.547525403733601</v>
      </c>
      <c r="AM243" s="53" t="str">
        <f t="shared" si="57"/>
        <v>Mixed</v>
      </c>
      <c r="AN243" s="53" t="str">
        <f t="shared" si="58"/>
        <v>Plate</v>
      </c>
      <c r="AO243" s="53" t="str">
        <f t="shared" si="59"/>
        <v>Plate</v>
      </c>
    </row>
    <row r="244" spans="1:41" s="24" customFormat="1" x14ac:dyDescent="0.25">
      <c r="A244" s="27" t="s">
        <v>270</v>
      </c>
      <c r="B244" s="17">
        <v>457048</v>
      </c>
      <c r="C244" s="17">
        <v>8056930</v>
      </c>
      <c r="D244" s="27">
        <v>-17.573699999999999</v>
      </c>
      <c r="E244" s="27">
        <v>146.595</v>
      </c>
      <c r="F244" s="22">
        <v>0.98687400000000003</v>
      </c>
      <c r="G244" s="22">
        <v>0.58282199999999995</v>
      </c>
      <c r="H244" s="22">
        <v>7.3013199999999996</v>
      </c>
      <c r="I244" s="22">
        <v>9.1901499999999992</v>
      </c>
      <c r="J244" s="22">
        <v>1.4148700000000001</v>
      </c>
      <c r="K244" s="22">
        <v>2.8936199999999999</v>
      </c>
      <c r="L244" s="22">
        <v>2.6701999999999999</v>
      </c>
      <c r="M244" s="22">
        <v>2.3419699999999999</v>
      </c>
      <c r="N244" s="22">
        <v>2.0790899999999999</v>
      </c>
      <c r="O244" s="22">
        <v>10729.8</v>
      </c>
      <c r="P244" s="22">
        <v>30247</v>
      </c>
      <c r="Q244" s="22">
        <v>1604.26</v>
      </c>
      <c r="R244" s="22">
        <v>4336.75</v>
      </c>
      <c r="S244" s="22">
        <v>0.73253400000000002</v>
      </c>
      <c r="T244" s="22">
        <v>1.1857899999999999</v>
      </c>
      <c r="U244" s="22">
        <v>0.257355</v>
      </c>
      <c r="V244" s="22">
        <v>0.39468599999999998</v>
      </c>
      <c r="W244" s="22">
        <v>9.7300148010300003</v>
      </c>
      <c r="X244" s="17">
        <f t="shared" si="46"/>
        <v>-1.5667908025302157E-2</v>
      </c>
      <c r="Y244" s="17">
        <f t="shared" si="47"/>
        <v>1.1829983792722283</v>
      </c>
      <c r="Z244" s="71">
        <f t="shared" si="48"/>
        <v>1.5484925703098724</v>
      </c>
      <c r="AA244" s="17">
        <f t="shared" si="49"/>
        <v>0.67873095033319331</v>
      </c>
      <c r="AB244" s="17">
        <f t="shared" si="45"/>
        <v>1.5484925703098724</v>
      </c>
      <c r="AC244" s="71">
        <f t="shared" si="50"/>
        <v>0</v>
      </c>
      <c r="AD244" s="71">
        <f t="shared" si="51"/>
        <v>1.1829983792722283</v>
      </c>
      <c r="AE244" s="71">
        <f t="shared" si="52"/>
        <v>1.5484925703098724</v>
      </c>
      <c r="AF244" s="71">
        <f t="shared" si="53"/>
        <v>2.7314909495821009</v>
      </c>
      <c r="AG244" s="71">
        <f t="shared" si="54"/>
        <v>0</v>
      </c>
      <c r="AH244" s="71">
        <f t="shared" si="55"/>
        <v>43.309621049750092</v>
      </c>
      <c r="AI244" s="71">
        <f t="shared" si="56"/>
        <v>56.690378950249901</v>
      </c>
      <c r="AJ244" s="51">
        <v>0</v>
      </c>
      <c r="AK244" s="51">
        <v>43.309621049750092</v>
      </c>
      <c r="AL244" s="51">
        <v>56.690378950249901</v>
      </c>
      <c r="AM244" s="53" t="str">
        <f t="shared" si="57"/>
        <v>Mixed</v>
      </c>
      <c r="AN244" s="53" t="str">
        <f t="shared" si="58"/>
        <v>Plate</v>
      </c>
      <c r="AO244" s="53" t="str">
        <f t="shared" si="59"/>
        <v>Plate</v>
      </c>
    </row>
    <row r="245" spans="1:41" s="24" customFormat="1" x14ac:dyDescent="0.25">
      <c r="A245" s="27" t="s">
        <v>271</v>
      </c>
      <c r="B245" s="17">
        <v>457035</v>
      </c>
      <c r="C245" s="17">
        <v>8056960</v>
      </c>
      <c r="D245" s="27">
        <v>-17.573499999999999</v>
      </c>
      <c r="E245" s="27">
        <v>146.595</v>
      </c>
      <c r="F245" s="22">
        <v>0.96263299999999996</v>
      </c>
      <c r="G245" s="22">
        <v>0.56832700000000003</v>
      </c>
      <c r="H245" s="22">
        <v>7.3407999999999998</v>
      </c>
      <c r="I245" s="22">
        <v>9.2217599999999997</v>
      </c>
      <c r="J245" s="22">
        <v>1.4164399999999999</v>
      </c>
      <c r="K245" s="22">
        <v>2.8744000000000001</v>
      </c>
      <c r="L245" s="22">
        <v>2.6567099999999999</v>
      </c>
      <c r="M245" s="22">
        <v>2.3359200000000002</v>
      </c>
      <c r="N245" s="22">
        <v>2.0766499999999999</v>
      </c>
      <c r="O245" s="22">
        <v>10765.5</v>
      </c>
      <c r="P245" s="22">
        <v>30265.4</v>
      </c>
      <c r="Q245" s="22">
        <v>1593.97</v>
      </c>
      <c r="R245" s="22">
        <v>4277.3</v>
      </c>
      <c r="S245" s="22">
        <v>0.72142899999999999</v>
      </c>
      <c r="T245" s="22">
        <v>1.1633800000000001</v>
      </c>
      <c r="U245" s="22">
        <v>0.25258999999999998</v>
      </c>
      <c r="V245" s="22">
        <v>0.38574000000000003</v>
      </c>
      <c r="W245" s="22">
        <v>3.5747563839000001</v>
      </c>
      <c r="X245" s="17">
        <f t="shared" si="46"/>
        <v>-1.636535615077106E-2</v>
      </c>
      <c r="Y245" s="17">
        <f t="shared" si="47"/>
        <v>1.1864905631138374</v>
      </c>
      <c r="Z245" s="71">
        <f t="shared" si="48"/>
        <v>1.5186851197871618</v>
      </c>
      <c r="AA245" s="17">
        <f t="shared" si="49"/>
        <v>0.67707087300574198</v>
      </c>
      <c r="AB245" s="17">
        <f t="shared" si="45"/>
        <v>1.5186851197871618</v>
      </c>
      <c r="AC245" s="71">
        <f t="shared" si="50"/>
        <v>0</v>
      </c>
      <c r="AD245" s="71">
        <f t="shared" si="51"/>
        <v>1.1864905631138374</v>
      </c>
      <c r="AE245" s="71">
        <f t="shared" si="52"/>
        <v>1.5186851197871618</v>
      </c>
      <c r="AF245" s="71">
        <f t="shared" si="53"/>
        <v>2.7051756829009994</v>
      </c>
      <c r="AG245" s="71">
        <f t="shared" si="54"/>
        <v>0</v>
      </c>
      <c r="AH245" s="71">
        <f t="shared" si="55"/>
        <v>43.860018800755242</v>
      </c>
      <c r="AI245" s="71">
        <f t="shared" si="56"/>
        <v>56.139981199244751</v>
      </c>
      <c r="AJ245" s="51">
        <v>0</v>
      </c>
      <c r="AK245" s="51">
        <v>43.860018800755242</v>
      </c>
      <c r="AL245" s="51">
        <v>56.139981199244751</v>
      </c>
      <c r="AM245" s="53" t="str">
        <f t="shared" si="57"/>
        <v>Mixed</v>
      </c>
      <c r="AN245" s="53" t="str">
        <f t="shared" si="58"/>
        <v>Plate</v>
      </c>
      <c r="AO245" s="53" t="str">
        <f t="shared" si="59"/>
        <v>Plate</v>
      </c>
    </row>
    <row r="246" spans="1:41" s="24" customFormat="1" x14ac:dyDescent="0.25">
      <c r="A246" s="27" t="s">
        <v>272</v>
      </c>
      <c r="B246" s="17">
        <v>457017</v>
      </c>
      <c r="C246" s="17">
        <v>8056980</v>
      </c>
      <c r="D246" s="27">
        <v>-17.5733</v>
      </c>
      <c r="E246" s="27">
        <v>146.595</v>
      </c>
      <c r="F246" s="22">
        <v>1.02162</v>
      </c>
      <c r="G246" s="22">
        <v>0.60299400000000003</v>
      </c>
      <c r="H246" s="22">
        <v>7.3927399999999999</v>
      </c>
      <c r="I246" s="22">
        <v>9.2896099999999997</v>
      </c>
      <c r="J246" s="22">
        <v>1.4013</v>
      </c>
      <c r="K246" s="22">
        <v>2.80775</v>
      </c>
      <c r="L246" s="22">
        <v>2.6007799999999999</v>
      </c>
      <c r="M246" s="22">
        <v>2.28952</v>
      </c>
      <c r="N246" s="22">
        <v>2.0417900000000002</v>
      </c>
      <c r="O246" s="22">
        <v>10155.9</v>
      </c>
      <c r="P246" s="22">
        <v>28127.1</v>
      </c>
      <c r="Q246" s="22">
        <v>1544.46</v>
      </c>
      <c r="R246" s="22">
        <v>4096.2700000000004</v>
      </c>
      <c r="S246" s="22">
        <v>0.743672</v>
      </c>
      <c r="T246" s="22">
        <v>1.1968099999999999</v>
      </c>
      <c r="U246" s="22">
        <v>0.25936700000000001</v>
      </c>
      <c r="V246" s="22">
        <v>0.39565299999999998</v>
      </c>
      <c r="W246" s="22">
        <v>24.743644714399998</v>
      </c>
      <c r="X246" s="17">
        <f t="shared" si="46"/>
        <v>-3.1525232130873881E-2</v>
      </c>
      <c r="Y246" s="17">
        <f t="shared" si="47"/>
        <v>1.1387309933887657</v>
      </c>
      <c r="Z246" s="71">
        <f t="shared" si="48"/>
        <v>1.5233738378943016</v>
      </c>
      <c r="AA246" s="17">
        <f t="shared" si="49"/>
        <v>0.67887714104580654</v>
      </c>
      <c r="AB246" s="17">
        <f t="shared" si="45"/>
        <v>1.5233738378943016</v>
      </c>
      <c r="AC246" s="71">
        <f t="shared" si="50"/>
        <v>0</v>
      </c>
      <c r="AD246" s="71">
        <f t="shared" si="51"/>
        <v>1.1387309933887657</v>
      </c>
      <c r="AE246" s="71">
        <f t="shared" si="52"/>
        <v>1.5233738378943016</v>
      </c>
      <c r="AF246" s="71">
        <f t="shared" si="53"/>
        <v>2.6621048312830675</v>
      </c>
      <c r="AG246" s="71">
        <f t="shared" si="54"/>
        <v>0</v>
      </c>
      <c r="AH246" s="71">
        <f t="shared" si="55"/>
        <v>42.775587948575492</v>
      </c>
      <c r="AI246" s="71">
        <f t="shared" si="56"/>
        <v>57.224412051424501</v>
      </c>
      <c r="AJ246" s="51">
        <v>0</v>
      </c>
      <c r="AK246" s="51">
        <v>42.775587948575492</v>
      </c>
      <c r="AL246" s="51">
        <v>57.224412051424501</v>
      </c>
      <c r="AM246" s="53" t="str">
        <f t="shared" si="57"/>
        <v>Mixed</v>
      </c>
      <c r="AN246" s="53" t="str">
        <f t="shared" si="58"/>
        <v>Plate</v>
      </c>
      <c r="AO246" s="53" t="str">
        <f t="shared" si="59"/>
        <v>Plate</v>
      </c>
    </row>
    <row r="247" spans="1:41" s="24" customFormat="1" x14ac:dyDescent="0.25">
      <c r="A247" s="27" t="s">
        <v>273</v>
      </c>
      <c r="B247" s="17">
        <v>457013</v>
      </c>
      <c r="C247" s="17">
        <v>8057010</v>
      </c>
      <c r="D247" s="27">
        <v>-17.573</v>
      </c>
      <c r="E247" s="27">
        <v>146.595</v>
      </c>
      <c r="F247" s="22">
        <v>0.95401800000000003</v>
      </c>
      <c r="G247" s="22">
        <v>0.56114600000000003</v>
      </c>
      <c r="H247" s="22">
        <v>7.36083</v>
      </c>
      <c r="I247" s="22">
        <v>9.2610299999999999</v>
      </c>
      <c r="J247" s="22">
        <v>1.3718699999999999</v>
      </c>
      <c r="K247" s="22">
        <v>2.7382200000000001</v>
      </c>
      <c r="L247" s="22">
        <v>2.5300099999999999</v>
      </c>
      <c r="M247" s="22">
        <v>2.2281599999999999</v>
      </c>
      <c r="N247" s="22">
        <v>1.98607</v>
      </c>
      <c r="O247" s="22">
        <v>9898.7900000000009</v>
      </c>
      <c r="P247" s="22">
        <v>27405.9</v>
      </c>
      <c r="Q247" s="22">
        <v>1478.98</v>
      </c>
      <c r="R247" s="22">
        <v>3886.96</v>
      </c>
      <c r="S247" s="22">
        <v>0.70939799999999997</v>
      </c>
      <c r="T247" s="22">
        <v>1.13842</v>
      </c>
      <c r="U247" s="22">
        <v>0.24849399999999999</v>
      </c>
      <c r="V247" s="22">
        <v>0.377716</v>
      </c>
      <c r="W247" s="22">
        <v>56.599170684800001</v>
      </c>
      <c r="X247" s="17">
        <f t="shared" si="46"/>
        <v>-2.9661657382615836E-2</v>
      </c>
      <c r="Y247" s="17">
        <f t="shared" si="47"/>
        <v>1.1227912267749134</v>
      </c>
      <c r="Z247" s="71">
        <f t="shared" si="48"/>
        <v>1.4714052183044728</v>
      </c>
      <c r="AA247" s="17">
        <f t="shared" si="49"/>
        <v>0.67363610872362734</v>
      </c>
      <c r="AB247" s="17">
        <f t="shared" si="45"/>
        <v>1.4714052183044728</v>
      </c>
      <c r="AC247" s="71">
        <f t="shared" si="50"/>
        <v>0</v>
      </c>
      <c r="AD247" s="71">
        <f t="shared" si="51"/>
        <v>1.1227912267749134</v>
      </c>
      <c r="AE247" s="71">
        <f t="shared" si="52"/>
        <v>1.4714052183044728</v>
      </c>
      <c r="AF247" s="71">
        <f t="shared" si="53"/>
        <v>2.594196445079386</v>
      </c>
      <c r="AG247" s="71">
        <f t="shared" si="54"/>
        <v>0</v>
      </c>
      <c r="AH247" s="71">
        <f t="shared" si="55"/>
        <v>43.280886800403984</v>
      </c>
      <c r="AI247" s="71">
        <f t="shared" si="56"/>
        <v>56.71911319959603</v>
      </c>
      <c r="AJ247" s="51">
        <v>0</v>
      </c>
      <c r="AK247" s="51">
        <v>43.280886800403984</v>
      </c>
      <c r="AL247" s="51">
        <v>56.71911319959603</v>
      </c>
      <c r="AM247" s="53" t="str">
        <f t="shared" si="57"/>
        <v>Mixed</v>
      </c>
      <c r="AN247" s="53" t="str">
        <f t="shared" si="58"/>
        <v>Plate</v>
      </c>
      <c r="AO247" s="53" t="str">
        <f t="shared" si="59"/>
        <v>Plate</v>
      </c>
    </row>
    <row r="248" spans="1:41" s="24" customFormat="1" x14ac:dyDescent="0.25">
      <c r="A248" s="27" t="s">
        <v>274</v>
      </c>
      <c r="B248" s="17">
        <v>456998</v>
      </c>
      <c r="C248" s="17">
        <v>8057030</v>
      </c>
      <c r="D248" s="27">
        <v>-17.572800000000001</v>
      </c>
      <c r="E248" s="27">
        <v>146.595</v>
      </c>
      <c r="F248" s="22">
        <v>1.0245500000000001</v>
      </c>
      <c r="G248" s="22">
        <v>0.60595299999999996</v>
      </c>
      <c r="H248" s="22">
        <v>7.4125100000000002</v>
      </c>
      <c r="I248" s="22">
        <v>9.3198399999999992</v>
      </c>
      <c r="J248" s="22">
        <v>1.3310299999999999</v>
      </c>
      <c r="K248" s="22">
        <v>2.6120899999999998</v>
      </c>
      <c r="L248" s="22">
        <v>2.4209100000000001</v>
      </c>
      <c r="M248" s="22">
        <v>2.1392199999999999</v>
      </c>
      <c r="N248" s="22">
        <v>1.9129700000000001</v>
      </c>
      <c r="O248" s="22">
        <v>8784.64</v>
      </c>
      <c r="P248" s="22">
        <v>23706.400000000001</v>
      </c>
      <c r="Q248" s="22">
        <v>1373.57</v>
      </c>
      <c r="R248" s="22">
        <v>3547.74</v>
      </c>
      <c r="S248" s="22">
        <v>0.73364200000000002</v>
      </c>
      <c r="T248" s="22">
        <v>1.1763300000000001</v>
      </c>
      <c r="U248" s="22">
        <v>0.256276</v>
      </c>
      <c r="V248" s="22">
        <v>0.38921299999999998</v>
      </c>
      <c r="W248" s="22">
        <v>27.230258941700001</v>
      </c>
      <c r="X248" s="17">
        <f t="shared" si="46"/>
        <v>-2.5766303823598236E-2</v>
      </c>
      <c r="Y248" s="17">
        <f t="shared" si="47"/>
        <v>1.0258994039048925</v>
      </c>
      <c r="Z248" s="71">
        <f t="shared" si="48"/>
        <v>1.4279360598754252</v>
      </c>
      <c r="AA248" s="17">
        <f t="shared" si="49"/>
        <v>0.67881462322604369</v>
      </c>
      <c r="AB248" s="17">
        <f t="shared" si="45"/>
        <v>1.4279360598754252</v>
      </c>
      <c r="AC248" s="71">
        <f t="shared" si="50"/>
        <v>0</v>
      </c>
      <c r="AD248" s="71">
        <f t="shared" si="51"/>
        <v>1.0258994039048925</v>
      </c>
      <c r="AE248" s="71">
        <f t="shared" si="52"/>
        <v>1.4279360598754252</v>
      </c>
      <c r="AF248" s="71">
        <f t="shared" si="53"/>
        <v>2.4538354637803179</v>
      </c>
      <c r="AG248" s="71">
        <f t="shared" si="54"/>
        <v>0</v>
      </c>
      <c r="AH248" s="71">
        <f t="shared" si="55"/>
        <v>41.80799483288979</v>
      </c>
      <c r="AI248" s="71">
        <f t="shared" si="56"/>
        <v>58.192005167110203</v>
      </c>
      <c r="AJ248" s="51">
        <v>0</v>
      </c>
      <c r="AK248" s="51">
        <v>41.80799483288979</v>
      </c>
      <c r="AL248" s="51">
        <v>58.192005167110203</v>
      </c>
      <c r="AM248" s="53" t="str">
        <f t="shared" si="57"/>
        <v>Plate</v>
      </c>
      <c r="AN248" s="53" t="str">
        <f t="shared" si="58"/>
        <v>Plate</v>
      </c>
      <c r="AO248" s="53" t="str">
        <f t="shared" si="59"/>
        <v>Plate</v>
      </c>
    </row>
    <row r="249" spans="1:41" s="24" customFormat="1" x14ac:dyDescent="0.25">
      <c r="A249" s="27" t="s">
        <v>275</v>
      </c>
      <c r="B249" s="17">
        <v>456228</v>
      </c>
      <c r="C249" s="17">
        <v>8057290</v>
      </c>
      <c r="D249" s="27">
        <v>-17.570499999999999</v>
      </c>
      <c r="E249" s="27">
        <v>146.58799999999999</v>
      </c>
      <c r="F249" s="22">
        <v>0.57625199999999999</v>
      </c>
      <c r="G249" s="22">
        <v>0.36185099999999998</v>
      </c>
      <c r="H249" s="22">
        <v>7.5094599999999998</v>
      </c>
      <c r="I249" s="22">
        <v>9.5963700000000003</v>
      </c>
      <c r="J249" s="22">
        <v>0.80582200000000004</v>
      </c>
      <c r="K249" s="22">
        <v>1.45767</v>
      </c>
      <c r="L249" s="22">
        <v>1.31314</v>
      </c>
      <c r="M249" s="22">
        <v>1.1380600000000001</v>
      </c>
      <c r="N249" s="22">
        <v>1.0199400000000001</v>
      </c>
      <c r="O249" s="22">
        <v>2937</v>
      </c>
      <c r="P249" s="22">
        <v>6726.39</v>
      </c>
      <c r="Q249" s="22">
        <v>465.57900000000001</v>
      </c>
      <c r="R249" s="22">
        <v>997.07799999999997</v>
      </c>
      <c r="S249" s="22">
        <v>0.44834299999999999</v>
      </c>
      <c r="T249" s="22">
        <v>0.674736</v>
      </c>
      <c r="U249" s="22">
        <v>0.158945</v>
      </c>
      <c r="V249" s="22">
        <v>0.227939</v>
      </c>
      <c r="W249" s="22">
        <v>67.486625671400006</v>
      </c>
      <c r="X249" s="17">
        <f t="shared" si="46"/>
        <v>0.36962930610048028</v>
      </c>
      <c r="Y249" s="17">
        <f t="shared" si="47"/>
        <v>0.40532696781710387</v>
      </c>
      <c r="Z249" s="71">
        <f t="shared" si="48"/>
        <v>0.88093126978700265</v>
      </c>
      <c r="AA249" s="17" t="str">
        <f t="shared" si="49"/>
        <v/>
      </c>
      <c r="AB249" s="17">
        <f t="shared" si="45"/>
        <v>0.88093126978700265</v>
      </c>
      <c r="AC249" s="71">
        <f t="shared" si="50"/>
        <v>0.36962930610048028</v>
      </c>
      <c r="AD249" s="71">
        <f t="shared" si="51"/>
        <v>0.40532696781710387</v>
      </c>
      <c r="AE249" s="71">
        <f t="shared" si="52"/>
        <v>0.88093126978700265</v>
      </c>
      <c r="AF249" s="71">
        <f t="shared" si="53"/>
        <v>1.6558875437045868</v>
      </c>
      <c r="AG249" s="71">
        <f t="shared" si="54"/>
        <v>22.322126131436303</v>
      </c>
      <c r="AH249" s="71">
        <f t="shared" si="55"/>
        <v>24.477928429263848</v>
      </c>
      <c r="AI249" s="71">
        <f t="shared" si="56"/>
        <v>53.199945439299853</v>
      </c>
      <c r="AJ249" s="51">
        <v>22.322126131436303</v>
      </c>
      <c r="AK249" s="51">
        <v>24.477928429263848</v>
      </c>
      <c r="AL249" s="51">
        <v>53.199945439299853</v>
      </c>
      <c r="AM249" s="53" t="str">
        <f t="shared" si="57"/>
        <v>Plate</v>
      </c>
      <c r="AN249" s="53" t="str">
        <f t="shared" si="58"/>
        <v>Plate</v>
      </c>
      <c r="AO249" s="53" t="str">
        <f t="shared" si="59"/>
        <v>Plate</v>
      </c>
    </row>
    <row r="250" spans="1:41" s="24" customFormat="1" x14ac:dyDescent="0.25">
      <c r="A250" s="27" t="s">
        <v>276</v>
      </c>
      <c r="B250" s="17">
        <v>456201</v>
      </c>
      <c r="C250" s="17">
        <v>8057280</v>
      </c>
      <c r="D250" s="27">
        <v>-17.570599999999999</v>
      </c>
      <c r="E250" s="27">
        <v>146.58699999999999</v>
      </c>
      <c r="F250" s="22">
        <v>0.59399100000000005</v>
      </c>
      <c r="G250" s="22">
        <v>0.376745</v>
      </c>
      <c r="H250" s="22">
        <v>7.5731299999999999</v>
      </c>
      <c r="I250" s="22">
        <v>9.61219</v>
      </c>
      <c r="J250" s="22">
        <v>0.82228100000000004</v>
      </c>
      <c r="K250" s="22">
        <v>1.4735499999999999</v>
      </c>
      <c r="L250" s="22">
        <v>1.3293900000000001</v>
      </c>
      <c r="M250" s="22">
        <v>1.1550199999999999</v>
      </c>
      <c r="N250" s="22">
        <v>1.0361199999999999</v>
      </c>
      <c r="O250" s="22">
        <v>3085.67</v>
      </c>
      <c r="P250" s="22">
        <v>6924.74</v>
      </c>
      <c r="Q250" s="22">
        <v>483.05799999999999</v>
      </c>
      <c r="R250" s="22">
        <v>1028.7</v>
      </c>
      <c r="S250" s="22">
        <v>0.45799400000000001</v>
      </c>
      <c r="T250" s="22">
        <v>0.68732899999999997</v>
      </c>
      <c r="U250" s="22">
        <v>0.161528</v>
      </c>
      <c r="V250" s="22">
        <v>0.230487</v>
      </c>
      <c r="W250" s="22">
        <v>64.467025756799998</v>
      </c>
      <c r="X250" s="17">
        <f t="shared" si="46"/>
        <v>0.35136369117510302</v>
      </c>
      <c r="Y250" s="17">
        <f t="shared" si="47"/>
        <v>0.40971494881127013</v>
      </c>
      <c r="Z250" s="71">
        <f t="shared" si="48"/>
        <v>0.89179604491000908</v>
      </c>
      <c r="AA250" s="17" t="str">
        <f t="shared" si="49"/>
        <v/>
      </c>
      <c r="AB250" s="17">
        <f t="shared" si="45"/>
        <v>0.89179604491000908</v>
      </c>
      <c r="AC250" s="71">
        <f t="shared" si="50"/>
        <v>0.35136369117510302</v>
      </c>
      <c r="AD250" s="71">
        <f t="shared" si="51"/>
        <v>0.40971494881127013</v>
      </c>
      <c r="AE250" s="71">
        <f t="shared" si="52"/>
        <v>0.89179604491000908</v>
      </c>
      <c r="AF250" s="71">
        <f t="shared" si="53"/>
        <v>1.6528746848963822</v>
      </c>
      <c r="AG250" s="71">
        <f t="shared" si="54"/>
        <v>21.257733232034454</v>
      </c>
      <c r="AH250" s="71">
        <f t="shared" si="55"/>
        <v>24.788022501352238</v>
      </c>
      <c r="AI250" s="71">
        <f t="shared" si="56"/>
        <v>53.954244266613301</v>
      </c>
      <c r="AJ250" s="51">
        <v>21.257733232034454</v>
      </c>
      <c r="AK250" s="51">
        <v>24.788022501352238</v>
      </c>
      <c r="AL250" s="51">
        <v>53.954244266613301</v>
      </c>
      <c r="AM250" s="53" t="str">
        <f t="shared" si="57"/>
        <v>Plate</v>
      </c>
      <c r="AN250" s="53" t="str">
        <f t="shared" si="58"/>
        <v>Plate</v>
      </c>
      <c r="AO250" s="53" t="str">
        <f t="shared" si="59"/>
        <v>Plate</v>
      </c>
    </row>
    <row r="251" spans="1:41" s="24" customFormat="1" x14ac:dyDescent="0.25">
      <c r="A251" s="27" t="s">
        <v>277</v>
      </c>
      <c r="B251" s="17">
        <v>456186</v>
      </c>
      <c r="C251" s="17">
        <v>8057250</v>
      </c>
      <c r="D251" s="27">
        <v>-17.570799999999998</v>
      </c>
      <c r="E251" s="27">
        <v>146.58699999999999</v>
      </c>
      <c r="F251" s="22">
        <v>0.79025400000000001</v>
      </c>
      <c r="G251" s="22">
        <v>0.50758400000000004</v>
      </c>
      <c r="H251" s="22">
        <v>7.7408099999999997</v>
      </c>
      <c r="I251" s="22">
        <v>9.6957400000000007</v>
      </c>
      <c r="J251" s="22">
        <v>0.78843399999999997</v>
      </c>
      <c r="K251" s="22">
        <v>1.3156099999999999</v>
      </c>
      <c r="L251" s="22">
        <v>1.20777</v>
      </c>
      <c r="M251" s="22">
        <v>1.07141</v>
      </c>
      <c r="N251" s="22">
        <v>0.975136</v>
      </c>
      <c r="O251" s="22">
        <v>2262.6</v>
      </c>
      <c r="P251" s="22">
        <v>4542.25</v>
      </c>
      <c r="Q251" s="22">
        <v>427.726</v>
      </c>
      <c r="R251" s="22">
        <v>837.18399999999997</v>
      </c>
      <c r="S251" s="22">
        <v>0.56099100000000002</v>
      </c>
      <c r="T251" s="22">
        <v>0.84387500000000004</v>
      </c>
      <c r="U251" s="22">
        <v>0.195827</v>
      </c>
      <c r="V251" s="22">
        <v>0.28089500000000001</v>
      </c>
      <c r="W251" s="22">
        <v>13.957193374599999</v>
      </c>
      <c r="X251" s="17">
        <f t="shared" si="46"/>
        <v>0.22684488612884834</v>
      </c>
      <c r="Y251" s="17">
        <f t="shared" si="47"/>
        <v>0.4396518306806958</v>
      </c>
      <c r="Z251" s="71">
        <f t="shared" si="48"/>
        <v>0.82738041552460362</v>
      </c>
      <c r="AA251" s="17" t="str">
        <f t="shared" si="49"/>
        <v/>
      </c>
      <c r="AB251" s="17">
        <f t="shared" si="45"/>
        <v>0.82738041552460362</v>
      </c>
      <c r="AC251" s="71">
        <f t="shared" si="50"/>
        <v>0.22684488612884834</v>
      </c>
      <c r="AD251" s="71">
        <f t="shared" si="51"/>
        <v>0.4396518306806958</v>
      </c>
      <c r="AE251" s="71">
        <f t="shared" si="52"/>
        <v>0.82738041552460362</v>
      </c>
      <c r="AF251" s="71">
        <f t="shared" si="53"/>
        <v>1.4938771323341478</v>
      </c>
      <c r="AG251" s="71">
        <f t="shared" si="54"/>
        <v>15.184976141539067</v>
      </c>
      <c r="AH251" s="71">
        <f t="shared" si="55"/>
        <v>29.430253744747414</v>
      </c>
      <c r="AI251" s="71">
        <f t="shared" si="56"/>
        <v>55.384770113713522</v>
      </c>
      <c r="AJ251" s="51">
        <v>15.184976141539067</v>
      </c>
      <c r="AK251" s="51">
        <v>29.430253744747414</v>
      </c>
      <c r="AL251" s="51">
        <v>55.384770113713522</v>
      </c>
      <c r="AM251" s="53" t="str">
        <f t="shared" si="57"/>
        <v>Plate</v>
      </c>
      <c r="AN251" s="53" t="str">
        <f t="shared" si="58"/>
        <v>Plate</v>
      </c>
      <c r="AO251" s="53" t="str">
        <f t="shared" si="59"/>
        <v>Plate</v>
      </c>
    </row>
    <row r="252" spans="1:41" s="24" customFormat="1" x14ac:dyDescent="0.25">
      <c r="A252" s="27" t="s">
        <v>278</v>
      </c>
      <c r="B252" s="17">
        <v>456175</v>
      </c>
      <c r="C252" s="17">
        <v>8057220</v>
      </c>
      <c r="D252" s="27">
        <v>-17.571000000000002</v>
      </c>
      <c r="E252" s="27">
        <v>146.58699999999999</v>
      </c>
      <c r="F252" s="22">
        <v>0.84341200000000005</v>
      </c>
      <c r="G252" s="22">
        <v>0.54841200000000001</v>
      </c>
      <c r="H252" s="22">
        <v>7.7902399999999998</v>
      </c>
      <c r="I252" s="22">
        <v>9.7059200000000008</v>
      </c>
      <c r="J252" s="22">
        <v>0.763324</v>
      </c>
      <c r="K252" s="22">
        <v>1.2039</v>
      </c>
      <c r="L252" s="22">
        <v>1.1196900000000001</v>
      </c>
      <c r="M252" s="22">
        <v>1.01004</v>
      </c>
      <c r="N252" s="22">
        <v>0.92927199999999999</v>
      </c>
      <c r="O252" s="22">
        <v>1872.16</v>
      </c>
      <c r="P252" s="22">
        <v>3422.55</v>
      </c>
      <c r="Q252" s="22">
        <v>390.76600000000002</v>
      </c>
      <c r="R252" s="22">
        <v>711.36599999999999</v>
      </c>
      <c r="S252" s="22">
        <v>0.59094000000000002</v>
      </c>
      <c r="T252" s="22">
        <v>0.88054500000000002</v>
      </c>
      <c r="U252" s="22">
        <v>0.206262</v>
      </c>
      <c r="V252" s="22">
        <v>0.29276000000000002</v>
      </c>
      <c r="W252" s="22">
        <v>8.9104061126699996</v>
      </c>
      <c r="X252" s="17">
        <f t="shared" si="46"/>
        <v>0.17490711054858021</v>
      </c>
      <c r="Y252" s="17">
        <f t="shared" si="47"/>
        <v>0.46170876514328762</v>
      </c>
      <c r="Z252" s="71">
        <f t="shared" si="48"/>
        <v>0.7545764336716354</v>
      </c>
      <c r="AA252" s="17" t="str">
        <f t="shared" si="49"/>
        <v/>
      </c>
      <c r="AB252" s="17">
        <f t="shared" si="45"/>
        <v>0.7545764336716354</v>
      </c>
      <c r="AC252" s="71">
        <f t="shared" si="50"/>
        <v>0.17490711054858021</v>
      </c>
      <c r="AD252" s="71">
        <f t="shared" si="51"/>
        <v>0.46170876514328762</v>
      </c>
      <c r="AE252" s="71">
        <f t="shared" si="52"/>
        <v>0.7545764336716354</v>
      </c>
      <c r="AF252" s="71">
        <f t="shared" si="53"/>
        <v>1.3911923093635032</v>
      </c>
      <c r="AG252" s="71">
        <f t="shared" si="54"/>
        <v>12.57246100135527</v>
      </c>
      <c r="AH252" s="71">
        <f t="shared" si="55"/>
        <v>33.187990045353835</v>
      </c>
      <c r="AI252" s="71">
        <f t="shared" si="56"/>
        <v>54.239548953290893</v>
      </c>
      <c r="AJ252" s="51">
        <v>12.57246100135527</v>
      </c>
      <c r="AK252" s="51">
        <v>33.187990045353835</v>
      </c>
      <c r="AL252" s="51">
        <v>54.239548953290893</v>
      </c>
      <c r="AM252" s="53" t="str">
        <f t="shared" si="57"/>
        <v>Plate</v>
      </c>
      <c r="AN252" s="53" t="str">
        <f t="shared" si="58"/>
        <v>Plate</v>
      </c>
      <c r="AO252" s="53" t="str">
        <f t="shared" si="59"/>
        <v>Plate</v>
      </c>
    </row>
    <row r="253" spans="1:41" s="24" customFormat="1" x14ac:dyDescent="0.25">
      <c r="A253" s="27" t="s">
        <v>279</v>
      </c>
      <c r="B253" s="17">
        <v>456145</v>
      </c>
      <c r="C253" s="17">
        <v>8057260</v>
      </c>
      <c r="D253" s="27">
        <v>-17.570699999999999</v>
      </c>
      <c r="E253" s="27">
        <v>146.58699999999999</v>
      </c>
      <c r="F253" s="22">
        <v>0.83641100000000002</v>
      </c>
      <c r="G253" s="22">
        <v>0.536138</v>
      </c>
      <c r="H253" s="22">
        <v>7.7724399999999996</v>
      </c>
      <c r="I253" s="22">
        <v>9.6822300000000006</v>
      </c>
      <c r="J253" s="22">
        <v>0.80327800000000005</v>
      </c>
      <c r="K253" s="22">
        <v>1.3262799999999999</v>
      </c>
      <c r="L253" s="22">
        <v>1.2246999999999999</v>
      </c>
      <c r="M253" s="22">
        <v>1.09318</v>
      </c>
      <c r="N253" s="22">
        <v>0.99652200000000002</v>
      </c>
      <c r="O253" s="22">
        <v>2233.67</v>
      </c>
      <c r="P253" s="22">
        <v>4399.55</v>
      </c>
      <c r="Q253" s="22">
        <v>442.17399999999998</v>
      </c>
      <c r="R253" s="22">
        <v>859.71900000000005</v>
      </c>
      <c r="S253" s="22">
        <v>0.58437899999999998</v>
      </c>
      <c r="T253" s="22">
        <v>0.88118200000000002</v>
      </c>
      <c r="U253" s="22">
        <v>0.20358499999999999</v>
      </c>
      <c r="V253" s="22">
        <v>0.292437</v>
      </c>
      <c r="W253" s="22">
        <v>30.379446029699999</v>
      </c>
      <c r="X253" s="17">
        <f t="shared" si="46"/>
        <v>0.19698430427337632</v>
      </c>
      <c r="Y253" s="17">
        <f t="shared" si="47"/>
        <v>0.45258345528733113</v>
      </c>
      <c r="Z253" s="71">
        <f t="shared" si="48"/>
        <v>0.81905799978648797</v>
      </c>
      <c r="AA253" s="17" t="str">
        <f t="shared" si="49"/>
        <v/>
      </c>
      <c r="AB253" s="17">
        <f t="shared" si="45"/>
        <v>0.81905799978648797</v>
      </c>
      <c r="AC253" s="71">
        <f t="shared" si="50"/>
        <v>0.19698430427337632</v>
      </c>
      <c r="AD253" s="71">
        <f t="shared" si="51"/>
        <v>0.45258345528733113</v>
      </c>
      <c r="AE253" s="71">
        <f t="shared" si="52"/>
        <v>0.81905799978648797</v>
      </c>
      <c r="AF253" s="71">
        <f t="shared" si="53"/>
        <v>1.4686257593471954</v>
      </c>
      <c r="AG253" s="71">
        <f t="shared" si="54"/>
        <v>13.41283189537244</v>
      </c>
      <c r="AH253" s="71">
        <f t="shared" si="55"/>
        <v>30.816799474394664</v>
      </c>
      <c r="AI253" s="71">
        <f t="shared" si="56"/>
        <v>55.770368630232902</v>
      </c>
      <c r="AJ253" s="51">
        <v>13.41283189537244</v>
      </c>
      <c r="AK253" s="51">
        <v>30.816799474394664</v>
      </c>
      <c r="AL253" s="51">
        <v>55.770368630232902</v>
      </c>
      <c r="AM253" s="53" t="str">
        <f t="shared" si="57"/>
        <v>Plate</v>
      </c>
      <c r="AN253" s="53" t="str">
        <f t="shared" si="58"/>
        <v>Plate</v>
      </c>
      <c r="AO253" s="53" t="str">
        <f t="shared" si="59"/>
        <v>Plate</v>
      </c>
    </row>
    <row r="254" spans="1:41" s="24" customFormat="1" x14ac:dyDescent="0.25">
      <c r="A254" s="27" t="s">
        <v>280</v>
      </c>
      <c r="B254" s="17">
        <v>456139</v>
      </c>
      <c r="C254" s="17">
        <v>8057320</v>
      </c>
      <c r="D254" s="27">
        <v>-17.5702</v>
      </c>
      <c r="E254" s="27">
        <v>146.58699999999999</v>
      </c>
      <c r="F254" s="22">
        <v>0.53372299999999995</v>
      </c>
      <c r="G254" s="22">
        <v>0.33238800000000002</v>
      </c>
      <c r="H254" s="22">
        <v>7.5411999999999999</v>
      </c>
      <c r="I254" s="22">
        <v>9.5745000000000005</v>
      </c>
      <c r="J254" s="22">
        <v>0.87146100000000004</v>
      </c>
      <c r="K254" s="22">
        <v>1.59527</v>
      </c>
      <c r="L254" s="22">
        <v>1.43401</v>
      </c>
      <c r="M254" s="22">
        <v>1.2411700000000001</v>
      </c>
      <c r="N254" s="22">
        <v>1.1099000000000001</v>
      </c>
      <c r="O254" s="22">
        <v>3692.78</v>
      </c>
      <c r="P254" s="22">
        <v>8718.92</v>
      </c>
      <c r="Q254" s="22">
        <v>545.74300000000005</v>
      </c>
      <c r="R254" s="22">
        <v>1197.29</v>
      </c>
      <c r="S254" s="22">
        <v>0.43377700000000002</v>
      </c>
      <c r="T254" s="22">
        <v>0.64996699999999996</v>
      </c>
      <c r="U254" s="22">
        <v>0.15346199999999999</v>
      </c>
      <c r="V254" s="22">
        <v>0.219219</v>
      </c>
      <c r="W254" s="22">
        <v>72.3671875</v>
      </c>
      <c r="X254" s="17">
        <f t="shared" si="46"/>
        <v>0.32676665251847581</v>
      </c>
      <c r="Y254" s="17">
        <f t="shared" si="47"/>
        <v>0.46466608313808155</v>
      </c>
      <c r="Z254" s="71">
        <f t="shared" si="48"/>
        <v>0.95339102354449579</v>
      </c>
      <c r="AA254" s="17" t="str">
        <f t="shared" si="49"/>
        <v/>
      </c>
      <c r="AB254" s="17">
        <f t="shared" si="45"/>
        <v>0.95339102354449579</v>
      </c>
      <c r="AC254" s="71">
        <f t="shared" si="50"/>
        <v>0.32676665251847581</v>
      </c>
      <c r="AD254" s="71">
        <f t="shared" si="51"/>
        <v>0.46466608313808155</v>
      </c>
      <c r="AE254" s="71">
        <f t="shared" si="52"/>
        <v>0.95339102354449579</v>
      </c>
      <c r="AF254" s="71">
        <f t="shared" si="53"/>
        <v>1.7448237592010531</v>
      </c>
      <c r="AG254" s="71">
        <f t="shared" si="54"/>
        <v>18.727774125915204</v>
      </c>
      <c r="AH254" s="71">
        <f t="shared" si="55"/>
        <v>26.631118511983697</v>
      </c>
      <c r="AI254" s="71">
        <f t="shared" si="56"/>
        <v>54.641107362101096</v>
      </c>
      <c r="AJ254" s="51">
        <v>18.727774125915204</v>
      </c>
      <c r="AK254" s="51">
        <v>26.631118511983697</v>
      </c>
      <c r="AL254" s="51">
        <v>54.641107362101096</v>
      </c>
      <c r="AM254" s="53" t="str">
        <f t="shared" si="57"/>
        <v>Plate</v>
      </c>
      <c r="AN254" s="53" t="str">
        <f t="shared" si="58"/>
        <v>Plate</v>
      </c>
      <c r="AO254" s="53" t="str">
        <f t="shared" si="59"/>
        <v>Plate</v>
      </c>
    </row>
    <row r="255" spans="1:41" s="24" customFormat="1" x14ac:dyDescent="0.25">
      <c r="A255" s="27" t="s">
        <v>281</v>
      </c>
      <c r="B255" s="17">
        <v>456111</v>
      </c>
      <c r="C255" s="17">
        <v>8057330</v>
      </c>
      <c r="D255" s="27">
        <v>-17.5701</v>
      </c>
      <c r="E255" s="27">
        <v>146.58600000000001</v>
      </c>
      <c r="F255" s="22">
        <v>0.63300900000000004</v>
      </c>
      <c r="G255" s="22">
        <v>0.39607700000000001</v>
      </c>
      <c r="H255" s="22">
        <v>7.5552599999999996</v>
      </c>
      <c r="I255" s="22">
        <v>9.5423899999999993</v>
      </c>
      <c r="J255" s="22">
        <v>0.88162099999999999</v>
      </c>
      <c r="K255" s="22">
        <v>1.6379600000000001</v>
      </c>
      <c r="L255" s="22">
        <v>1.4755</v>
      </c>
      <c r="M255" s="22">
        <v>1.2724200000000001</v>
      </c>
      <c r="N255" s="22">
        <v>1.1328</v>
      </c>
      <c r="O255" s="22">
        <v>3525.24</v>
      </c>
      <c r="P255" s="22">
        <v>8348.67</v>
      </c>
      <c r="Q255" s="22">
        <v>562.56700000000001</v>
      </c>
      <c r="R255" s="22">
        <v>1267.8399999999999</v>
      </c>
      <c r="S255" s="22">
        <v>0.48294300000000001</v>
      </c>
      <c r="T255" s="22">
        <v>0.73088600000000004</v>
      </c>
      <c r="U255" s="22">
        <v>0.16997599999999999</v>
      </c>
      <c r="V255" s="22">
        <v>0.24554000000000001</v>
      </c>
      <c r="W255" s="22">
        <v>70.432975768999995</v>
      </c>
      <c r="X255" s="17">
        <f t="shared" si="46"/>
        <v>0.3177051483865112</v>
      </c>
      <c r="Y255" s="17">
        <f t="shared" si="47"/>
        <v>0.43652154921526742</v>
      </c>
      <c r="Z255" s="71">
        <f t="shared" si="48"/>
        <v>0.98842948968640321</v>
      </c>
      <c r="AA255" s="17" t="str">
        <f t="shared" si="49"/>
        <v/>
      </c>
      <c r="AB255" s="17">
        <f t="shared" si="45"/>
        <v>0.98842948968640321</v>
      </c>
      <c r="AC255" s="71">
        <f t="shared" si="50"/>
        <v>0.3177051483865112</v>
      </c>
      <c r="AD255" s="71">
        <f t="shared" si="51"/>
        <v>0.43652154921526742</v>
      </c>
      <c r="AE255" s="71">
        <f t="shared" si="52"/>
        <v>0.98842948968640321</v>
      </c>
      <c r="AF255" s="71">
        <f t="shared" si="53"/>
        <v>1.7426561872881818</v>
      </c>
      <c r="AG255" s="71">
        <f t="shared" si="54"/>
        <v>18.231086011343699</v>
      </c>
      <c r="AH255" s="71">
        <f t="shared" si="55"/>
        <v>25.049206630629556</v>
      </c>
      <c r="AI255" s="71">
        <f t="shared" si="56"/>
        <v>56.719707358026753</v>
      </c>
      <c r="AJ255" s="51">
        <v>18.231086011343699</v>
      </c>
      <c r="AK255" s="51">
        <v>25.049206630629556</v>
      </c>
      <c r="AL255" s="51">
        <v>56.719707358026753</v>
      </c>
      <c r="AM255" s="53" t="str">
        <f t="shared" si="57"/>
        <v>Plate</v>
      </c>
      <c r="AN255" s="53" t="str">
        <f t="shared" si="58"/>
        <v>Plate</v>
      </c>
      <c r="AO255" s="53" t="str">
        <f t="shared" si="59"/>
        <v>Plate</v>
      </c>
    </row>
    <row r="256" spans="1:41" s="24" customFormat="1" x14ac:dyDescent="0.25">
      <c r="A256" s="27" t="s">
        <v>282</v>
      </c>
      <c r="B256" s="17">
        <v>455271</v>
      </c>
      <c r="C256" s="17">
        <v>8057330</v>
      </c>
      <c r="D256" s="27">
        <v>-17.5701</v>
      </c>
      <c r="E256" s="27">
        <v>146.578</v>
      </c>
      <c r="F256" s="22">
        <v>0.55236600000000002</v>
      </c>
      <c r="G256" s="22">
        <v>0.36551699999999998</v>
      </c>
      <c r="H256" s="22">
        <v>7.5370299999999997</v>
      </c>
      <c r="I256" s="22">
        <v>9.5084199999999992</v>
      </c>
      <c r="J256" s="22">
        <v>0.76777899999999999</v>
      </c>
      <c r="K256" s="22">
        <v>1.22448</v>
      </c>
      <c r="L256" s="22">
        <v>1.15526</v>
      </c>
      <c r="M256" s="22">
        <v>1.05541</v>
      </c>
      <c r="N256" s="22">
        <v>0.97552499999999998</v>
      </c>
      <c r="O256" s="22">
        <v>2433.38</v>
      </c>
      <c r="P256" s="22">
        <v>4759.9799999999996</v>
      </c>
      <c r="Q256" s="22">
        <v>403.916</v>
      </c>
      <c r="R256" s="22">
        <v>757.59299999999996</v>
      </c>
      <c r="S256" s="22">
        <v>0.43400899999999998</v>
      </c>
      <c r="T256" s="22">
        <v>0.62252600000000002</v>
      </c>
      <c r="U256" s="22">
        <v>0.154888</v>
      </c>
      <c r="V256" s="22">
        <v>0.21133399999999999</v>
      </c>
      <c r="W256" s="22">
        <v>68.242797851600002</v>
      </c>
      <c r="X256" s="17">
        <f t="shared" si="46"/>
        <v>0.39177017004914472</v>
      </c>
      <c r="Y256" s="17">
        <f t="shared" si="47"/>
        <v>0.4232672444820178</v>
      </c>
      <c r="Z256" s="71">
        <f t="shared" si="48"/>
        <v>0.60566311769796477</v>
      </c>
      <c r="AA256" s="17" t="str">
        <f t="shared" si="49"/>
        <v/>
      </c>
      <c r="AB256" s="17">
        <f t="shared" si="45"/>
        <v>0.60566311769796477</v>
      </c>
      <c r="AC256" s="71">
        <f t="shared" si="50"/>
        <v>0.39177017004914472</v>
      </c>
      <c r="AD256" s="71">
        <f t="shared" si="51"/>
        <v>0.4232672444820178</v>
      </c>
      <c r="AE256" s="71">
        <f t="shared" si="52"/>
        <v>0.60566311769796477</v>
      </c>
      <c r="AF256" s="71">
        <f t="shared" si="53"/>
        <v>1.4207005322291273</v>
      </c>
      <c r="AG256" s="71">
        <f t="shared" si="54"/>
        <v>27.575844533150416</v>
      </c>
      <c r="AH256" s="71">
        <f t="shared" si="55"/>
        <v>29.792854643187695</v>
      </c>
      <c r="AI256" s="71">
        <f t="shared" si="56"/>
        <v>42.631300823661888</v>
      </c>
      <c r="AJ256" s="51">
        <v>27.575844533150416</v>
      </c>
      <c r="AK256" s="51">
        <v>29.792854643187695</v>
      </c>
      <c r="AL256" s="51">
        <v>42.631300823661888</v>
      </c>
      <c r="AM256" s="53" t="str">
        <f t="shared" si="57"/>
        <v>Mixed</v>
      </c>
      <c r="AN256" s="53" t="str">
        <f t="shared" si="58"/>
        <v>Plate</v>
      </c>
      <c r="AO256" s="53" t="str">
        <f t="shared" si="59"/>
        <v>Plate</v>
      </c>
    </row>
    <row r="257" spans="1:41" s="24" customFormat="1" x14ac:dyDescent="0.25">
      <c r="A257" s="27" t="s">
        <v>283</v>
      </c>
      <c r="B257" s="17">
        <v>455261</v>
      </c>
      <c r="C257" s="17">
        <v>8057300</v>
      </c>
      <c r="D257" s="27">
        <v>-17.5703</v>
      </c>
      <c r="E257" s="27">
        <v>146.578</v>
      </c>
      <c r="F257" s="22">
        <v>0.47625200000000001</v>
      </c>
      <c r="G257" s="22">
        <v>0.31742599999999999</v>
      </c>
      <c r="H257" s="22">
        <v>7.4325000000000001</v>
      </c>
      <c r="I257" s="22">
        <v>9.4421300000000006</v>
      </c>
      <c r="J257" s="22">
        <v>0.753714</v>
      </c>
      <c r="K257" s="22">
        <v>1.22106</v>
      </c>
      <c r="L257" s="22">
        <v>1.1491400000000001</v>
      </c>
      <c r="M257" s="22">
        <v>1.0457099999999999</v>
      </c>
      <c r="N257" s="22">
        <v>0.96544300000000005</v>
      </c>
      <c r="O257" s="22">
        <v>2453.67</v>
      </c>
      <c r="P257" s="22">
        <v>4865.29</v>
      </c>
      <c r="Q257" s="22">
        <v>392.41899999999998</v>
      </c>
      <c r="R257" s="22">
        <v>746.798</v>
      </c>
      <c r="S257" s="22">
        <v>0.39440999999999998</v>
      </c>
      <c r="T257" s="22">
        <v>0.56214900000000001</v>
      </c>
      <c r="U257" s="22">
        <v>0.142289</v>
      </c>
      <c r="V257" s="22">
        <v>0.195183</v>
      </c>
      <c r="W257" s="22">
        <v>67.304603576700003</v>
      </c>
      <c r="X257" s="17">
        <f t="shared" si="46"/>
        <v>0.45055644184260624</v>
      </c>
      <c r="Y257" s="17">
        <f t="shared" si="47"/>
        <v>0.40412582788228413</v>
      </c>
      <c r="Z257" s="71">
        <f t="shared" si="48"/>
        <v>0.58960112663816111</v>
      </c>
      <c r="AA257" s="17" t="str">
        <f t="shared" si="49"/>
        <v/>
      </c>
      <c r="AB257" s="17">
        <f t="shared" si="45"/>
        <v>0.58960112663816111</v>
      </c>
      <c r="AC257" s="71">
        <f t="shared" si="50"/>
        <v>0.45055644184260624</v>
      </c>
      <c r="AD257" s="71">
        <f t="shared" si="51"/>
        <v>0.40412582788228413</v>
      </c>
      <c r="AE257" s="71">
        <f t="shared" si="52"/>
        <v>0.58960112663816111</v>
      </c>
      <c r="AF257" s="71">
        <f t="shared" si="53"/>
        <v>1.4442833963630515</v>
      </c>
      <c r="AG257" s="71">
        <f t="shared" si="54"/>
        <v>31.195847226187269</v>
      </c>
      <c r="AH257" s="71">
        <f t="shared" si="55"/>
        <v>27.981061673902847</v>
      </c>
      <c r="AI257" s="71">
        <f t="shared" si="56"/>
        <v>40.823091099909888</v>
      </c>
      <c r="AJ257" s="51">
        <v>31.195847226187269</v>
      </c>
      <c r="AK257" s="51">
        <v>27.981061673902847</v>
      </c>
      <c r="AL257" s="51">
        <v>40.823091099909888</v>
      </c>
      <c r="AM257" s="53" t="str">
        <f t="shared" si="57"/>
        <v>Mixed</v>
      </c>
      <c r="AN257" s="53" t="str">
        <f t="shared" si="58"/>
        <v>Plate</v>
      </c>
      <c r="AO257" s="53" t="str">
        <f t="shared" si="59"/>
        <v>Plate</v>
      </c>
    </row>
    <row r="258" spans="1:41" s="24" customFormat="1" x14ac:dyDescent="0.25">
      <c r="A258" s="27" t="s">
        <v>284</v>
      </c>
      <c r="B258" s="17">
        <v>455237</v>
      </c>
      <c r="C258" s="17">
        <v>8057290</v>
      </c>
      <c r="D258" s="27">
        <v>-17.570499999999999</v>
      </c>
      <c r="E258" s="27">
        <v>146.578</v>
      </c>
      <c r="F258" s="22">
        <v>0.45270700000000003</v>
      </c>
      <c r="G258" s="22">
        <v>0.30090499999999998</v>
      </c>
      <c r="H258" s="22">
        <v>7.2744</v>
      </c>
      <c r="I258" s="22">
        <v>9.3276500000000002</v>
      </c>
      <c r="J258" s="22">
        <v>0.74185999999999996</v>
      </c>
      <c r="K258" s="22">
        <v>1.20902</v>
      </c>
      <c r="L258" s="22">
        <v>1.1376299999999999</v>
      </c>
      <c r="M258" s="22">
        <v>1.03207</v>
      </c>
      <c r="N258" s="22">
        <v>0.95254799999999995</v>
      </c>
      <c r="O258" s="22">
        <v>2366</v>
      </c>
      <c r="P258" s="22">
        <v>4698.1000000000004</v>
      </c>
      <c r="Q258" s="22">
        <v>381.553</v>
      </c>
      <c r="R258" s="22">
        <v>726.63699999999994</v>
      </c>
      <c r="S258" s="22">
        <v>0.385959</v>
      </c>
      <c r="T258" s="22">
        <v>0.55648799999999998</v>
      </c>
      <c r="U258" s="22">
        <v>0.141425</v>
      </c>
      <c r="V258" s="22">
        <v>0.199798</v>
      </c>
      <c r="W258" s="22">
        <v>63.834793090799998</v>
      </c>
      <c r="X258" s="17">
        <f t="shared" si="46"/>
        <v>0.44745474758142034</v>
      </c>
      <c r="Y258" s="17">
        <f t="shared" si="47"/>
        <v>0.41243821349126986</v>
      </c>
      <c r="Z258" s="71">
        <f t="shared" si="48"/>
        <v>0.58154290706805667</v>
      </c>
      <c r="AA258" s="17" t="str">
        <f t="shared" si="49"/>
        <v/>
      </c>
      <c r="AB258" s="17">
        <f t="shared" si="45"/>
        <v>0.58154290706805667</v>
      </c>
      <c r="AC258" s="71">
        <f t="shared" si="50"/>
        <v>0.44745474758142034</v>
      </c>
      <c r="AD258" s="71">
        <f t="shared" si="51"/>
        <v>0.41243821349126986</v>
      </c>
      <c r="AE258" s="71">
        <f t="shared" si="52"/>
        <v>0.58154290706805667</v>
      </c>
      <c r="AF258" s="71">
        <f t="shared" si="53"/>
        <v>1.4414358681407469</v>
      </c>
      <c r="AG258" s="71">
        <f t="shared" si="54"/>
        <v>31.042293137784561</v>
      </c>
      <c r="AH258" s="71">
        <f t="shared" si="55"/>
        <v>28.613011692518668</v>
      </c>
      <c r="AI258" s="71">
        <f t="shared" si="56"/>
        <v>40.344695169696777</v>
      </c>
      <c r="AJ258" s="51">
        <v>31.042293137784561</v>
      </c>
      <c r="AK258" s="51">
        <v>28.613011692518668</v>
      </c>
      <c r="AL258" s="51">
        <v>40.344695169696777</v>
      </c>
      <c r="AM258" s="53" t="str">
        <f t="shared" si="57"/>
        <v>Mixed</v>
      </c>
      <c r="AN258" s="53" t="str">
        <f t="shared" si="58"/>
        <v>Plate</v>
      </c>
      <c r="AO258" s="53" t="str">
        <f t="shared" si="59"/>
        <v>Plate</v>
      </c>
    </row>
    <row r="259" spans="1:41" s="24" customFormat="1" x14ac:dyDescent="0.25">
      <c r="A259" s="27" t="s">
        <v>285</v>
      </c>
      <c r="B259" s="17">
        <v>455182</v>
      </c>
      <c r="C259" s="17">
        <v>8057270</v>
      </c>
      <c r="D259" s="27">
        <v>-17.570599999999999</v>
      </c>
      <c r="E259" s="27">
        <v>146.578</v>
      </c>
      <c r="F259" s="22">
        <v>0.39243699999999998</v>
      </c>
      <c r="G259" s="22">
        <v>0.26066</v>
      </c>
      <c r="H259" s="22">
        <v>7.0624900000000004</v>
      </c>
      <c r="I259" s="22">
        <v>9.2925500000000003</v>
      </c>
      <c r="J259" s="22">
        <v>0.71528899999999995</v>
      </c>
      <c r="K259" s="22">
        <v>1.1875</v>
      </c>
      <c r="L259" s="22">
        <v>1.11103</v>
      </c>
      <c r="M259" s="22">
        <v>1.00467</v>
      </c>
      <c r="N259" s="22">
        <v>0.92479299999999998</v>
      </c>
      <c r="O259" s="22">
        <v>2268.48</v>
      </c>
      <c r="P259" s="22">
        <v>4570.01</v>
      </c>
      <c r="Q259" s="22">
        <v>358.79899999999998</v>
      </c>
      <c r="R259" s="22">
        <v>685.27200000000005</v>
      </c>
      <c r="S259" s="22">
        <v>0.354522</v>
      </c>
      <c r="T259" s="22">
        <v>0.51022800000000001</v>
      </c>
      <c r="U259" s="22">
        <v>0.132914</v>
      </c>
      <c r="V259" s="22">
        <v>0.18917200000000001</v>
      </c>
      <c r="W259" s="22">
        <v>60.908309936499997</v>
      </c>
      <c r="X259" s="17">
        <f t="shared" si="46"/>
        <v>0.51629180644233674</v>
      </c>
      <c r="Y259" s="17">
        <f t="shared" si="47"/>
        <v>0.37695948128963019</v>
      </c>
      <c r="Z259" s="71">
        <f t="shared" si="48"/>
        <v>0.5567347467351087</v>
      </c>
      <c r="AA259" s="17" t="str">
        <f t="shared" si="49"/>
        <v/>
      </c>
      <c r="AB259" s="17">
        <f t="shared" ref="AB259:AB322" si="60">IF(Z259="", AA259, Z259)</f>
        <v>0.5567347467351087</v>
      </c>
      <c r="AC259" s="71">
        <f t="shared" si="50"/>
        <v>0.51629180644233674</v>
      </c>
      <c r="AD259" s="71">
        <f t="shared" si="51"/>
        <v>0.37695948128963019</v>
      </c>
      <c r="AE259" s="71">
        <f t="shared" si="52"/>
        <v>0.5567347467351087</v>
      </c>
      <c r="AF259" s="71">
        <f t="shared" si="53"/>
        <v>1.4499860344670756</v>
      </c>
      <c r="AG259" s="71">
        <f t="shared" si="54"/>
        <v>35.606674420977676</v>
      </c>
      <c r="AH259" s="71">
        <f t="shared" si="55"/>
        <v>25.997455998131525</v>
      </c>
      <c r="AI259" s="71">
        <f t="shared" si="56"/>
        <v>38.395869580890803</v>
      </c>
      <c r="AJ259" s="51">
        <v>35.606674420977676</v>
      </c>
      <c r="AK259" s="51">
        <v>25.997455998131525</v>
      </c>
      <c r="AL259" s="51">
        <v>38.395869580890803</v>
      </c>
      <c r="AM259" s="53" t="str">
        <f t="shared" si="57"/>
        <v>Mixed</v>
      </c>
      <c r="AN259" s="53" t="str">
        <f t="shared" si="58"/>
        <v>Plate</v>
      </c>
      <c r="AO259" s="53" t="str">
        <f t="shared" si="59"/>
        <v>Mixed</v>
      </c>
    </row>
    <row r="260" spans="1:41" s="24" customFormat="1" x14ac:dyDescent="0.25">
      <c r="A260" s="27" t="s">
        <v>286</v>
      </c>
      <c r="B260" s="17">
        <v>455153</v>
      </c>
      <c r="C260" s="17">
        <v>8057260</v>
      </c>
      <c r="D260" s="27">
        <v>-17.570699999999999</v>
      </c>
      <c r="E260" s="27">
        <v>146.577</v>
      </c>
      <c r="F260" s="22">
        <v>0.34662799999999999</v>
      </c>
      <c r="G260" s="22">
        <v>0.230685</v>
      </c>
      <c r="H260" s="22">
        <v>6.9015000000000004</v>
      </c>
      <c r="I260" s="22">
        <v>9.2108000000000008</v>
      </c>
      <c r="J260" s="22">
        <v>0.70284100000000005</v>
      </c>
      <c r="K260" s="22">
        <v>1.1688700000000001</v>
      </c>
      <c r="L260" s="22">
        <v>1.0903099999999999</v>
      </c>
      <c r="M260" s="22">
        <v>0.98698699999999995</v>
      </c>
      <c r="N260" s="22">
        <v>0.90804499999999999</v>
      </c>
      <c r="O260" s="22">
        <v>2206.7199999999998</v>
      </c>
      <c r="P260" s="22">
        <v>4400.75</v>
      </c>
      <c r="Q260" s="22">
        <v>346.91300000000001</v>
      </c>
      <c r="R260" s="22">
        <v>661.50599999999997</v>
      </c>
      <c r="S260" s="22">
        <v>0.33536500000000002</v>
      </c>
      <c r="T260" s="22">
        <v>0.48059499999999999</v>
      </c>
      <c r="U260" s="22">
        <v>0.12839999999999999</v>
      </c>
      <c r="V260" s="22">
        <v>0.18556700000000001</v>
      </c>
      <c r="W260" s="22">
        <v>64.462501525899995</v>
      </c>
      <c r="X260" s="17">
        <f t="shared" ref="X260:X263" si="61">(3.394418844 * G260) - (0.30817211 * H260)  + (0.144831725 * I260) - (2.322286467 * J260) + (1.397160771 * M260) - (14.31101144 * U260) + 2.621663217</f>
        <v>0.52111846973137022</v>
      </c>
      <c r="Y260" s="17">
        <f t="shared" ref="Y260:Y263" si="62">(-4.096110226 * G260) + (0.34780942 *H260) - (0.103731491 * I260) - (0.573529165 * K260) + (0.001013841 * Q260) + (14.04497461 * U260) - 1.59729192</f>
        <v>0.38746191500583982</v>
      </c>
      <c r="Z260" s="71">
        <f t="shared" ref="Z260:Z263" si="63">IF(S260&gt;=0,((0.570460232*G260)+(3.306849189*K260)-(9.866373435*M260)+(7.242847266*N260)-0.304529882),"")</f>
        <v>0.53119247632997602</v>
      </c>
      <c r="AA260" s="17" t="str">
        <f t="shared" ref="AA260:AA263" si="64" xml:space="preserve"> IF(S260&gt;0.7,((-7.3582 * (S260*S260*S260)) + (10.04 * (S260*S260)) +( - 2.7816 * S260) + 0.2212), "")</f>
        <v/>
      </c>
      <c r="AB260" s="17">
        <f t="shared" si="60"/>
        <v>0.53119247632997602</v>
      </c>
      <c r="AC260" s="71">
        <f t="shared" ref="AC260:AC263" si="65">IF(X260&lt;0,0,X260)</f>
        <v>0.52111846973137022</v>
      </c>
      <c r="AD260" s="71">
        <f t="shared" ref="AD260:AD263" si="66">IF(Y260&lt;0,0,Y260)</f>
        <v>0.38746191500583982</v>
      </c>
      <c r="AE260" s="71">
        <f t="shared" ref="AE260:AE263" si="67">IF(Z260&lt;0,0,Z260)</f>
        <v>0.53119247632997602</v>
      </c>
      <c r="AF260" s="71">
        <f t="shared" ref="AF260:AF263" si="68">SUM(AC260:AE260)</f>
        <v>1.439772861067186</v>
      </c>
      <c r="AG260" s="71">
        <f t="shared" ref="AG260:AG263" si="69">100*(AC260/AF260)</f>
        <v>36.194491771785984</v>
      </c>
      <c r="AH260" s="71">
        <f t="shared" ref="AH260:AH263" si="70">100*(AD260/$AF260)</f>
        <v>26.911322298341279</v>
      </c>
      <c r="AI260" s="71">
        <f t="shared" ref="AI260:AI263" si="71">100*(AE260/$AF260)</f>
        <v>36.894185929872748</v>
      </c>
      <c r="AJ260" s="51">
        <v>36.194491771785984</v>
      </c>
      <c r="AK260" s="51">
        <v>26.911322298341279</v>
      </c>
      <c r="AL260" s="51">
        <v>36.894185929872748</v>
      </c>
      <c r="AM260" s="53" t="str">
        <f t="shared" ref="AM260:AM263" si="72">IF(AND(AJ260=0,AK260=0,AL260=0),"None",IF(AND(AJ260-AK260&gt;=15,AJ260-AL260&gt;=15),"Branching",IF(AND(AK260-AJ260&gt;=15,AK260-AL260&gt;=15),"Massive",IF(AND(AL260-AJ260&gt;=15,AL260-AK260&gt;=15),"Plate",IF(AND(AJ260&lt;15,AK260=0,AL260=0),"Branching",IF(AND(AJ260=0,AK260&lt;15,AL260=0),"Massive",IF(AND(AJ260=0,AK260=0,AL260&lt;15),"Plate","Mixed")))))))</f>
        <v>Mixed</v>
      </c>
      <c r="AN260" s="53" t="str">
        <f t="shared" ref="AN260:AN263" si="73">IF(AND(AJ260=0,AK260=0,AL260=0),"None",IF(AND(AJ260&gt;AK260,AJ260&gt;AL260),"Branching",IF(AND(AK260&gt;AJ260,AK260&gt;AL260),"Massive",IF(AND(AL260&gt;AJ260,AL260&gt;AK260),"Plate","Mixed"))))</f>
        <v>Plate</v>
      </c>
      <c r="AO260" s="53" t="str">
        <f t="shared" ref="AO260:AO263" si="74">IF(AND(AJ260=0,AK260=0,AL260=0),"None",IF(AND(AJ260-AK260&gt;=5,AJ260-AL260&gt;=5),"Branching",IF(AND(AK260-AJ260&gt;=5,AK260-AL260&gt;=5),"Massive",IF(AND(AL260-AJ260&gt;=5,AL260-AK260&gt;=5),"Plate",IF(AND(AJ260&lt;5,AK260=0,AL260=0),"Branching",IF(AND(AJ260=0,AK260&lt;5,AL260=0),"Massive",IF(AND(AJ260=0,AK260=0,AL260&lt;5),"Plate","Mixed")))))))</f>
        <v>Mixed</v>
      </c>
    </row>
    <row r="261" spans="1:41" s="24" customFormat="1" x14ac:dyDescent="0.25">
      <c r="A261" s="27" t="s">
        <v>287</v>
      </c>
      <c r="B261" s="17">
        <v>455138</v>
      </c>
      <c r="C261" s="17">
        <v>8057240</v>
      </c>
      <c r="D261" s="27">
        <v>-17.570900000000002</v>
      </c>
      <c r="E261" s="27">
        <v>146.577</v>
      </c>
      <c r="F261" s="22">
        <v>0.32699400000000001</v>
      </c>
      <c r="G261" s="22">
        <v>0.21598500000000001</v>
      </c>
      <c r="H261" s="22">
        <v>6.8755699999999997</v>
      </c>
      <c r="I261" s="22">
        <v>9.2047299999999996</v>
      </c>
      <c r="J261" s="22">
        <v>0.69589299999999998</v>
      </c>
      <c r="K261" s="22">
        <v>1.1528499999999999</v>
      </c>
      <c r="L261" s="22">
        <v>1.0760000000000001</v>
      </c>
      <c r="M261" s="22">
        <v>0.97426800000000002</v>
      </c>
      <c r="N261" s="22">
        <v>0.89699700000000004</v>
      </c>
      <c r="O261" s="22">
        <v>2164.21</v>
      </c>
      <c r="P261" s="22">
        <v>4291.46</v>
      </c>
      <c r="Q261" s="22">
        <v>339.452</v>
      </c>
      <c r="R261" s="22">
        <v>643.976</v>
      </c>
      <c r="S261" s="22">
        <v>0.32576300000000002</v>
      </c>
      <c r="T261" s="22">
        <v>0.46434599999999998</v>
      </c>
      <c r="U261" s="22">
        <v>0.12528600000000001</v>
      </c>
      <c r="V261" s="22">
        <v>0.181029</v>
      </c>
      <c r="W261" s="22">
        <v>52.673423767099997</v>
      </c>
      <c r="X261" s="17">
        <f t="shared" si="61"/>
        <v>0.52126153511664697</v>
      </c>
      <c r="Y261" s="17">
        <f t="shared" si="62"/>
        <v>0.39717330580457011</v>
      </c>
      <c r="Z261" s="71">
        <f t="shared" si="63"/>
        <v>0.51530241403679233</v>
      </c>
      <c r="AA261" s="17" t="str">
        <f t="shared" si="64"/>
        <v/>
      </c>
      <c r="AB261" s="17">
        <f t="shared" si="60"/>
        <v>0.51530241403679233</v>
      </c>
      <c r="AC261" s="71">
        <f t="shared" si="65"/>
        <v>0.52126153511664697</v>
      </c>
      <c r="AD261" s="71">
        <f t="shared" si="66"/>
        <v>0.39717330580457011</v>
      </c>
      <c r="AE261" s="71">
        <f t="shared" si="67"/>
        <v>0.51530241403679233</v>
      </c>
      <c r="AF261" s="71">
        <f t="shared" si="68"/>
        <v>1.4337372549580094</v>
      </c>
      <c r="AG261" s="71">
        <f t="shared" si="69"/>
        <v>36.356838278008851</v>
      </c>
      <c r="AH261" s="71">
        <f t="shared" si="70"/>
        <v>27.701958948970905</v>
      </c>
      <c r="AI261" s="71">
        <f t="shared" si="71"/>
        <v>35.941202773020237</v>
      </c>
      <c r="AJ261" s="51">
        <v>36.356838278008851</v>
      </c>
      <c r="AK261" s="51">
        <v>27.701958948970905</v>
      </c>
      <c r="AL261" s="51">
        <v>35.941202773020237</v>
      </c>
      <c r="AM261" s="53" t="str">
        <f t="shared" si="72"/>
        <v>Mixed</v>
      </c>
      <c r="AN261" s="53" t="str">
        <f t="shared" si="73"/>
        <v>Branching</v>
      </c>
      <c r="AO261" s="53" t="str">
        <f t="shared" si="74"/>
        <v>Mixed</v>
      </c>
    </row>
    <row r="262" spans="1:41" s="24" customFormat="1" x14ac:dyDescent="0.25">
      <c r="A262" s="27" t="s">
        <v>288</v>
      </c>
      <c r="B262" s="17">
        <v>455152</v>
      </c>
      <c r="C262" s="17">
        <v>8057220</v>
      </c>
      <c r="D262" s="27">
        <v>-17.571000000000002</v>
      </c>
      <c r="E262" s="27">
        <v>146.577</v>
      </c>
      <c r="F262" s="22">
        <v>0.39827499999999999</v>
      </c>
      <c r="G262" s="22">
        <v>0.26561299999999999</v>
      </c>
      <c r="H262" s="22">
        <v>7.0496800000000004</v>
      </c>
      <c r="I262" s="22">
        <v>9.3055000000000003</v>
      </c>
      <c r="J262" s="22">
        <v>0.69458299999999995</v>
      </c>
      <c r="K262" s="22">
        <v>1.14286</v>
      </c>
      <c r="L262" s="22">
        <v>1.0696000000000001</v>
      </c>
      <c r="M262" s="22">
        <v>0.969692</v>
      </c>
      <c r="N262" s="22">
        <v>0.89331499999999997</v>
      </c>
      <c r="O262" s="22">
        <v>2097.0100000000002</v>
      </c>
      <c r="P262" s="22">
        <v>4060.66</v>
      </c>
      <c r="Q262" s="22">
        <v>336.90100000000001</v>
      </c>
      <c r="R262" s="22">
        <v>637.43399999999997</v>
      </c>
      <c r="S262" s="22">
        <v>0.35316799999999998</v>
      </c>
      <c r="T262" s="22">
        <v>0.50575300000000001</v>
      </c>
      <c r="U262" s="22">
        <v>0.132497</v>
      </c>
      <c r="V262" s="22">
        <v>0.18756800000000001</v>
      </c>
      <c r="W262" s="22">
        <v>64.519020080600001</v>
      </c>
      <c r="X262" s="17">
        <f t="shared" si="61"/>
        <v>0.54411068445266331</v>
      </c>
      <c r="Y262" s="17">
        <f t="shared" si="62"/>
        <v>0.34841718315683257</v>
      </c>
      <c r="Z262" s="71">
        <f t="shared" si="63"/>
        <v>0.52905815223752461</v>
      </c>
      <c r="AA262" s="17" t="str">
        <f t="shared" si="64"/>
        <v/>
      </c>
      <c r="AB262" s="17">
        <f t="shared" si="60"/>
        <v>0.52905815223752461</v>
      </c>
      <c r="AC262" s="71">
        <f t="shared" si="65"/>
        <v>0.54411068445266331</v>
      </c>
      <c r="AD262" s="71">
        <f t="shared" si="66"/>
        <v>0.34841718315683257</v>
      </c>
      <c r="AE262" s="71">
        <f t="shared" si="67"/>
        <v>0.52905815223752461</v>
      </c>
      <c r="AF262" s="71">
        <f t="shared" si="68"/>
        <v>1.4215860198470205</v>
      </c>
      <c r="AG262" s="71">
        <f t="shared" si="69"/>
        <v>38.274904005542773</v>
      </c>
      <c r="AH262" s="71">
        <f t="shared" si="70"/>
        <v>24.509046817604915</v>
      </c>
      <c r="AI262" s="71">
        <f t="shared" si="71"/>
        <v>37.216049176852309</v>
      </c>
      <c r="AJ262" s="51">
        <v>38.274904005542773</v>
      </c>
      <c r="AK262" s="51">
        <v>24.509046817604915</v>
      </c>
      <c r="AL262" s="51">
        <v>37.216049176852309</v>
      </c>
      <c r="AM262" s="53" t="str">
        <f t="shared" si="72"/>
        <v>Mixed</v>
      </c>
      <c r="AN262" s="53" t="str">
        <f t="shared" si="73"/>
        <v>Branching</v>
      </c>
      <c r="AO262" s="53" t="str">
        <f t="shared" si="74"/>
        <v>Mixed</v>
      </c>
    </row>
    <row r="263" spans="1:41" s="24" customFormat="1" x14ac:dyDescent="0.25">
      <c r="A263" s="27" t="s">
        <v>289</v>
      </c>
      <c r="B263" s="17">
        <v>455211</v>
      </c>
      <c r="C263" s="17">
        <v>8057230</v>
      </c>
      <c r="D263" s="27">
        <v>-17.570900000000002</v>
      </c>
      <c r="E263" s="27">
        <v>146.578</v>
      </c>
      <c r="F263" s="22">
        <v>0.53089799999999998</v>
      </c>
      <c r="G263" s="22">
        <v>0.34597600000000001</v>
      </c>
      <c r="H263" s="22">
        <v>7.4608400000000001</v>
      </c>
      <c r="I263" s="22">
        <v>9.5013000000000005</v>
      </c>
      <c r="J263" s="22">
        <v>0.72636900000000004</v>
      </c>
      <c r="K263" s="22">
        <v>1.17831</v>
      </c>
      <c r="L263" s="22">
        <v>1.1152599999999999</v>
      </c>
      <c r="M263" s="22">
        <v>1.0113000000000001</v>
      </c>
      <c r="N263" s="22">
        <v>0.93211900000000003</v>
      </c>
      <c r="O263" s="22">
        <v>2170.98</v>
      </c>
      <c r="P263" s="22">
        <v>4298.82</v>
      </c>
      <c r="Q263" s="22">
        <v>365.90800000000002</v>
      </c>
      <c r="R263" s="22">
        <v>690.74900000000002</v>
      </c>
      <c r="S263" s="22">
        <v>0.41275800000000001</v>
      </c>
      <c r="T263" s="22">
        <v>0.60048299999999999</v>
      </c>
      <c r="U263" s="22">
        <v>0.14791399999999999</v>
      </c>
      <c r="V263" s="22">
        <v>0.20577599999999999</v>
      </c>
      <c r="W263" s="22">
        <v>62.3000831604</v>
      </c>
      <c r="X263" s="17">
        <f t="shared" si="61"/>
        <v>0.48223037736966123</v>
      </c>
      <c r="Y263" s="17">
        <f t="shared" si="62"/>
        <v>0.36754442280431388</v>
      </c>
      <c r="Z263" s="71">
        <f t="shared" si="63"/>
        <v>0.56266123103817622</v>
      </c>
      <c r="AA263" s="17" t="str">
        <f t="shared" si="64"/>
        <v/>
      </c>
      <c r="AB263" s="17">
        <f t="shared" si="60"/>
        <v>0.56266123103817622</v>
      </c>
      <c r="AC263" s="71">
        <f t="shared" si="65"/>
        <v>0.48223037736966123</v>
      </c>
      <c r="AD263" s="71">
        <f t="shared" si="66"/>
        <v>0.36754442280431388</v>
      </c>
      <c r="AE263" s="71">
        <f t="shared" si="67"/>
        <v>0.56266123103817622</v>
      </c>
      <c r="AF263" s="71">
        <f t="shared" si="68"/>
        <v>1.4124360312121513</v>
      </c>
      <c r="AG263" s="71">
        <f t="shared" si="69"/>
        <v>34.141749906777122</v>
      </c>
      <c r="AH263" s="71">
        <f t="shared" si="70"/>
        <v>26.022022568263679</v>
      </c>
      <c r="AI263" s="71">
        <f t="shared" si="71"/>
        <v>39.836227524959192</v>
      </c>
      <c r="AJ263" s="51">
        <v>34.141749906777122</v>
      </c>
      <c r="AK263" s="51">
        <v>26.022022568263679</v>
      </c>
      <c r="AL263" s="51">
        <v>39.836227524959192</v>
      </c>
      <c r="AM263" s="53" t="str">
        <f t="shared" si="72"/>
        <v>Mixed</v>
      </c>
      <c r="AN263" s="53" t="str">
        <f t="shared" si="73"/>
        <v>Plate</v>
      </c>
      <c r="AO263" s="53" t="str">
        <f t="shared" si="74"/>
        <v>Plate</v>
      </c>
    </row>
  </sheetData>
  <mergeCells count="3">
    <mergeCell ref="AC1:AE1"/>
    <mergeCell ref="AG1:AI1"/>
    <mergeCell ref="AJ1:A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>
      <selection activeCell="P5" sqref="P5"/>
    </sheetView>
  </sheetViews>
  <sheetFormatPr defaultRowHeight="15" x14ac:dyDescent="0.25"/>
  <cols>
    <col min="1" max="1" width="19.7109375" customWidth="1"/>
    <col min="2" max="2" width="19.140625" customWidth="1"/>
    <col min="3" max="3" width="19.5703125" customWidth="1"/>
    <col min="6" max="6" width="14.42578125" customWidth="1"/>
    <col min="7" max="7" width="16.28515625" bestFit="1" customWidth="1"/>
    <col min="8" max="8" width="12.28515625" customWidth="1"/>
    <col min="9" max="9" width="14.7109375" customWidth="1"/>
    <col min="10" max="10" width="11.28515625" customWidth="1"/>
    <col min="11" max="11" width="14.140625" style="71" customWidth="1"/>
    <col min="12" max="12" width="15.42578125" customWidth="1"/>
  </cols>
  <sheetData>
    <row r="1" spans="1:12" x14ac:dyDescent="0.25">
      <c r="A1" t="s">
        <v>331</v>
      </c>
      <c r="B1" t="s">
        <v>333</v>
      </c>
      <c r="C1" t="s">
        <v>332</v>
      </c>
      <c r="D1" t="s">
        <v>377</v>
      </c>
      <c r="F1" s="44" t="s">
        <v>378</v>
      </c>
      <c r="G1" s="44" t="s">
        <v>341</v>
      </c>
      <c r="L1" t="s">
        <v>379</v>
      </c>
    </row>
    <row r="2" spans="1:12" x14ac:dyDescent="0.25">
      <c r="A2" t="s">
        <v>28</v>
      </c>
      <c r="B2" t="s">
        <v>23</v>
      </c>
      <c r="C2" t="s">
        <v>23</v>
      </c>
      <c r="D2">
        <f t="shared" ref="D2:D65" si="0">IF(B2=C2,1,0)</f>
        <v>1</v>
      </c>
      <c r="F2" s="44" t="s">
        <v>340</v>
      </c>
      <c r="G2" s="69" t="s">
        <v>23</v>
      </c>
      <c r="H2" s="69" t="s">
        <v>26</v>
      </c>
      <c r="I2" s="69" t="s">
        <v>40</v>
      </c>
      <c r="J2" s="69" t="s">
        <v>338</v>
      </c>
    </row>
    <row r="3" spans="1:12" x14ac:dyDescent="0.25">
      <c r="A3" t="s">
        <v>34</v>
      </c>
      <c r="B3" t="s">
        <v>23</v>
      </c>
      <c r="C3" t="s">
        <v>40</v>
      </c>
      <c r="D3" s="69">
        <f t="shared" si="0"/>
        <v>0</v>
      </c>
      <c r="F3" s="45" t="s">
        <v>23</v>
      </c>
      <c r="G3" s="78">
        <v>21</v>
      </c>
      <c r="H3" s="78">
        <v>8</v>
      </c>
      <c r="I3" s="78">
        <v>8</v>
      </c>
      <c r="J3" s="78">
        <v>37</v>
      </c>
      <c r="K3" s="71" t="s">
        <v>23</v>
      </c>
      <c r="L3" s="51">
        <f>100*(GETPIVOTDATA("Count",$F$1,"Field Data","Branching","Equations","Branching")/GETPIVOTDATA("Count",$F$1,"Equations","Branching"))</f>
        <v>56.756756756756758</v>
      </c>
    </row>
    <row r="4" spans="1:12" x14ac:dyDescent="0.25">
      <c r="A4" t="s">
        <v>37</v>
      </c>
      <c r="B4" t="s">
        <v>23</v>
      </c>
      <c r="C4" t="s">
        <v>40</v>
      </c>
      <c r="D4" s="69">
        <f t="shared" si="0"/>
        <v>0</v>
      </c>
      <c r="F4" s="45" t="s">
        <v>26</v>
      </c>
      <c r="G4" s="78">
        <v>26</v>
      </c>
      <c r="H4" s="78">
        <v>1</v>
      </c>
      <c r="I4" s="78">
        <v>4</v>
      </c>
      <c r="J4" s="78">
        <v>31</v>
      </c>
      <c r="K4" s="71" t="s">
        <v>26</v>
      </c>
      <c r="L4" s="51">
        <f>100*(GETPIVOTDATA("Count",$F$1,"Field Data","Massive","Equations","Massive")/GETPIVOTDATA("Count",$F$1,"Equations","Massive"))</f>
        <v>3.225806451612903</v>
      </c>
    </row>
    <row r="5" spans="1:12" x14ac:dyDescent="0.25">
      <c r="A5" t="s">
        <v>42</v>
      </c>
      <c r="B5" t="s">
        <v>23</v>
      </c>
      <c r="C5" t="s">
        <v>40</v>
      </c>
      <c r="D5" s="69">
        <f t="shared" si="0"/>
        <v>0</v>
      </c>
      <c r="F5" s="45" t="s">
        <v>40</v>
      </c>
      <c r="G5" s="78">
        <v>42</v>
      </c>
      <c r="H5" s="78">
        <v>32</v>
      </c>
      <c r="I5" s="78">
        <v>103</v>
      </c>
      <c r="J5" s="78">
        <v>177</v>
      </c>
      <c r="K5" s="71" t="s">
        <v>40</v>
      </c>
      <c r="L5" s="51">
        <f>100*(GETPIVOTDATA("Count",$F$1,"Field Data","Plate","Equations","Plate")/GETPIVOTDATA("Count",$F$1,"Equations","Plate"))</f>
        <v>58.192090395480221</v>
      </c>
    </row>
    <row r="6" spans="1:12" x14ac:dyDescent="0.25">
      <c r="A6" t="s">
        <v>43</v>
      </c>
      <c r="B6" t="s">
        <v>23</v>
      </c>
      <c r="C6" t="s">
        <v>40</v>
      </c>
      <c r="D6" s="69">
        <f t="shared" si="0"/>
        <v>0</v>
      </c>
      <c r="F6" s="45" t="s">
        <v>338</v>
      </c>
      <c r="G6" s="78">
        <v>89</v>
      </c>
      <c r="H6" s="78">
        <v>41</v>
      </c>
      <c r="I6" s="78">
        <v>115</v>
      </c>
      <c r="J6" s="78">
        <v>245</v>
      </c>
    </row>
    <row r="7" spans="1:12" x14ac:dyDescent="0.25">
      <c r="A7" t="s">
        <v>44</v>
      </c>
      <c r="B7" t="s">
        <v>23</v>
      </c>
      <c r="C7" t="s">
        <v>40</v>
      </c>
      <c r="D7" s="69">
        <f t="shared" si="0"/>
        <v>0</v>
      </c>
      <c r="G7" s="71" t="s">
        <v>23</v>
      </c>
      <c r="H7" s="71" t="s">
        <v>26</v>
      </c>
      <c r="I7" s="71" t="s">
        <v>40</v>
      </c>
    </row>
    <row r="8" spans="1:12" x14ac:dyDescent="0.25">
      <c r="A8" t="s">
        <v>46</v>
      </c>
      <c r="B8" t="s">
        <v>23</v>
      </c>
      <c r="C8" t="s">
        <v>40</v>
      </c>
      <c r="D8" s="69">
        <f t="shared" si="0"/>
        <v>0</v>
      </c>
      <c r="F8" s="45" t="s">
        <v>380</v>
      </c>
      <c r="G8" s="51">
        <f>100*(GETPIVOTDATA("Count",$F$1,"Field Data","Branching","Equations","Branching")/GETPIVOTDATA("Count",$F$1,"Field Data","Branching"))</f>
        <v>23.595505617977526</v>
      </c>
      <c r="H8" s="51">
        <f>100*(GETPIVOTDATA("Count",$F$1,"Field Data","Massive","Equations","Massive")/GETPIVOTDATA("Count",$F$1,"Field Data","Massive"))</f>
        <v>2.4390243902439024</v>
      </c>
      <c r="I8" s="51">
        <f>100*(GETPIVOTDATA("Count",$F$1,"Field Data","Plate","Equations","Plate")/GETPIVOTDATA("Count",$F$1,"Field Data","Plate"))</f>
        <v>89.565217391304358</v>
      </c>
    </row>
    <row r="9" spans="1:12" x14ac:dyDescent="0.25">
      <c r="A9" t="s">
        <v>47</v>
      </c>
      <c r="B9" t="s">
        <v>23</v>
      </c>
      <c r="C9" t="s">
        <v>40</v>
      </c>
      <c r="D9" s="69">
        <f t="shared" si="0"/>
        <v>0</v>
      </c>
    </row>
    <row r="10" spans="1:12" x14ac:dyDescent="0.25">
      <c r="A10" t="s">
        <v>48</v>
      </c>
      <c r="B10" t="s">
        <v>23</v>
      </c>
      <c r="C10" t="s">
        <v>40</v>
      </c>
      <c r="D10" s="69">
        <f t="shared" si="0"/>
        <v>0</v>
      </c>
    </row>
    <row r="11" spans="1:12" x14ac:dyDescent="0.25">
      <c r="A11" t="s">
        <v>51</v>
      </c>
      <c r="B11" t="s">
        <v>23</v>
      </c>
      <c r="C11" t="s">
        <v>40</v>
      </c>
      <c r="D11" s="69">
        <f t="shared" si="0"/>
        <v>0</v>
      </c>
    </row>
    <row r="12" spans="1:12" x14ac:dyDescent="0.25">
      <c r="A12" t="s">
        <v>52</v>
      </c>
      <c r="B12" t="s">
        <v>23</v>
      </c>
      <c r="C12" t="s">
        <v>40</v>
      </c>
      <c r="D12" s="69">
        <f t="shared" si="0"/>
        <v>0</v>
      </c>
    </row>
    <row r="13" spans="1:12" x14ac:dyDescent="0.25">
      <c r="A13" t="s">
        <v>53</v>
      </c>
      <c r="B13" t="s">
        <v>23</v>
      </c>
      <c r="C13" t="s">
        <v>40</v>
      </c>
      <c r="D13" s="69">
        <f t="shared" si="0"/>
        <v>0</v>
      </c>
    </row>
    <row r="14" spans="1:12" x14ac:dyDescent="0.25">
      <c r="A14" t="s">
        <v>55</v>
      </c>
      <c r="B14" t="s">
        <v>23</v>
      </c>
      <c r="C14" t="s">
        <v>40</v>
      </c>
      <c r="D14" s="69">
        <f t="shared" si="0"/>
        <v>0</v>
      </c>
    </row>
    <row r="15" spans="1:12" x14ac:dyDescent="0.25">
      <c r="A15" t="s">
        <v>56</v>
      </c>
      <c r="B15" t="s">
        <v>23</v>
      </c>
      <c r="C15" t="s">
        <v>40</v>
      </c>
      <c r="D15" s="69">
        <f t="shared" si="0"/>
        <v>0</v>
      </c>
    </row>
    <row r="16" spans="1:12" x14ac:dyDescent="0.25">
      <c r="A16" t="s">
        <v>57</v>
      </c>
      <c r="B16" t="s">
        <v>23</v>
      </c>
      <c r="C16" t="s">
        <v>40</v>
      </c>
      <c r="D16" s="69">
        <f t="shared" si="0"/>
        <v>0</v>
      </c>
    </row>
    <row r="17" spans="1:4" x14ac:dyDescent="0.25">
      <c r="A17" t="s">
        <v>58</v>
      </c>
      <c r="B17" t="s">
        <v>23</v>
      </c>
      <c r="C17" t="s">
        <v>40</v>
      </c>
      <c r="D17" s="69">
        <f t="shared" si="0"/>
        <v>0</v>
      </c>
    </row>
    <row r="18" spans="1:4" x14ac:dyDescent="0.25">
      <c r="A18" t="s">
        <v>59</v>
      </c>
      <c r="B18" t="s">
        <v>23</v>
      </c>
      <c r="C18" t="s">
        <v>40</v>
      </c>
      <c r="D18" s="69">
        <f t="shared" si="0"/>
        <v>0</v>
      </c>
    </row>
    <row r="19" spans="1:4" x14ac:dyDescent="0.25">
      <c r="A19" t="s">
        <v>60</v>
      </c>
      <c r="B19" t="s">
        <v>23</v>
      </c>
      <c r="C19" t="s">
        <v>40</v>
      </c>
      <c r="D19" s="69">
        <f t="shared" si="0"/>
        <v>0</v>
      </c>
    </row>
    <row r="20" spans="1:4" x14ac:dyDescent="0.25">
      <c r="A20" t="s">
        <v>61</v>
      </c>
      <c r="B20" t="s">
        <v>23</v>
      </c>
      <c r="C20" t="s">
        <v>40</v>
      </c>
      <c r="D20" s="69">
        <f t="shared" si="0"/>
        <v>0</v>
      </c>
    </row>
    <row r="21" spans="1:4" x14ac:dyDescent="0.25">
      <c r="A21" t="s">
        <v>62</v>
      </c>
      <c r="B21" t="s">
        <v>23</v>
      </c>
      <c r="C21" t="s">
        <v>40</v>
      </c>
      <c r="D21" s="69">
        <f t="shared" si="0"/>
        <v>0</v>
      </c>
    </row>
    <row r="22" spans="1:4" x14ac:dyDescent="0.25">
      <c r="A22" t="s">
        <v>63</v>
      </c>
      <c r="B22" t="s">
        <v>23</v>
      </c>
      <c r="C22" t="s">
        <v>26</v>
      </c>
      <c r="D22" s="69">
        <f t="shared" si="0"/>
        <v>0</v>
      </c>
    </row>
    <row r="23" spans="1:4" x14ac:dyDescent="0.25">
      <c r="A23" t="s">
        <v>64</v>
      </c>
      <c r="B23" t="s">
        <v>23</v>
      </c>
      <c r="C23" t="s">
        <v>26</v>
      </c>
      <c r="D23" s="69">
        <f t="shared" si="0"/>
        <v>0</v>
      </c>
    </row>
    <row r="24" spans="1:4" x14ac:dyDescent="0.25">
      <c r="A24" t="s">
        <v>66</v>
      </c>
      <c r="B24" t="s">
        <v>23</v>
      </c>
      <c r="C24" t="s">
        <v>26</v>
      </c>
      <c r="D24" s="69">
        <f t="shared" si="0"/>
        <v>0</v>
      </c>
    </row>
    <row r="25" spans="1:4" x14ac:dyDescent="0.25">
      <c r="A25" t="s">
        <v>67</v>
      </c>
      <c r="B25" t="s">
        <v>23</v>
      </c>
      <c r="C25" t="s">
        <v>40</v>
      </c>
      <c r="D25" s="69">
        <f t="shared" si="0"/>
        <v>0</v>
      </c>
    </row>
    <row r="26" spans="1:4" x14ac:dyDescent="0.25">
      <c r="A26" t="s">
        <v>68</v>
      </c>
      <c r="B26" t="s">
        <v>23</v>
      </c>
      <c r="C26" t="s">
        <v>26</v>
      </c>
      <c r="D26" s="69">
        <f t="shared" si="0"/>
        <v>0</v>
      </c>
    </row>
    <row r="27" spans="1:4" x14ac:dyDescent="0.25">
      <c r="A27" t="s">
        <v>69</v>
      </c>
      <c r="B27" t="s">
        <v>23</v>
      </c>
      <c r="C27" t="s">
        <v>26</v>
      </c>
      <c r="D27" s="69">
        <f t="shared" si="0"/>
        <v>0</v>
      </c>
    </row>
    <row r="28" spans="1:4" x14ac:dyDescent="0.25">
      <c r="A28" t="s">
        <v>70</v>
      </c>
      <c r="B28" t="s">
        <v>23</v>
      </c>
      <c r="C28" t="s">
        <v>26</v>
      </c>
      <c r="D28" s="69">
        <f t="shared" si="0"/>
        <v>0</v>
      </c>
    </row>
    <row r="29" spans="1:4" x14ac:dyDescent="0.25">
      <c r="A29" t="s">
        <v>71</v>
      </c>
      <c r="B29" t="s">
        <v>23</v>
      </c>
      <c r="C29" t="s">
        <v>26</v>
      </c>
      <c r="D29" s="69">
        <f t="shared" si="0"/>
        <v>0</v>
      </c>
    </row>
    <row r="30" spans="1:4" x14ac:dyDescent="0.25">
      <c r="A30" t="s">
        <v>73</v>
      </c>
      <c r="B30" t="s">
        <v>23</v>
      </c>
      <c r="C30" t="s">
        <v>26</v>
      </c>
      <c r="D30" s="69">
        <f t="shared" si="0"/>
        <v>0</v>
      </c>
    </row>
    <row r="31" spans="1:4" x14ac:dyDescent="0.25">
      <c r="A31" t="s">
        <v>74</v>
      </c>
      <c r="B31" t="s">
        <v>23</v>
      </c>
      <c r="C31" t="s">
        <v>26</v>
      </c>
      <c r="D31" s="69">
        <f t="shared" si="0"/>
        <v>0</v>
      </c>
    </row>
    <row r="32" spans="1:4" x14ac:dyDescent="0.25">
      <c r="A32" t="s">
        <v>75</v>
      </c>
      <c r="B32" t="s">
        <v>23</v>
      </c>
      <c r="C32" t="s">
        <v>26</v>
      </c>
      <c r="D32" s="69">
        <f t="shared" si="0"/>
        <v>0</v>
      </c>
    </row>
    <row r="33" spans="1:4" x14ac:dyDescent="0.25">
      <c r="A33" t="s">
        <v>77</v>
      </c>
      <c r="B33" t="s">
        <v>23</v>
      </c>
      <c r="C33" t="s">
        <v>26</v>
      </c>
      <c r="D33" s="69">
        <f t="shared" si="0"/>
        <v>0</v>
      </c>
    </row>
    <row r="34" spans="1:4" x14ac:dyDescent="0.25">
      <c r="A34" t="s">
        <v>81</v>
      </c>
      <c r="B34" t="s">
        <v>23</v>
      </c>
      <c r="C34" t="s">
        <v>26</v>
      </c>
      <c r="D34" s="69">
        <f t="shared" si="0"/>
        <v>0</v>
      </c>
    </row>
    <row r="35" spans="1:4" x14ac:dyDescent="0.25">
      <c r="A35" t="s">
        <v>83</v>
      </c>
      <c r="B35" t="s">
        <v>23</v>
      </c>
      <c r="C35" t="s">
        <v>26</v>
      </c>
      <c r="D35" s="69">
        <f t="shared" si="0"/>
        <v>0</v>
      </c>
    </row>
    <row r="36" spans="1:4" x14ac:dyDescent="0.25">
      <c r="A36" t="s">
        <v>88</v>
      </c>
      <c r="B36" t="s">
        <v>23</v>
      </c>
      <c r="C36" t="s">
        <v>26</v>
      </c>
      <c r="D36" s="69">
        <f t="shared" si="0"/>
        <v>0</v>
      </c>
    </row>
    <row r="37" spans="1:4" x14ac:dyDescent="0.25">
      <c r="A37" t="s">
        <v>90</v>
      </c>
      <c r="B37" t="s">
        <v>23</v>
      </c>
      <c r="C37" t="s">
        <v>40</v>
      </c>
      <c r="D37" s="69">
        <f t="shared" si="0"/>
        <v>0</v>
      </c>
    </row>
    <row r="38" spans="1:4" x14ac:dyDescent="0.25">
      <c r="A38" t="s">
        <v>122</v>
      </c>
      <c r="B38" t="s">
        <v>23</v>
      </c>
      <c r="C38" t="s">
        <v>26</v>
      </c>
      <c r="D38" s="69">
        <f t="shared" si="0"/>
        <v>0</v>
      </c>
    </row>
    <row r="39" spans="1:4" x14ac:dyDescent="0.25">
      <c r="A39" t="s">
        <v>123</v>
      </c>
      <c r="B39" t="s">
        <v>23</v>
      </c>
      <c r="C39" t="s">
        <v>26</v>
      </c>
      <c r="D39" s="69">
        <f t="shared" si="0"/>
        <v>0</v>
      </c>
    </row>
    <row r="40" spans="1:4" x14ac:dyDescent="0.25">
      <c r="A40" t="s">
        <v>163</v>
      </c>
      <c r="B40" t="s">
        <v>23</v>
      </c>
      <c r="C40" t="s">
        <v>26</v>
      </c>
      <c r="D40" s="69">
        <f t="shared" si="0"/>
        <v>0</v>
      </c>
    </row>
    <row r="41" spans="1:4" x14ac:dyDescent="0.25">
      <c r="A41" t="s">
        <v>168</v>
      </c>
      <c r="B41" t="s">
        <v>23</v>
      </c>
      <c r="C41" t="s">
        <v>26</v>
      </c>
      <c r="D41" s="69">
        <f t="shared" si="0"/>
        <v>0</v>
      </c>
    </row>
    <row r="42" spans="1:4" x14ac:dyDescent="0.25">
      <c r="A42" t="s">
        <v>169</v>
      </c>
      <c r="B42" t="s">
        <v>23</v>
      </c>
      <c r="C42" t="s">
        <v>26</v>
      </c>
      <c r="D42" s="69">
        <f t="shared" si="0"/>
        <v>0</v>
      </c>
    </row>
    <row r="43" spans="1:4" x14ac:dyDescent="0.25">
      <c r="A43" t="s">
        <v>173</v>
      </c>
      <c r="B43" t="s">
        <v>23</v>
      </c>
      <c r="C43" t="s">
        <v>26</v>
      </c>
      <c r="D43" s="69">
        <f t="shared" si="0"/>
        <v>0</v>
      </c>
    </row>
    <row r="44" spans="1:4" x14ac:dyDescent="0.25">
      <c r="A44" t="s">
        <v>175</v>
      </c>
      <c r="B44" t="s">
        <v>23</v>
      </c>
      <c r="C44" t="s">
        <v>26</v>
      </c>
      <c r="D44" s="69">
        <f t="shared" si="0"/>
        <v>0</v>
      </c>
    </row>
    <row r="45" spans="1:4" x14ac:dyDescent="0.25">
      <c r="A45" t="s">
        <v>195</v>
      </c>
      <c r="B45" t="s">
        <v>23</v>
      </c>
      <c r="C45" t="s">
        <v>26</v>
      </c>
      <c r="D45" s="69">
        <f t="shared" si="0"/>
        <v>0</v>
      </c>
    </row>
    <row r="46" spans="1:4" x14ac:dyDescent="0.25">
      <c r="A46" t="s">
        <v>197</v>
      </c>
      <c r="B46" t="s">
        <v>23</v>
      </c>
      <c r="C46" t="s">
        <v>26</v>
      </c>
      <c r="D46" s="69">
        <f t="shared" si="0"/>
        <v>0</v>
      </c>
    </row>
    <row r="47" spans="1:4" x14ac:dyDescent="0.25">
      <c r="A47" t="s">
        <v>198</v>
      </c>
      <c r="B47" t="s">
        <v>23</v>
      </c>
      <c r="C47" t="s">
        <v>26</v>
      </c>
      <c r="D47" s="69">
        <f t="shared" si="0"/>
        <v>0</v>
      </c>
    </row>
    <row r="48" spans="1:4" x14ac:dyDescent="0.25">
      <c r="A48" t="s">
        <v>199</v>
      </c>
      <c r="B48" t="s">
        <v>23</v>
      </c>
      <c r="C48" t="s">
        <v>26</v>
      </c>
      <c r="D48" s="69">
        <f t="shared" si="0"/>
        <v>0</v>
      </c>
    </row>
    <row r="49" spans="1:4" x14ac:dyDescent="0.25">
      <c r="A49" t="s">
        <v>204</v>
      </c>
      <c r="B49" t="s">
        <v>23</v>
      </c>
      <c r="C49" t="s">
        <v>40</v>
      </c>
      <c r="D49" s="69">
        <f t="shared" si="0"/>
        <v>0</v>
      </c>
    </row>
    <row r="50" spans="1:4" x14ac:dyDescent="0.25">
      <c r="A50" t="s">
        <v>206</v>
      </c>
      <c r="B50" t="s">
        <v>23</v>
      </c>
      <c r="C50" t="s">
        <v>40</v>
      </c>
      <c r="D50" s="69">
        <f t="shared" si="0"/>
        <v>0</v>
      </c>
    </row>
    <row r="51" spans="1:4" x14ac:dyDescent="0.25">
      <c r="A51" t="s">
        <v>209</v>
      </c>
      <c r="B51" t="s">
        <v>23</v>
      </c>
      <c r="C51" t="s">
        <v>40</v>
      </c>
      <c r="D51" s="69">
        <f t="shared" si="0"/>
        <v>0</v>
      </c>
    </row>
    <row r="52" spans="1:4" x14ac:dyDescent="0.25">
      <c r="A52" t="s">
        <v>288</v>
      </c>
      <c r="B52" t="s">
        <v>23</v>
      </c>
      <c r="C52" t="s">
        <v>26</v>
      </c>
      <c r="D52" s="69">
        <f t="shared" si="0"/>
        <v>0</v>
      </c>
    </row>
    <row r="53" spans="1:4" x14ac:dyDescent="0.25">
      <c r="A53" t="s">
        <v>110</v>
      </c>
      <c r="B53" t="s">
        <v>23</v>
      </c>
      <c r="C53" t="s">
        <v>40</v>
      </c>
      <c r="D53" s="69">
        <f t="shared" si="0"/>
        <v>0</v>
      </c>
    </row>
    <row r="54" spans="1:4" x14ac:dyDescent="0.25">
      <c r="A54" t="s">
        <v>114</v>
      </c>
      <c r="B54" t="s">
        <v>23</v>
      </c>
      <c r="C54" t="s">
        <v>40</v>
      </c>
      <c r="D54" s="69">
        <f t="shared" si="0"/>
        <v>0</v>
      </c>
    </row>
    <row r="55" spans="1:4" x14ac:dyDescent="0.25">
      <c r="A55" t="s">
        <v>185</v>
      </c>
      <c r="B55" t="s">
        <v>23</v>
      </c>
      <c r="C55" t="s">
        <v>40</v>
      </c>
      <c r="D55" s="69">
        <f t="shared" si="0"/>
        <v>0</v>
      </c>
    </row>
    <row r="56" spans="1:4" x14ac:dyDescent="0.25">
      <c r="A56" t="s">
        <v>186</v>
      </c>
      <c r="B56" t="s">
        <v>23</v>
      </c>
      <c r="C56" t="s">
        <v>40</v>
      </c>
      <c r="D56" s="69">
        <f t="shared" si="0"/>
        <v>0</v>
      </c>
    </row>
    <row r="57" spans="1:4" x14ac:dyDescent="0.25">
      <c r="A57" t="s">
        <v>162</v>
      </c>
      <c r="B57" t="s">
        <v>23</v>
      </c>
      <c r="C57" t="s">
        <v>40</v>
      </c>
      <c r="D57" s="69">
        <f t="shared" si="0"/>
        <v>0</v>
      </c>
    </row>
    <row r="58" spans="1:4" x14ac:dyDescent="0.25">
      <c r="A58" t="s">
        <v>176</v>
      </c>
      <c r="B58" t="s">
        <v>23</v>
      </c>
      <c r="C58" t="s">
        <v>40</v>
      </c>
      <c r="D58" s="69">
        <f t="shared" si="0"/>
        <v>0</v>
      </c>
    </row>
    <row r="59" spans="1:4" x14ac:dyDescent="0.25">
      <c r="A59" t="s">
        <v>191</v>
      </c>
      <c r="B59" t="s">
        <v>23</v>
      </c>
      <c r="C59" t="s">
        <v>23</v>
      </c>
      <c r="D59" s="69">
        <f t="shared" si="0"/>
        <v>1</v>
      </c>
    </row>
    <row r="60" spans="1:4" x14ac:dyDescent="0.25">
      <c r="A60" t="s">
        <v>192</v>
      </c>
      <c r="B60" t="s">
        <v>23</v>
      </c>
      <c r="C60" t="s">
        <v>23</v>
      </c>
      <c r="D60" s="69">
        <f t="shared" si="0"/>
        <v>1</v>
      </c>
    </row>
    <row r="61" spans="1:4" x14ac:dyDescent="0.25">
      <c r="A61" t="s">
        <v>225</v>
      </c>
      <c r="B61" t="s">
        <v>23</v>
      </c>
      <c r="C61" t="s">
        <v>40</v>
      </c>
      <c r="D61" s="69">
        <f t="shared" si="0"/>
        <v>0</v>
      </c>
    </row>
    <row r="62" spans="1:4" x14ac:dyDescent="0.25">
      <c r="A62" t="s">
        <v>229</v>
      </c>
      <c r="B62" t="s">
        <v>23</v>
      </c>
      <c r="C62" t="s">
        <v>23</v>
      </c>
      <c r="D62" s="69">
        <f t="shared" si="0"/>
        <v>1</v>
      </c>
    </row>
    <row r="63" spans="1:4" x14ac:dyDescent="0.25">
      <c r="A63" t="s">
        <v>230</v>
      </c>
      <c r="B63" t="s">
        <v>23</v>
      </c>
      <c r="C63" t="s">
        <v>23</v>
      </c>
      <c r="D63" s="69">
        <f t="shared" si="0"/>
        <v>1</v>
      </c>
    </row>
    <row r="64" spans="1:4" x14ac:dyDescent="0.25">
      <c r="A64" t="s">
        <v>265</v>
      </c>
      <c r="B64" t="s">
        <v>23</v>
      </c>
      <c r="C64" t="s">
        <v>23</v>
      </c>
      <c r="D64" s="69">
        <f t="shared" si="0"/>
        <v>1</v>
      </c>
    </row>
    <row r="65" spans="1:4" x14ac:dyDescent="0.25">
      <c r="A65" t="s">
        <v>267</v>
      </c>
      <c r="B65" t="s">
        <v>23</v>
      </c>
      <c r="C65" t="s">
        <v>23</v>
      </c>
      <c r="D65" s="69">
        <f t="shared" si="0"/>
        <v>1</v>
      </c>
    </row>
    <row r="66" spans="1:4" x14ac:dyDescent="0.25">
      <c r="A66" t="s">
        <v>273</v>
      </c>
      <c r="B66" t="s">
        <v>23</v>
      </c>
      <c r="C66" t="s">
        <v>23</v>
      </c>
      <c r="D66" s="69">
        <f t="shared" ref="D66:D129" si="1">IF(B66=C66,1,0)</f>
        <v>1</v>
      </c>
    </row>
    <row r="67" spans="1:4" x14ac:dyDescent="0.25">
      <c r="A67" t="s">
        <v>281</v>
      </c>
      <c r="B67" t="s">
        <v>23</v>
      </c>
      <c r="C67" t="s">
        <v>40</v>
      </c>
      <c r="D67" s="69">
        <f t="shared" si="1"/>
        <v>0</v>
      </c>
    </row>
    <row r="68" spans="1:4" x14ac:dyDescent="0.25">
      <c r="A68" t="s">
        <v>76</v>
      </c>
      <c r="B68" t="s">
        <v>23</v>
      </c>
      <c r="C68" t="s">
        <v>23</v>
      </c>
      <c r="D68" s="69">
        <f t="shared" si="1"/>
        <v>1</v>
      </c>
    </row>
    <row r="69" spans="1:4" x14ac:dyDescent="0.25">
      <c r="A69" t="s">
        <v>78</v>
      </c>
      <c r="B69" t="s">
        <v>23</v>
      </c>
      <c r="C69" t="s">
        <v>23</v>
      </c>
      <c r="D69" s="69">
        <f t="shared" si="1"/>
        <v>1</v>
      </c>
    </row>
    <row r="70" spans="1:4" x14ac:dyDescent="0.25">
      <c r="A70" t="s">
        <v>118</v>
      </c>
      <c r="B70" t="s">
        <v>23</v>
      </c>
      <c r="C70" t="s">
        <v>23</v>
      </c>
      <c r="D70" s="69">
        <f t="shared" si="1"/>
        <v>1</v>
      </c>
    </row>
    <row r="71" spans="1:4" x14ac:dyDescent="0.25">
      <c r="A71" t="s">
        <v>121</v>
      </c>
      <c r="B71" t="s">
        <v>23</v>
      </c>
      <c r="C71" t="s">
        <v>23</v>
      </c>
      <c r="D71" s="69">
        <f t="shared" si="1"/>
        <v>1</v>
      </c>
    </row>
    <row r="72" spans="1:4" x14ac:dyDescent="0.25">
      <c r="A72" t="s">
        <v>125</v>
      </c>
      <c r="B72" t="s">
        <v>23</v>
      </c>
      <c r="C72" t="s">
        <v>23</v>
      </c>
      <c r="D72" s="69">
        <f t="shared" si="1"/>
        <v>1</v>
      </c>
    </row>
    <row r="73" spans="1:4" x14ac:dyDescent="0.25">
      <c r="A73" t="s">
        <v>127</v>
      </c>
      <c r="B73" t="s">
        <v>23</v>
      </c>
      <c r="C73" t="s">
        <v>23</v>
      </c>
      <c r="D73" s="69">
        <f t="shared" si="1"/>
        <v>1</v>
      </c>
    </row>
    <row r="74" spans="1:4" x14ac:dyDescent="0.25">
      <c r="A74" t="s">
        <v>128</v>
      </c>
      <c r="B74" t="s">
        <v>23</v>
      </c>
      <c r="C74" t="s">
        <v>23</v>
      </c>
      <c r="D74" s="69">
        <f t="shared" si="1"/>
        <v>1</v>
      </c>
    </row>
    <row r="75" spans="1:4" x14ac:dyDescent="0.25">
      <c r="A75" t="s">
        <v>129</v>
      </c>
      <c r="B75" t="s">
        <v>23</v>
      </c>
      <c r="C75" t="s">
        <v>23</v>
      </c>
      <c r="D75" s="69">
        <f t="shared" si="1"/>
        <v>1</v>
      </c>
    </row>
    <row r="76" spans="1:4" x14ac:dyDescent="0.25">
      <c r="A76" t="s">
        <v>130</v>
      </c>
      <c r="B76" t="s">
        <v>23</v>
      </c>
      <c r="C76" t="s">
        <v>23</v>
      </c>
      <c r="D76" s="69">
        <f t="shared" si="1"/>
        <v>1</v>
      </c>
    </row>
    <row r="77" spans="1:4" x14ac:dyDescent="0.25">
      <c r="A77" t="s">
        <v>132</v>
      </c>
      <c r="B77" t="s">
        <v>23</v>
      </c>
      <c r="C77" t="s">
        <v>23</v>
      </c>
      <c r="D77" s="69">
        <f t="shared" si="1"/>
        <v>1</v>
      </c>
    </row>
    <row r="78" spans="1:4" x14ac:dyDescent="0.25">
      <c r="A78" t="s">
        <v>135</v>
      </c>
      <c r="B78" t="s">
        <v>23</v>
      </c>
      <c r="C78" t="s">
        <v>23</v>
      </c>
      <c r="D78" s="69">
        <f t="shared" si="1"/>
        <v>1</v>
      </c>
    </row>
    <row r="79" spans="1:4" x14ac:dyDescent="0.25">
      <c r="A79" t="s">
        <v>138</v>
      </c>
      <c r="B79" t="s">
        <v>23</v>
      </c>
      <c r="C79" t="s">
        <v>40</v>
      </c>
      <c r="D79" s="69">
        <f t="shared" si="1"/>
        <v>0</v>
      </c>
    </row>
    <row r="80" spans="1:4" x14ac:dyDescent="0.25">
      <c r="A80" t="s">
        <v>139</v>
      </c>
      <c r="B80" t="s">
        <v>23</v>
      </c>
      <c r="C80" t="s">
        <v>40</v>
      </c>
      <c r="D80" s="69">
        <f t="shared" si="1"/>
        <v>0</v>
      </c>
    </row>
    <row r="81" spans="1:4" x14ac:dyDescent="0.25">
      <c r="A81" t="s">
        <v>140</v>
      </c>
      <c r="B81" t="s">
        <v>23</v>
      </c>
      <c r="C81" t="s">
        <v>40</v>
      </c>
      <c r="D81" s="69">
        <f t="shared" si="1"/>
        <v>0</v>
      </c>
    </row>
    <row r="82" spans="1:4" x14ac:dyDescent="0.25">
      <c r="A82" t="s">
        <v>142</v>
      </c>
      <c r="B82" t="s">
        <v>23</v>
      </c>
      <c r="C82" t="s">
        <v>40</v>
      </c>
      <c r="D82" s="69">
        <f t="shared" si="1"/>
        <v>0</v>
      </c>
    </row>
    <row r="83" spans="1:4" x14ac:dyDescent="0.25">
      <c r="A83" t="s">
        <v>143</v>
      </c>
      <c r="B83" t="s">
        <v>23</v>
      </c>
      <c r="C83" t="s">
        <v>40</v>
      </c>
      <c r="D83" s="69">
        <f t="shared" si="1"/>
        <v>0</v>
      </c>
    </row>
    <row r="84" spans="1:4" x14ac:dyDescent="0.25">
      <c r="A84" t="s">
        <v>144</v>
      </c>
      <c r="B84" t="s">
        <v>23</v>
      </c>
      <c r="C84" t="s">
        <v>40</v>
      </c>
      <c r="D84" s="69">
        <f t="shared" si="1"/>
        <v>0</v>
      </c>
    </row>
    <row r="85" spans="1:4" x14ac:dyDescent="0.25">
      <c r="A85" t="s">
        <v>147</v>
      </c>
      <c r="B85" t="s">
        <v>23</v>
      </c>
      <c r="C85" t="s">
        <v>40</v>
      </c>
      <c r="D85" s="69">
        <f t="shared" si="1"/>
        <v>0</v>
      </c>
    </row>
    <row r="86" spans="1:4" x14ac:dyDescent="0.25">
      <c r="A86" t="s">
        <v>150</v>
      </c>
      <c r="B86" t="s">
        <v>23</v>
      </c>
      <c r="C86" t="s">
        <v>40</v>
      </c>
      <c r="D86" s="69">
        <f t="shared" si="1"/>
        <v>0</v>
      </c>
    </row>
    <row r="87" spans="1:4" x14ac:dyDescent="0.25">
      <c r="A87" t="s">
        <v>256</v>
      </c>
      <c r="B87" t="s">
        <v>23</v>
      </c>
      <c r="C87" t="s">
        <v>40</v>
      </c>
      <c r="D87" s="69">
        <f t="shared" si="1"/>
        <v>0</v>
      </c>
    </row>
    <row r="88" spans="1:4" x14ac:dyDescent="0.25">
      <c r="A88" t="s">
        <v>271</v>
      </c>
      <c r="B88" t="s">
        <v>23</v>
      </c>
      <c r="C88" t="s">
        <v>40</v>
      </c>
      <c r="D88" s="69">
        <f t="shared" si="1"/>
        <v>0</v>
      </c>
    </row>
    <row r="89" spans="1:4" x14ac:dyDescent="0.25">
      <c r="A89" t="s">
        <v>272</v>
      </c>
      <c r="B89" t="s">
        <v>23</v>
      </c>
      <c r="C89" t="s">
        <v>23</v>
      </c>
      <c r="D89" s="69">
        <f t="shared" si="1"/>
        <v>1</v>
      </c>
    </row>
    <row r="90" spans="1:4" x14ac:dyDescent="0.25">
      <c r="A90" t="s">
        <v>277</v>
      </c>
      <c r="B90" t="s">
        <v>23</v>
      </c>
      <c r="C90" t="s">
        <v>23</v>
      </c>
      <c r="D90" s="69">
        <f t="shared" si="1"/>
        <v>1</v>
      </c>
    </row>
    <row r="91" spans="1:4" x14ac:dyDescent="0.25">
      <c r="A91" t="s">
        <v>32</v>
      </c>
      <c r="B91" t="s">
        <v>26</v>
      </c>
      <c r="C91" t="s">
        <v>23</v>
      </c>
      <c r="D91" s="69">
        <f t="shared" si="1"/>
        <v>0</v>
      </c>
    </row>
    <row r="92" spans="1:4" x14ac:dyDescent="0.25">
      <c r="A92" t="s">
        <v>33</v>
      </c>
      <c r="B92" t="s">
        <v>26</v>
      </c>
      <c r="C92" t="s">
        <v>23</v>
      </c>
      <c r="D92" s="69">
        <f t="shared" si="1"/>
        <v>0</v>
      </c>
    </row>
    <row r="93" spans="1:4" x14ac:dyDescent="0.25">
      <c r="A93" t="s">
        <v>35</v>
      </c>
      <c r="B93" t="s">
        <v>26</v>
      </c>
      <c r="C93" t="s">
        <v>40</v>
      </c>
      <c r="D93" s="69">
        <f t="shared" si="1"/>
        <v>0</v>
      </c>
    </row>
    <row r="94" spans="1:4" x14ac:dyDescent="0.25">
      <c r="A94" t="s">
        <v>215</v>
      </c>
      <c r="B94" t="s">
        <v>26</v>
      </c>
      <c r="C94" t="s">
        <v>23</v>
      </c>
      <c r="D94" s="69">
        <f t="shared" si="1"/>
        <v>0</v>
      </c>
    </row>
    <row r="95" spans="1:4" x14ac:dyDescent="0.25">
      <c r="A95" t="s">
        <v>216</v>
      </c>
      <c r="B95" t="s">
        <v>26</v>
      </c>
      <c r="C95" t="s">
        <v>23</v>
      </c>
      <c r="D95" s="69">
        <f t="shared" si="1"/>
        <v>0</v>
      </c>
    </row>
    <row r="96" spans="1:4" x14ac:dyDescent="0.25">
      <c r="A96" t="s">
        <v>219</v>
      </c>
      <c r="B96" t="s">
        <v>26</v>
      </c>
      <c r="C96" t="s">
        <v>23</v>
      </c>
      <c r="D96" s="69">
        <f t="shared" si="1"/>
        <v>0</v>
      </c>
    </row>
    <row r="97" spans="1:4" x14ac:dyDescent="0.25">
      <c r="A97" t="s">
        <v>222</v>
      </c>
      <c r="B97" t="s">
        <v>26</v>
      </c>
      <c r="C97" t="s">
        <v>23</v>
      </c>
      <c r="D97" s="69">
        <f t="shared" si="1"/>
        <v>0</v>
      </c>
    </row>
    <row r="98" spans="1:4" x14ac:dyDescent="0.25">
      <c r="A98" t="s">
        <v>286</v>
      </c>
      <c r="B98" t="s">
        <v>26</v>
      </c>
      <c r="C98" t="s">
        <v>23</v>
      </c>
      <c r="D98" s="69">
        <f t="shared" si="1"/>
        <v>0</v>
      </c>
    </row>
    <row r="99" spans="1:4" x14ac:dyDescent="0.25">
      <c r="A99" t="s">
        <v>287</v>
      </c>
      <c r="B99" t="s">
        <v>26</v>
      </c>
      <c r="C99" t="s">
        <v>26</v>
      </c>
      <c r="D99" s="69">
        <f t="shared" si="1"/>
        <v>1</v>
      </c>
    </row>
    <row r="100" spans="1:4" x14ac:dyDescent="0.25">
      <c r="A100" t="s">
        <v>25</v>
      </c>
      <c r="B100" t="s">
        <v>26</v>
      </c>
      <c r="C100" t="s">
        <v>40</v>
      </c>
      <c r="D100" s="69">
        <f t="shared" si="1"/>
        <v>0</v>
      </c>
    </row>
    <row r="101" spans="1:4" x14ac:dyDescent="0.25">
      <c r="A101" t="s">
        <v>27</v>
      </c>
      <c r="B101" t="s">
        <v>26</v>
      </c>
      <c r="C101" t="s">
        <v>40</v>
      </c>
      <c r="D101" s="69">
        <f t="shared" si="1"/>
        <v>0</v>
      </c>
    </row>
    <row r="102" spans="1:4" x14ac:dyDescent="0.25">
      <c r="A102" t="s">
        <v>31</v>
      </c>
      <c r="B102" t="s">
        <v>26</v>
      </c>
      <c r="C102" t="s">
        <v>40</v>
      </c>
      <c r="D102" s="69">
        <f t="shared" si="1"/>
        <v>0</v>
      </c>
    </row>
    <row r="103" spans="1:4" x14ac:dyDescent="0.25">
      <c r="A103" t="s">
        <v>99</v>
      </c>
      <c r="B103" t="s">
        <v>26</v>
      </c>
      <c r="C103" t="s">
        <v>40</v>
      </c>
      <c r="D103" s="69">
        <f t="shared" si="1"/>
        <v>0</v>
      </c>
    </row>
    <row r="104" spans="1:4" x14ac:dyDescent="0.25">
      <c r="A104" t="s">
        <v>100</v>
      </c>
      <c r="B104" t="s">
        <v>26</v>
      </c>
      <c r="C104" t="s">
        <v>40</v>
      </c>
      <c r="D104" s="69">
        <f t="shared" si="1"/>
        <v>0</v>
      </c>
    </row>
    <row r="105" spans="1:4" x14ac:dyDescent="0.25">
      <c r="A105" t="s">
        <v>103</v>
      </c>
      <c r="B105" t="s">
        <v>26</v>
      </c>
      <c r="C105" t="s">
        <v>40</v>
      </c>
      <c r="D105" s="69">
        <f t="shared" si="1"/>
        <v>0</v>
      </c>
    </row>
    <row r="106" spans="1:4" x14ac:dyDescent="0.25">
      <c r="A106" t="s">
        <v>107</v>
      </c>
      <c r="B106" t="s">
        <v>26</v>
      </c>
      <c r="C106" t="s">
        <v>40</v>
      </c>
      <c r="D106" s="69">
        <f t="shared" si="1"/>
        <v>0</v>
      </c>
    </row>
    <row r="107" spans="1:4" x14ac:dyDescent="0.25">
      <c r="A107" t="s">
        <v>108</v>
      </c>
      <c r="B107" t="s">
        <v>26</v>
      </c>
      <c r="C107" t="s">
        <v>40</v>
      </c>
      <c r="D107" s="69">
        <f t="shared" si="1"/>
        <v>0</v>
      </c>
    </row>
    <row r="108" spans="1:4" x14ac:dyDescent="0.25">
      <c r="A108" t="s">
        <v>109</v>
      </c>
      <c r="B108" t="s">
        <v>26</v>
      </c>
      <c r="C108" t="s">
        <v>40</v>
      </c>
      <c r="D108" s="69">
        <f t="shared" si="1"/>
        <v>0</v>
      </c>
    </row>
    <row r="109" spans="1:4" x14ac:dyDescent="0.25">
      <c r="A109" t="s">
        <v>111</v>
      </c>
      <c r="B109" t="s">
        <v>26</v>
      </c>
      <c r="C109" t="s">
        <v>40</v>
      </c>
      <c r="D109" s="69">
        <f t="shared" si="1"/>
        <v>0</v>
      </c>
    </row>
    <row r="110" spans="1:4" x14ac:dyDescent="0.25">
      <c r="A110" t="s">
        <v>113</v>
      </c>
      <c r="B110" t="s">
        <v>26</v>
      </c>
      <c r="C110" t="s">
        <v>40</v>
      </c>
      <c r="D110" s="69">
        <f t="shared" si="1"/>
        <v>0</v>
      </c>
    </row>
    <row r="111" spans="1:4" x14ac:dyDescent="0.25">
      <c r="A111" t="s">
        <v>116</v>
      </c>
      <c r="B111" t="s">
        <v>26</v>
      </c>
      <c r="C111" t="s">
        <v>40</v>
      </c>
      <c r="D111" s="69">
        <f t="shared" si="1"/>
        <v>0</v>
      </c>
    </row>
    <row r="112" spans="1:4" x14ac:dyDescent="0.25">
      <c r="A112" t="s">
        <v>117</v>
      </c>
      <c r="B112" t="s">
        <v>26</v>
      </c>
      <c r="C112" t="s">
        <v>40</v>
      </c>
      <c r="D112" s="69">
        <f t="shared" si="1"/>
        <v>0</v>
      </c>
    </row>
    <row r="113" spans="1:4" x14ac:dyDescent="0.25">
      <c r="A113" t="s">
        <v>65</v>
      </c>
      <c r="B113" t="s">
        <v>26</v>
      </c>
      <c r="C113" t="s">
        <v>40</v>
      </c>
      <c r="D113" s="69">
        <f t="shared" si="1"/>
        <v>0</v>
      </c>
    </row>
    <row r="114" spans="1:4" x14ac:dyDescent="0.25">
      <c r="A114" t="s">
        <v>194</v>
      </c>
      <c r="B114" t="s">
        <v>26</v>
      </c>
      <c r="C114" t="s">
        <v>23</v>
      </c>
      <c r="D114" s="69">
        <f t="shared" si="1"/>
        <v>0</v>
      </c>
    </row>
    <row r="115" spans="1:4" x14ac:dyDescent="0.25">
      <c r="A115" t="s">
        <v>84</v>
      </c>
      <c r="B115" t="s">
        <v>26</v>
      </c>
      <c r="C115" t="s">
        <v>40</v>
      </c>
      <c r="D115" s="69">
        <f t="shared" si="1"/>
        <v>0</v>
      </c>
    </row>
    <row r="116" spans="1:4" x14ac:dyDescent="0.25">
      <c r="A116" t="s">
        <v>87</v>
      </c>
      <c r="B116" t="s">
        <v>26</v>
      </c>
      <c r="C116" t="s">
        <v>40</v>
      </c>
      <c r="D116" s="69">
        <f t="shared" si="1"/>
        <v>0</v>
      </c>
    </row>
    <row r="117" spans="1:4" x14ac:dyDescent="0.25">
      <c r="A117" t="s">
        <v>181</v>
      </c>
      <c r="B117" t="s">
        <v>26</v>
      </c>
      <c r="C117" t="s">
        <v>40</v>
      </c>
      <c r="D117" s="69">
        <f t="shared" si="1"/>
        <v>0</v>
      </c>
    </row>
    <row r="118" spans="1:4" x14ac:dyDescent="0.25">
      <c r="A118" t="s">
        <v>210</v>
      </c>
      <c r="B118" t="s">
        <v>26</v>
      </c>
      <c r="C118" t="s">
        <v>40</v>
      </c>
      <c r="D118" s="69">
        <f t="shared" si="1"/>
        <v>0</v>
      </c>
    </row>
    <row r="119" spans="1:4" x14ac:dyDescent="0.25">
      <c r="A119" t="s">
        <v>228</v>
      </c>
      <c r="B119" t="s">
        <v>26</v>
      </c>
      <c r="C119" t="s">
        <v>40</v>
      </c>
      <c r="D119" s="69">
        <f t="shared" si="1"/>
        <v>0</v>
      </c>
    </row>
    <row r="120" spans="1:4" x14ac:dyDescent="0.25">
      <c r="A120" t="s">
        <v>282</v>
      </c>
      <c r="B120" t="s">
        <v>26</v>
      </c>
      <c r="C120" t="s">
        <v>40</v>
      </c>
      <c r="D120" s="69">
        <f t="shared" si="1"/>
        <v>0</v>
      </c>
    </row>
    <row r="121" spans="1:4" x14ac:dyDescent="0.25">
      <c r="A121" t="s">
        <v>285</v>
      </c>
      <c r="B121" t="s">
        <v>26</v>
      </c>
      <c r="C121" t="s">
        <v>40</v>
      </c>
      <c r="D121" s="69">
        <f t="shared" si="1"/>
        <v>0</v>
      </c>
    </row>
    <row r="122" spans="1:4" x14ac:dyDescent="0.25">
      <c r="A122" t="s">
        <v>39</v>
      </c>
      <c r="B122" t="s">
        <v>26</v>
      </c>
      <c r="C122" t="s">
        <v>40</v>
      </c>
      <c r="D122" s="69">
        <f t="shared" si="1"/>
        <v>0</v>
      </c>
    </row>
    <row r="123" spans="1:4" x14ac:dyDescent="0.25">
      <c r="A123" t="s">
        <v>41</v>
      </c>
      <c r="B123" t="s">
        <v>26</v>
      </c>
      <c r="C123" t="s">
        <v>40</v>
      </c>
      <c r="D123" s="69">
        <f t="shared" si="1"/>
        <v>0</v>
      </c>
    </row>
    <row r="124" spans="1:4" x14ac:dyDescent="0.25">
      <c r="A124" t="s">
        <v>151</v>
      </c>
      <c r="B124" t="s">
        <v>26</v>
      </c>
      <c r="C124" t="s">
        <v>40</v>
      </c>
      <c r="D124" s="69">
        <f t="shared" si="1"/>
        <v>0</v>
      </c>
    </row>
    <row r="125" spans="1:4" x14ac:dyDescent="0.25">
      <c r="A125" t="s">
        <v>154</v>
      </c>
      <c r="B125" t="s">
        <v>26</v>
      </c>
      <c r="C125" t="s">
        <v>40</v>
      </c>
      <c r="D125" s="69">
        <f t="shared" si="1"/>
        <v>0</v>
      </c>
    </row>
    <row r="126" spans="1:4" x14ac:dyDescent="0.25">
      <c r="A126" t="s">
        <v>155</v>
      </c>
      <c r="B126" t="s">
        <v>26</v>
      </c>
      <c r="C126" t="s">
        <v>40</v>
      </c>
      <c r="D126" s="69">
        <f t="shared" si="1"/>
        <v>0</v>
      </c>
    </row>
    <row r="127" spans="1:4" x14ac:dyDescent="0.25">
      <c r="A127" t="s">
        <v>159</v>
      </c>
      <c r="B127" t="s">
        <v>26</v>
      </c>
      <c r="C127" t="s">
        <v>40</v>
      </c>
      <c r="D127" s="69">
        <f t="shared" si="1"/>
        <v>0</v>
      </c>
    </row>
    <row r="128" spans="1:4" x14ac:dyDescent="0.25">
      <c r="A128" t="s">
        <v>257</v>
      </c>
      <c r="B128" t="s">
        <v>26</v>
      </c>
      <c r="C128" t="s">
        <v>40</v>
      </c>
      <c r="D128" s="69">
        <f t="shared" si="1"/>
        <v>0</v>
      </c>
    </row>
    <row r="129" spans="1:4" x14ac:dyDescent="0.25">
      <c r="A129" t="s">
        <v>259</v>
      </c>
      <c r="B129" t="s">
        <v>26</v>
      </c>
      <c r="C129" t="s">
        <v>40</v>
      </c>
      <c r="D129" s="69">
        <f t="shared" si="1"/>
        <v>0</v>
      </c>
    </row>
    <row r="130" spans="1:4" x14ac:dyDescent="0.25">
      <c r="A130" t="s">
        <v>261</v>
      </c>
      <c r="B130" t="s">
        <v>26</v>
      </c>
      <c r="C130" t="s">
        <v>40</v>
      </c>
      <c r="D130" s="69">
        <f t="shared" ref="D130:D193" si="2">IF(B130=C130,1,0)</f>
        <v>0</v>
      </c>
    </row>
    <row r="131" spans="1:4" x14ac:dyDescent="0.25">
      <c r="A131" t="s">
        <v>269</v>
      </c>
      <c r="B131" t="s">
        <v>26</v>
      </c>
      <c r="C131" t="s">
        <v>40</v>
      </c>
      <c r="D131" s="69">
        <f t="shared" si="2"/>
        <v>0</v>
      </c>
    </row>
    <row r="132" spans="1:4" x14ac:dyDescent="0.25">
      <c r="A132" t="s">
        <v>49</v>
      </c>
      <c r="B132" t="s">
        <v>40</v>
      </c>
      <c r="C132" t="s">
        <v>40</v>
      </c>
      <c r="D132" s="69">
        <f t="shared" si="2"/>
        <v>1</v>
      </c>
    </row>
    <row r="133" spans="1:4" x14ac:dyDescent="0.25">
      <c r="A133" t="s">
        <v>50</v>
      </c>
      <c r="B133" t="s">
        <v>40</v>
      </c>
      <c r="C133" t="s">
        <v>40</v>
      </c>
      <c r="D133" s="69">
        <f t="shared" si="2"/>
        <v>1</v>
      </c>
    </row>
    <row r="134" spans="1:4" x14ac:dyDescent="0.25">
      <c r="A134" t="s">
        <v>54</v>
      </c>
      <c r="B134" t="s">
        <v>40</v>
      </c>
      <c r="C134" t="s">
        <v>40</v>
      </c>
      <c r="D134" s="69">
        <f t="shared" si="2"/>
        <v>1</v>
      </c>
    </row>
    <row r="135" spans="1:4" x14ac:dyDescent="0.25">
      <c r="A135" t="s">
        <v>174</v>
      </c>
      <c r="B135" t="s">
        <v>40</v>
      </c>
      <c r="C135" t="s">
        <v>26</v>
      </c>
      <c r="D135" s="69">
        <f t="shared" si="2"/>
        <v>0</v>
      </c>
    </row>
    <row r="136" spans="1:4" x14ac:dyDescent="0.25">
      <c r="A136" t="s">
        <v>177</v>
      </c>
      <c r="B136" t="s">
        <v>40</v>
      </c>
      <c r="C136" t="s">
        <v>26</v>
      </c>
      <c r="D136" s="69">
        <f t="shared" si="2"/>
        <v>0</v>
      </c>
    </row>
    <row r="137" spans="1:4" x14ac:dyDescent="0.25">
      <c r="A137" t="s">
        <v>196</v>
      </c>
      <c r="B137" t="s">
        <v>40</v>
      </c>
      <c r="C137" t="s">
        <v>26</v>
      </c>
      <c r="D137" s="69">
        <f t="shared" si="2"/>
        <v>0</v>
      </c>
    </row>
    <row r="138" spans="1:4" x14ac:dyDescent="0.25">
      <c r="A138" t="s">
        <v>211</v>
      </c>
      <c r="B138" t="s">
        <v>40</v>
      </c>
      <c r="C138" t="s">
        <v>40</v>
      </c>
      <c r="D138" s="69">
        <f t="shared" si="2"/>
        <v>1</v>
      </c>
    </row>
    <row r="139" spans="1:4" x14ac:dyDescent="0.25">
      <c r="A139" t="s">
        <v>212</v>
      </c>
      <c r="B139" t="s">
        <v>40</v>
      </c>
      <c r="C139" t="s">
        <v>26</v>
      </c>
      <c r="D139" s="69">
        <f t="shared" si="2"/>
        <v>0</v>
      </c>
    </row>
    <row r="140" spans="1:4" x14ac:dyDescent="0.25">
      <c r="A140" t="s">
        <v>214</v>
      </c>
      <c r="B140" t="s">
        <v>40</v>
      </c>
      <c r="C140" t="s">
        <v>23</v>
      </c>
      <c r="D140" s="69">
        <f t="shared" si="2"/>
        <v>0</v>
      </c>
    </row>
    <row r="141" spans="1:4" x14ac:dyDescent="0.25">
      <c r="A141" t="s">
        <v>98</v>
      </c>
      <c r="B141" t="s">
        <v>40</v>
      </c>
      <c r="C141" t="s">
        <v>40</v>
      </c>
      <c r="D141" s="69">
        <f t="shared" si="2"/>
        <v>1</v>
      </c>
    </row>
    <row r="142" spans="1:4" x14ac:dyDescent="0.25">
      <c r="A142" t="s">
        <v>136</v>
      </c>
      <c r="B142" t="s">
        <v>40</v>
      </c>
      <c r="C142" t="s">
        <v>40</v>
      </c>
      <c r="D142" s="69">
        <f t="shared" si="2"/>
        <v>1</v>
      </c>
    </row>
    <row r="143" spans="1:4" x14ac:dyDescent="0.25">
      <c r="A143" t="s">
        <v>171</v>
      </c>
      <c r="B143" t="s">
        <v>40</v>
      </c>
      <c r="C143" t="s">
        <v>40</v>
      </c>
      <c r="D143" s="69">
        <f t="shared" si="2"/>
        <v>1</v>
      </c>
    </row>
    <row r="144" spans="1:4" x14ac:dyDescent="0.25">
      <c r="A144" t="s">
        <v>184</v>
      </c>
      <c r="B144" t="s">
        <v>40</v>
      </c>
      <c r="C144" t="s">
        <v>40</v>
      </c>
      <c r="D144" s="69">
        <f t="shared" si="2"/>
        <v>1</v>
      </c>
    </row>
    <row r="145" spans="1:4" x14ac:dyDescent="0.25">
      <c r="A145" t="s">
        <v>188</v>
      </c>
      <c r="B145" t="s">
        <v>40</v>
      </c>
      <c r="C145" t="s">
        <v>40</v>
      </c>
      <c r="D145" s="69">
        <f t="shared" si="2"/>
        <v>1</v>
      </c>
    </row>
    <row r="146" spans="1:4" x14ac:dyDescent="0.25">
      <c r="A146" t="s">
        <v>190</v>
      </c>
      <c r="B146" t="s">
        <v>40</v>
      </c>
      <c r="C146" t="s">
        <v>40</v>
      </c>
      <c r="D146" s="69">
        <f t="shared" si="2"/>
        <v>1</v>
      </c>
    </row>
    <row r="147" spans="1:4" x14ac:dyDescent="0.25">
      <c r="A147" t="s">
        <v>223</v>
      </c>
      <c r="B147" t="s">
        <v>40</v>
      </c>
      <c r="C147" t="s">
        <v>40</v>
      </c>
      <c r="D147" s="69">
        <f t="shared" si="2"/>
        <v>1</v>
      </c>
    </row>
    <row r="148" spans="1:4" x14ac:dyDescent="0.25">
      <c r="A148" t="s">
        <v>226</v>
      </c>
      <c r="B148" t="s">
        <v>40</v>
      </c>
      <c r="C148" t="s">
        <v>40</v>
      </c>
      <c r="D148" s="69">
        <f t="shared" si="2"/>
        <v>1</v>
      </c>
    </row>
    <row r="149" spans="1:4" x14ac:dyDescent="0.25">
      <c r="A149" t="s">
        <v>227</v>
      </c>
      <c r="B149" t="s">
        <v>40</v>
      </c>
      <c r="C149" t="s">
        <v>40</v>
      </c>
      <c r="D149" s="69">
        <f t="shared" si="2"/>
        <v>1</v>
      </c>
    </row>
    <row r="150" spans="1:4" x14ac:dyDescent="0.25">
      <c r="A150" t="s">
        <v>231</v>
      </c>
      <c r="B150" t="s">
        <v>40</v>
      </c>
      <c r="C150" t="s">
        <v>40</v>
      </c>
      <c r="D150" s="69">
        <f t="shared" si="2"/>
        <v>1</v>
      </c>
    </row>
    <row r="151" spans="1:4" x14ac:dyDescent="0.25">
      <c r="A151" t="s">
        <v>274</v>
      </c>
      <c r="B151" t="s">
        <v>40</v>
      </c>
      <c r="C151" t="s">
        <v>40</v>
      </c>
      <c r="D151" s="69">
        <f t="shared" si="2"/>
        <v>1</v>
      </c>
    </row>
    <row r="152" spans="1:4" x14ac:dyDescent="0.25">
      <c r="A152" t="s">
        <v>278</v>
      </c>
      <c r="B152" t="s">
        <v>40</v>
      </c>
      <c r="C152" t="s">
        <v>40</v>
      </c>
      <c r="D152" s="69">
        <f t="shared" si="2"/>
        <v>1</v>
      </c>
    </row>
    <row r="153" spans="1:4" x14ac:dyDescent="0.25">
      <c r="A153" t="s">
        <v>284</v>
      </c>
      <c r="B153" t="s">
        <v>40</v>
      </c>
      <c r="C153" t="s">
        <v>40</v>
      </c>
      <c r="D153" s="69">
        <f t="shared" si="2"/>
        <v>1</v>
      </c>
    </row>
    <row r="154" spans="1:4" x14ac:dyDescent="0.25">
      <c r="A154" t="s">
        <v>22</v>
      </c>
      <c r="B154" t="s">
        <v>40</v>
      </c>
      <c r="C154" t="s">
        <v>40</v>
      </c>
      <c r="D154" s="69">
        <f t="shared" si="2"/>
        <v>1</v>
      </c>
    </row>
    <row r="155" spans="1:4" x14ac:dyDescent="0.25">
      <c r="A155" t="s">
        <v>36</v>
      </c>
      <c r="B155" t="s">
        <v>40</v>
      </c>
      <c r="C155" t="s">
        <v>40</v>
      </c>
      <c r="D155" s="69">
        <f t="shared" si="2"/>
        <v>1</v>
      </c>
    </row>
    <row r="156" spans="1:4" x14ac:dyDescent="0.25">
      <c r="A156" t="s">
        <v>38</v>
      </c>
      <c r="B156" t="s">
        <v>40</v>
      </c>
      <c r="C156" t="s">
        <v>40</v>
      </c>
      <c r="D156" s="69">
        <f t="shared" si="2"/>
        <v>1</v>
      </c>
    </row>
    <row r="157" spans="1:4" x14ac:dyDescent="0.25">
      <c r="A157" t="s">
        <v>72</v>
      </c>
      <c r="B157" t="s">
        <v>40</v>
      </c>
      <c r="C157" t="s">
        <v>40</v>
      </c>
      <c r="D157" s="69">
        <f t="shared" si="2"/>
        <v>1</v>
      </c>
    </row>
    <row r="158" spans="1:4" x14ac:dyDescent="0.25">
      <c r="A158" t="s">
        <v>79</v>
      </c>
      <c r="B158" t="s">
        <v>40</v>
      </c>
      <c r="C158" t="s">
        <v>40</v>
      </c>
      <c r="D158" s="69">
        <f t="shared" si="2"/>
        <v>1</v>
      </c>
    </row>
    <row r="159" spans="1:4" x14ac:dyDescent="0.25">
      <c r="A159" t="s">
        <v>80</v>
      </c>
      <c r="B159" t="s">
        <v>40</v>
      </c>
      <c r="C159" t="s">
        <v>40</v>
      </c>
      <c r="D159" s="69">
        <f t="shared" si="2"/>
        <v>1</v>
      </c>
    </row>
    <row r="160" spans="1:4" x14ac:dyDescent="0.25">
      <c r="A160" t="s">
        <v>82</v>
      </c>
      <c r="B160" t="s">
        <v>40</v>
      </c>
      <c r="C160" t="s">
        <v>40</v>
      </c>
      <c r="D160" s="69">
        <f t="shared" si="2"/>
        <v>1</v>
      </c>
    </row>
    <row r="161" spans="1:4" x14ac:dyDescent="0.25">
      <c r="A161" t="s">
        <v>86</v>
      </c>
      <c r="B161" t="s">
        <v>40</v>
      </c>
      <c r="C161" t="s">
        <v>40</v>
      </c>
      <c r="D161" s="69">
        <f t="shared" si="2"/>
        <v>1</v>
      </c>
    </row>
    <row r="162" spans="1:4" x14ac:dyDescent="0.25">
      <c r="A162" t="s">
        <v>89</v>
      </c>
      <c r="B162" t="s">
        <v>40</v>
      </c>
      <c r="C162" t="s">
        <v>40</v>
      </c>
      <c r="D162" s="69">
        <f t="shared" si="2"/>
        <v>1</v>
      </c>
    </row>
    <row r="163" spans="1:4" x14ac:dyDescent="0.25">
      <c r="A163" t="s">
        <v>91</v>
      </c>
      <c r="B163" t="s">
        <v>40</v>
      </c>
      <c r="C163" t="s">
        <v>40</v>
      </c>
      <c r="D163" s="69">
        <f t="shared" si="2"/>
        <v>1</v>
      </c>
    </row>
    <row r="164" spans="1:4" x14ac:dyDescent="0.25">
      <c r="A164" t="s">
        <v>92</v>
      </c>
      <c r="B164" t="s">
        <v>40</v>
      </c>
      <c r="C164" t="s">
        <v>40</v>
      </c>
      <c r="D164" s="69">
        <f t="shared" si="2"/>
        <v>1</v>
      </c>
    </row>
    <row r="165" spans="1:4" x14ac:dyDescent="0.25">
      <c r="A165" t="s">
        <v>93</v>
      </c>
      <c r="B165" t="s">
        <v>40</v>
      </c>
      <c r="C165" t="s">
        <v>40</v>
      </c>
      <c r="D165" s="69">
        <f t="shared" si="2"/>
        <v>1</v>
      </c>
    </row>
    <row r="166" spans="1:4" x14ac:dyDescent="0.25">
      <c r="A166" t="s">
        <v>94</v>
      </c>
      <c r="B166" t="s">
        <v>40</v>
      </c>
      <c r="C166" t="s">
        <v>40</v>
      </c>
      <c r="D166" s="69">
        <f t="shared" si="2"/>
        <v>1</v>
      </c>
    </row>
    <row r="167" spans="1:4" x14ac:dyDescent="0.25">
      <c r="A167" t="s">
        <v>95</v>
      </c>
      <c r="B167" t="s">
        <v>40</v>
      </c>
      <c r="C167" t="s">
        <v>40</v>
      </c>
      <c r="D167" s="69">
        <f t="shared" si="2"/>
        <v>1</v>
      </c>
    </row>
    <row r="168" spans="1:4" x14ac:dyDescent="0.25">
      <c r="A168" t="s">
        <v>96</v>
      </c>
      <c r="B168" t="s">
        <v>40</v>
      </c>
      <c r="C168" t="s">
        <v>40</v>
      </c>
      <c r="D168" s="69">
        <f t="shared" si="2"/>
        <v>1</v>
      </c>
    </row>
    <row r="169" spans="1:4" x14ac:dyDescent="0.25">
      <c r="A169" t="s">
        <v>97</v>
      </c>
      <c r="B169" t="s">
        <v>40</v>
      </c>
      <c r="C169" t="s">
        <v>40</v>
      </c>
      <c r="D169" s="69">
        <f t="shared" si="2"/>
        <v>1</v>
      </c>
    </row>
    <row r="170" spans="1:4" x14ac:dyDescent="0.25">
      <c r="A170" t="s">
        <v>101</v>
      </c>
      <c r="B170" t="s">
        <v>40</v>
      </c>
      <c r="C170" t="s">
        <v>40</v>
      </c>
      <c r="D170" s="69">
        <f t="shared" si="2"/>
        <v>1</v>
      </c>
    </row>
    <row r="171" spans="1:4" x14ac:dyDescent="0.25">
      <c r="A171" t="s">
        <v>102</v>
      </c>
      <c r="B171" t="s">
        <v>40</v>
      </c>
      <c r="C171" t="s">
        <v>40</v>
      </c>
      <c r="D171" s="69">
        <f t="shared" si="2"/>
        <v>1</v>
      </c>
    </row>
    <row r="172" spans="1:4" x14ac:dyDescent="0.25">
      <c r="A172" t="s">
        <v>104</v>
      </c>
      <c r="B172" t="s">
        <v>40</v>
      </c>
      <c r="C172" t="s">
        <v>40</v>
      </c>
      <c r="D172" s="69">
        <f t="shared" si="2"/>
        <v>1</v>
      </c>
    </row>
    <row r="173" spans="1:4" x14ac:dyDescent="0.25">
      <c r="A173" t="s">
        <v>105</v>
      </c>
      <c r="B173" t="s">
        <v>40</v>
      </c>
      <c r="C173" t="s">
        <v>40</v>
      </c>
      <c r="D173" s="69">
        <f t="shared" si="2"/>
        <v>1</v>
      </c>
    </row>
    <row r="174" spans="1:4" x14ac:dyDescent="0.25">
      <c r="A174" t="s">
        <v>106</v>
      </c>
      <c r="B174" t="s">
        <v>40</v>
      </c>
      <c r="C174" t="s">
        <v>40</v>
      </c>
      <c r="D174" s="69">
        <f t="shared" si="2"/>
        <v>1</v>
      </c>
    </row>
    <row r="175" spans="1:4" x14ac:dyDescent="0.25">
      <c r="A175" t="s">
        <v>112</v>
      </c>
      <c r="B175" t="s">
        <v>40</v>
      </c>
      <c r="C175" t="s">
        <v>40</v>
      </c>
      <c r="D175" s="69">
        <f t="shared" si="2"/>
        <v>1</v>
      </c>
    </row>
    <row r="176" spans="1:4" x14ac:dyDescent="0.25">
      <c r="A176" t="s">
        <v>115</v>
      </c>
      <c r="B176" t="s">
        <v>40</v>
      </c>
      <c r="C176" t="s">
        <v>40</v>
      </c>
      <c r="D176" s="69">
        <f t="shared" si="2"/>
        <v>1</v>
      </c>
    </row>
    <row r="177" spans="1:4" x14ac:dyDescent="0.25">
      <c r="A177" t="s">
        <v>119</v>
      </c>
      <c r="B177" t="s">
        <v>40</v>
      </c>
      <c r="C177" t="s">
        <v>40</v>
      </c>
      <c r="D177" s="69">
        <f t="shared" si="2"/>
        <v>1</v>
      </c>
    </row>
    <row r="178" spans="1:4" x14ac:dyDescent="0.25">
      <c r="A178" t="s">
        <v>120</v>
      </c>
      <c r="B178" t="s">
        <v>40</v>
      </c>
      <c r="C178" t="s">
        <v>40</v>
      </c>
      <c r="D178" s="69">
        <f t="shared" si="2"/>
        <v>1</v>
      </c>
    </row>
    <row r="179" spans="1:4" x14ac:dyDescent="0.25">
      <c r="A179" t="s">
        <v>124</v>
      </c>
      <c r="B179" t="s">
        <v>40</v>
      </c>
      <c r="C179" t="s">
        <v>40</v>
      </c>
      <c r="D179" s="69">
        <f t="shared" si="2"/>
        <v>1</v>
      </c>
    </row>
    <row r="180" spans="1:4" x14ac:dyDescent="0.25">
      <c r="A180" t="s">
        <v>141</v>
      </c>
      <c r="B180" t="s">
        <v>40</v>
      </c>
      <c r="C180" t="s">
        <v>40</v>
      </c>
      <c r="D180" s="69">
        <f t="shared" si="2"/>
        <v>1</v>
      </c>
    </row>
    <row r="181" spans="1:4" x14ac:dyDescent="0.25">
      <c r="A181" t="s">
        <v>161</v>
      </c>
      <c r="B181" t="s">
        <v>40</v>
      </c>
      <c r="C181" t="s">
        <v>40</v>
      </c>
      <c r="D181" s="69">
        <f t="shared" si="2"/>
        <v>1</v>
      </c>
    </row>
    <row r="182" spans="1:4" x14ac:dyDescent="0.25">
      <c r="A182" t="s">
        <v>178</v>
      </c>
      <c r="B182" t="s">
        <v>40</v>
      </c>
      <c r="C182" t="s">
        <v>40</v>
      </c>
      <c r="D182" s="69">
        <f t="shared" si="2"/>
        <v>1</v>
      </c>
    </row>
    <row r="183" spans="1:4" x14ac:dyDescent="0.25">
      <c r="A183" t="s">
        <v>179</v>
      </c>
      <c r="B183" t="s">
        <v>40</v>
      </c>
      <c r="C183" t="s">
        <v>40</v>
      </c>
      <c r="D183" s="69">
        <f t="shared" si="2"/>
        <v>1</v>
      </c>
    </row>
    <row r="184" spans="1:4" x14ac:dyDescent="0.25">
      <c r="A184" t="s">
        <v>182</v>
      </c>
      <c r="B184" t="s">
        <v>40</v>
      </c>
      <c r="C184" t="s">
        <v>40</v>
      </c>
      <c r="D184" s="69">
        <f t="shared" si="2"/>
        <v>1</v>
      </c>
    </row>
    <row r="185" spans="1:4" x14ac:dyDescent="0.25">
      <c r="A185" t="s">
        <v>187</v>
      </c>
      <c r="B185" t="s">
        <v>40</v>
      </c>
      <c r="C185" t="s">
        <v>40</v>
      </c>
      <c r="D185" s="69">
        <f t="shared" si="2"/>
        <v>1</v>
      </c>
    </row>
    <row r="186" spans="1:4" x14ac:dyDescent="0.25">
      <c r="A186" t="s">
        <v>193</v>
      </c>
      <c r="B186" t="s">
        <v>40</v>
      </c>
      <c r="C186" t="s">
        <v>40</v>
      </c>
      <c r="D186" s="69">
        <f t="shared" si="2"/>
        <v>1</v>
      </c>
    </row>
    <row r="187" spans="1:4" x14ac:dyDescent="0.25">
      <c r="A187" t="s">
        <v>217</v>
      </c>
      <c r="B187" t="s">
        <v>40</v>
      </c>
      <c r="C187" t="s">
        <v>23</v>
      </c>
      <c r="D187" s="69">
        <f t="shared" si="2"/>
        <v>0</v>
      </c>
    </row>
    <row r="188" spans="1:4" x14ac:dyDescent="0.25">
      <c r="A188" t="s">
        <v>275</v>
      </c>
      <c r="B188" t="s">
        <v>40</v>
      </c>
      <c r="C188" t="s">
        <v>23</v>
      </c>
      <c r="D188" s="69">
        <f t="shared" si="2"/>
        <v>0</v>
      </c>
    </row>
    <row r="189" spans="1:4" x14ac:dyDescent="0.25">
      <c r="A189" t="s">
        <v>276</v>
      </c>
      <c r="B189" t="s">
        <v>40</v>
      </c>
      <c r="C189" t="s">
        <v>23</v>
      </c>
      <c r="D189" s="69">
        <f t="shared" si="2"/>
        <v>0</v>
      </c>
    </row>
    <row r="190" spans="1:4" x14ac:dyDescent="0.25">
      <c r="A190" t="s">
        <v>283</v>
      </c>
      <c r="B190" t="s">
        <v>40</v>
      </c>
      <c r="C190" t="s">
        <v>40</v>
      </c>
      <c r="D190" s="69">
        <f t="shared" si="2"/>
        <v>1</v>
      </c>
    </row>
    <row r="191" spans="1:4" x14ac:dyDescent="0.25">
      <c r="A191" t="s">
        <v>289</v>
      </c>
      <c r="B191" t="s">
        <v>40</v>
      </c>
      <c r="C191" t="s">
        <v>40</v>
      </c>
      <c r="D191" s="69">
        <f t="shared" si="2"/>
        <v>1</v>
      </c>
    </row>
    <row r="192" spans="1:4" x14ac:dyDescent="0.25">
      <c r="A192" t="s">
        <v>45</v>
      </c>
      <c r="B192" t="s">
        <v>40</v>
      </c>
      <c r="C192" t="s">
        <v>40</v>
      </c>
      <c r="D192" s="69">
        <f t="shared" si="2"/>
        <v>1</v>
      </c>
    </row>
    <row r="193" spans="1:4" x14ac:dyDescent="0.25">
      <c r="A193" t="s">
        <v>126</v>
      </c>
      <c r="B193" t="s">
        <v>40</v>
      </c>
      <c r="C193" t="s">
        <v>23</v>
      </c>
      <c r="D193" s="69">
        <f t="shared" si="2"/>
        <v>0</v>
      </c>
    </row>
    <row r="194" spans="1:4" x14ac:dyDescent="0.25">
      <c r="A194" t="s">
        <v>131</v>
      </c>
      <c r="B194" t="s">
        <v>40</v>
      </c>
      <c r="C194" t="s">
        <v>23</v>
      </c>
      <c r="D194" s="69">
        <f t="shared" ref="D194:D257" si="3">IF(B194=C194,1,0)</f>
        <v>0</v>
      </c>
    </row>
    <row r="195" spans="1:4" x14ac:dyDescent="0.25">
      <c r="A195" t="s">
        <v>133</v>
      </c>
      <c r="B195" t="s">
        <v>40</v>
      </c>
      <c r="C195" t="s">
        <v>23</v>
      </c>
      <c r="D195" s="69">
        <f t="shared" si="3"/>
        <v>0</v>
      </c>
    </row>
    <row r="196" spans="1:4" x14ac:dyDescent="0.25">
      <c r="A196" t="s">
        <v>134</v>
      </c>
      <c r="B196" t="s">
        <v>40</v>
      </c>
      <c r="C196" t="s">
        <v>23</v>
      </c>
      <c r="D196" s="69">
        <f t="shared" si="3"/>
        <v>0</v>
      </c>
    </row>
    <row r="197" spans="1:4" x14ac:dyDescent="0.25">
      <c r="A197" t="s">
        <v>146</v>
      </c>
      <c r="B197" t="s">
        <v>40</v>
      </c>
      <c r="C197" t="s">
        <v>40</v>
      </c>
      <c r="D197" s="69">
        <f t="shared" si="3"/>
        <v>1</v>
      </c>
    </row>
    <row r="198" spans="1:4" x14ac:dyDescent="0.25">
      <c r="A198" t="s">
        <v>148</v>
      </c>
      <c r="B198" t="s">
        <v>40</v>
      </c>
      <c r="C198" t="s">
        <v>40</v>
      </c>
      <c r="D198" s="69">
        <f t="shared" si="3"/>
        <v>1</v>
      </c>
    </row>
    <row r="199" spans="1:4" x14ac:dyDescent="0.25">
      <c r="A199" t="s">
        <v>149</v>
      </c>
      <c r="B199" t="s">
        <v>40</v>
      </c>
      <c r="C199" t="s">
        <v>40</v>
      </c>
      <c r="D199" s="69">
        <f t="shared" si="3"/>
        <v>1</v>
      </c>
    </row>
    <row r="200" spans="1:4" x14ac:dyDescent="0.25">
      <c r="A200" t="s">
        <v>152</v>
      </c>
      <c r="B200" t="s">
        <v>40</v>
      </c>
      <c r="C200" t="s">
        <v>40</v>
      </c>
      <c r="D200" s="69">
        <f t="shared" si="3"/>
        <v>1</v>
      </c>
    </row>
    <row r="201" spans="1:4" x14ac:dyDescent="0.25">
      <c r="A201" t="s">
        <v>156</v>
      </c>
      <c r="B201" t="s">
        <v>40</v>
      </c>
      <c r="C201" t="s">
        <v>40</v>
      </c>
      <c r="D201" s="69">
        <f t="shared" si="3"/>
        <v>1</v>
      </c>
    </row>
    <row r="202" spans="1:4" x14ac:dyDescent="0.25">
      <c r="A202" t="s">
        <v>158</v>
      </c>
      <c r="B202" t="s">
        <v>40</v>
      </c>
      <c r="C202" t="s">
        <v>40</v>
      </c>
      <c r="D202" s="69">
        <f t="shared" si="3"/>
        <v>1</v>
      </c>
    </row>
    <row r="203" spans="1:4" x14ac:dyDescent="0.25">
      <c r="A203" t="s">
        <v>160</v>
      </c>
      <c r="B203" t="s">
        <v>40</v>
      </c>
      <c r="C203" t="s">
        <v>40</v>
      </c>
      <c r="D203" s="69">
        <f t="shared" si="3"/>
        <v>1</v>
      </c>
    </row>
    <row r="204" spans="1:4" x14ac:dyDescent="0.25">
      <c r="A204" t="s">
        <v>164</v>
      </c>
      <c r="B204" t="s">
        <v>40</v>
      </c>
      <c r="C204" t="s">
        <v>40</v>
      </c>
      <c r="D204" s="69">
        <f t="shared" si="3"/>
        <v>1</v>
      </c>
    </row>
    <row r="205" spans="1:4" x14ac:dyDescent="0.25">
      <c r="A205" t="s">
        <v>165</v>
      </c>
      <c r="B205" t="s">
        <v>40</v>
      </c>
      <c r="C205" t="s">
        <v>40</v>
      </c>
      <c r="D205" s="69">
        <f t="shared" si="3"/>
        <v>1</v>
      </c>
    </row>
    <row r="206" spans="1:4" x14ac:dyDescent="0.25">
      <c r="A206" t="s">
        <v>166</v>
      </c>
      <c r="B206" t="s">
        <v>40</v>
      </c>
      <c r="C206" t="s">
        <v>40</v>
      </c>
      <c r="D206" s="69">
        <f t="shared" si="3"/>
        <v>1</v>
      </c>
    </row>
    <row r="207" spans="1:4" x14ac:dyDescent="0.25">
      <c r="A207" t="s">
        <v>167</v>
      </c>
      <c r="B207" t="s">
        <v>40</v>
      </c>
      <c r="C207" t="s">
        <v>40</v>
      </c>
      <c r="D207" s="69">
        <f t="shared" si="3"/>
        <v>1</v>
      </c>
    </row>
    <row r="208" spans="1:4" x14ac:dyDescent="0.25">
      <c r="A208" t="s">
        <v>170</v>
      </c>
      <c r="B208" t="s">
        <v>40</v>
      </c>
      <c r="C208" t="s">
        <v>40</v>
      </c>
      <c r="D208" s="69">
        <f t="shared" si="3"/>
        <v>1</v>
      </c>
    </row>
    <row r="209" spans="1:4" x14ac:dyDescent="0.25">
      <c r="A209" t="s">
        <v>172</v>
      </c>
      <c r="B209" t="s">
        <v>40</v>
      </c>
      <c r="C209" t="s">
        <v>40</v>
      </c>
      <c r="D209" s="69">
        <f t="shared" si="3"/>
        <v>1</v>
      </c>
    </row>
    <row r="210" spans="1:4" x14ac:dyDescent="0.25">
      <c r="A210" t="s">
        <v>180</v>
      </c>
      <c r="B210" t="s">
        <v>40</v>
      </c>
      <c r="C210" t="s">
        <v>40</v>
      </c>
      <c r="D210" s="69">
        <f t="shared" si="3"/>
        <v>1</v>
      </c>
    </row>
    <row r="211" spans="1:4" x14ac:dyDescent="0.25">
      <c r="A211" t="s">
        <v>189</v>
      </c>
      <c r="B211" t="s">
        <v>40</v>
      </c>
      <c r="C211" t="s">
        <v>40</v>
      </c>
      <c r="D211" s="69">
        <f t="shared" si="3"/>
        <v>1</v>
      </c>
    </row>
    <row r="212" spans="1:4" x14ac:dyDescent="0.25">
      <c r="A212" t="s">
        <v>200</v>
      </c>
      <c r="B212" t="s">
        <v>40</v>
      </c>
      <c r="C212" t="s">
        <v>40</v>
      </c>
      <c r="D212" s="69">
        <f t="shared" si="3"/>
        <v>1</v>
      </c>
    </row>
    <row r="213" spans="1:4" x14ac:dyDescent="0.25">
      <c r="A213" t="s">
        <v>205</v>
      </c>
      <c r="B213" t="s">
        <v>40</v>
      </c>
      <c r="C213" t="s">
        <v>40</v>
      </c>
      <c r="D213" s="69">
        <f t="shared" si="3"/>
        <v>1</v>
      </c>
    </row>
    <row r="214" spans="1:4" x14ac:dyDescent="0.25">
      <c r="A214" t="s">
        <v>207</v>
      </c>
      <c r="B214" t="s">
        <v>40</v>
      </c>
      <c r="C214" t="s">
        <v>40</v>
      </c>
      <c r="D214" s="69">
        <f t="shared" si="3"/>
        <v>1</v>
      </c>
    </row>
    <row r="215" spans="1:4" x14ac:dyDescent="0.25">
      <c r="A215" t="s">
        <v>208</v>
      </c>
      <c r="B215" t="s">
        <v>40</v>
      </c>
      <c r="C215" t="s">
        <v>40</v>
      </c>
      <c r="D215" s="69">
        <f t="shared" si="3"/>
        <v>1</v>
      </c>
    </row>
    <row r="216" spans="1:4" x14ac:dyDescent="0.25">
      <c r="A216" t="s">
        <v>218</v>
      </c>
      <c r="B216" t="s">
        <v>40</v>
      </c>
      <c r="C216" t="s">
        <v>40</v>
      </c>
      <c r="D216" s="69">
        <f t="shared" si="3"/>
        <v>1</v>
      </c>
    </row>
    <row r="217" spans="1:4" x14ac:dyDescent="0.25">
      <c r="A217" t="s">
        <v>220</v>
      </c>
      <c r="B217" t="s">
        <v>40</v>
      </c>
      <c r="C217" t="s">
        <v>40</v>
      </c>
      <c r="D217" s="69">
        <f t="shared" si="3"/>
        <v>1</v>
      </c>
    </row>
    <row r="218" spans="1:4" x14ac:dyDescent="0.25">
      <c r="A218" t="s">
        <v>221</v>
      </c>
      <c r="B218" t="s">
        <v>40</v>
      </c>
      <c r="C218" t="s">
        <v>40</v>
      </c>
      <c r="D218" s="69">
        <f t="shared" si="3"/>
        <v>1</v>
      </c>
    </row>
    <row r="219" spans="1:4" x14ac:dyDescent="0.25">
      <c r="A219" t="s">
        <v>224</v>
      </c>
      <c r="B219" t="s">
        <v>40</v>
      </c>
      <c r="C219" t="s">
        <v>40</v>
      </c>
      <c r="D219" s="69">
        <f t="shared" si="3"/>
        <v>1</v>
      </c>
    </row>
    <row r="220" spans="1:4" x14ac:dyDescent="0.25">
      <c r="A220" t="s">
        <v>232</v>
      </c>
      <c r="B220" t="s">
        <v>40</v>
      </c>
      <c r="C220" t="s">
        <v>40</v>
      </c>
      <c r="D220" s="69">
        <f t="shared" si="3"/>
        <v>1</v>
      </c>
    </row>
    <row r="221" spans="1:4" x14ac:dyDescent="0.25">
      <c r="A221" t="s">
        <v>233</v>
      </c>
      <c r="B221" t="s">
        <v>40</v>
      </c>
      <c r="C221" t="s">
        <v>40</v>
      </c>
      <c r="D221" s="69">
        <f t="shared" si="3"/>
        <v>1</v>
      </c>
    </row>
    <row r="222" spans="1:4" x14ac:dyDescent="0.25">
      <c r="A222" t="s">
        <v>234</v>
      </c>
      <c r="B222" t="s">
        <v>40</v>
      </c>
      <c r="C222" t="s">
        <v>40</v>
      </c>
      <c r="D222" s="69">
        <f t="shared" si="3"/>
        <v>1</v>
      </c>
    </row>
    <row r="223" spans="1:4" x14ac:dyDescent="0.25">
      <c r="A223" t="s">
        <v>235</v>
      </c>
      <c r="B223" t="s">
        <v>40</v>
      </c>
      <c r="C223" t="s">
        <v>40</v>
      </c>
      <c r="D223" s="69">
        <f t="shared" si="3"/>
        <v>1</v>
      </c>
    </row>
    <row r="224" spans="1:4" x14ac:dyDescent="0.25">
      <c r="A224" t="s">
        <v>236</v>
      </c>
      <c r="B224" t="s">
        <v>40</v>
      </c>
      <c r="C224" t="s">
        <v>40</v>
      </c>
      <c r="D224" s="69">
        <f t="shared" si="3"/>
        <v>1</v>
      </c>
    </row>
    <row r="225" spans="1:4" x14ac:dyDescent="0.25">
      <c r="A225" t="s">
        <v>237</v>
      </c>
      <c r="B225" t="s">
        <v>40</v>
      </c>
      <c r="C225" t="s">
        <v>40</v>
      </c>
      <c r="D225" s="69">
        <f t="shared" si="3"/>
        <v>1</v>
      </c>
    </row>
    <row r="226" spans="1:4" x14ac:dyDescent="0.25">
      <c r="A226" t="s">
        <v>238</v>
      </c>
      <c r="B226" t="s">
        <v>40</v>
      </c>
      <c r="C226" t="s">
        <v>40</v>
      </c>
      <c r="D226" s="69">
        <f t="shared" si="3"/>
        <v>1</v>
      </c>
    </row>
    <row r="227" spans="1:4" x14ac:dyDescent="0.25">
      <c r="A227" t="s">
        <v>239</v>
      </c>
      <c r="B227" t="s">
        <v>40</v>
      </c>
      <c r="C227" t="s">
        <v>40</v>
      </c>
      <c r="D227" s="69">
        <f t="shared" si="3"/>
        <v>1</v>
      </c>
    </row>
    <row r="228" spans="1:4" x14ac:dyDescent="0.25">
      <c r="A228" t="s">
        <v>240</v>
      </c>
      <c r="B228" t="s">
        <v>40</v>
      </c>
      <c r="C228" t="s">
        <v>40</v>
      </c>
      <c r="D228" s="69">
        <f t="shared" si="3"/>
        <v>1</v>
      </c>
    </row>
    <row r="229" spans="1:4" x14ac:dyDescent="0.25">
      <c r="A229" t="s">
        <v>241</v>
      </c>
      <c r="B229" t="s">
        <v>40</v>
      </c>
      <c r="C229" t="s">
        <v>40</v>
      </c>
      <c r="D229" s="69">
        <f t="shared" si="3"/>
        <v>1</v>
      </c>
    </row>
    <row r="230" spans="1:4" x14ac:dyDescent="0.25">
      <c r="A230" t="s">
        <v>242</v>
      </c>
      <c r="B230" t="s">
        <v>40</v>
      </c>
      <c r="C230" t="s">
        <v>40</v>
      </c>
      <c r="D230" s="69">
        <f t="shared" si="3"/>
        <v>1</v>
      </c>
    </row>
    <row r="231" spans="1:4" x14ac:dyDescent="0.25">
      <c r="A231" t="s">
        <v>243</v>
      </c>
      <c r="B231" t="s">
        <v>40</v>
      </c>
      <c r="C231" t="s">
        <v>40</v>
      </c>
      <c r="D231" s="69">
        <f t="shared" si="3"/>
        <v>1</v>
      </c>
    </row>
    <row r="232" spans="1:4" x14ac:dyDescent="0.25">
      <c r="A232" t="s">
        <v>244</v>
      </c>
      <c r="B232" t="s">
        <v>40</v>
      </c>
      <c r="C232" t="s">
        <v>40</v>
      </c>
      <c r="D232" s="69">
        <f t="shared" si="3"/>
        <v>1</v>
      </c>
    </row>
    <row r="233" spans="1:4" x14ac:dyDescent="0.25">
      <c r="A233" t="s">
        <v>245</v>
      </c>
      <c r="B233" t="s">
        <v>40</v>
      </c>
      <c r="C233" t="s">
        <v>40</v>
      </c>
      <c r="D233" s="69">
        <f t="shared" si="3"/>
        <v>1</v>
      </c>
    </row>
    <row r="234" spans="1:4" x14ac:dyDescent="0.25">
      <c r="A234" t="s">
        <v>246</v>
      </c>
      <c r="B234" t="s">
        <v>40</v>
      </c>
      <c r="C234" t="s">
        <v>40</v>
      </c>
      <c r="D234" s="69">
        <f t="shared" si="3"/>
        <v>1</v>
      </c>
    </row>
    <row r="235" spans="1:4" x14ac:dyDescent="0.25">
      <c r="A235" t="s">
        <v>247</v>
      </c>
      <c r="B235" t="s">
        <v>40</v>
      </c>
      <c r="C235" t="s">
        <v>40</v>
      </c>
      <c r="D235" s="69">
        <f t="shared" si="3"/>
        <v>1</v>
      </c>
    </row>
    <row r="236" spans="1:4" x14ac:dyDescent="0.25">
      <c r="A236" t="s">
        <v>248</v>
      </c>
      <c r="B236" t="s">
        <v>40</v>
      </c>
      <c r="C236" t="s">
        <v>40</v>
      </c>
      <c r="D236" s="69">
        <f t="shared" si="3"/>
        <v>1</v>
      </c>
    </row>
    <row r="237" spans="1:4" x14ac:dyDescent="0.25">
      <c r="A237" t="s">
        <v>249</v>
      </c>
      <c r="B237" t="s">
        <v>40</v>
      </c>
      <c r="C237" t="s">
        <v>40</v>
      </c>
      <c r="D237" s="69">
        <f t="shared" si="3"/>
        <v>1</v>
      </c>
    </row>
    <row r="238" spans="1:4" x14ac:dyDescent="0.25">
      <c r="A238" t="s">
        <v>250</v>
      </c>
      <c r="B238" t="s">
        <v>40</v>
      </c>
      <c r="C238" t="s">
        <v>40</v>
      </c>
      <c r="D238" s="69">
        <f t="shared" si="3"/>
        <v>1</v>
      </c>
    </row>
    <row r="239" spans="1:4" x14ac:dyDescent="0.25">
      <c r="A239" t="s">
        <v>251</v>
      </c>
      <c r="B239" t="s">
        <v>40</v>
      </c>
      <c r="C239" t="s">
        <v>40</v>
      </c>
      <c r="D239" s="69">
        <f t="shared" si="3"/>
        <v>1</v>
      </c>
    </row>
    <row r="240" spans="1:4" x14ac:dyDescent="0.25">
      <c r="A240" t="s">
        <v>252</v>
      </c>
      <c r="B240" t="s">
        <v>40</v>
      </c>
      <c r="C240" t="s">
        <v>40</v>
      </c>
      <c r="D240" s="69">
        <f t="shared" si="3"/>
        <v>1</v>
      </c>
    </row>
    <row r="241" spans="1:4" x14ac:dyDescent="0.25">
      <c r="A241" t="s">
        <v>253</v>
      </c>
      <c r="B241" t="s">
        <v>40</v>
      </c>
      <c r="C241" t="s">
        <v>40</v>
      </c>
      <c r="D241" s="69">
        <f t="shared" si="3"/>
        <v>1</v>
      </c>
    </row>
    <row r="242" spans="1:4" x14ac:dyDescent="0.25">
      <c r="A242" t="s">
        <v>254</v>
      </c>
      <c r="B242" t="s">
        <v>40</v>
      </c>
      <c r="C242" t="s">
        <v>40</v>
      </c>
      <c r="D242" s="69">
        <f t="shared" si="3"/>
        <v>1</v>
      </c>
    </row>
    <row r="243" spans="1:4" x14ac:dyDescent="0.25">
      <c r="A243" t="s">
        <v>255</v>
      </c>
      <c r="B243" t="s">
        <v>40</v>
      </c>
      <c r="C243" t="s">
        <v>40</v>
      </c>
      <c r="D243" s="69">
        <f t="shared" si="3"/>
        <v>1</v>
      </c>
    </row>
    <row r="244" spans="1:4" x14ac:dyDescent="0.25">
      <c r="A244" t="s">
        <v>258</v>
      </c>
      <c r="B244" t="s">
        <v>40</v>
      </c>
      <c r="C244" t="s">
        <v>40</v>
      </c>
      <c r="D244" s="69">
        <f t="shared" si="3"/>
        <v>1</v>
      </c>
    </row>
    <row r="245" spans="1:4" x14ac:dyDescent="0.25">
      <c r="A245" t="s">
        <v>260</v>
      </c>
      <c r="B245" t="s">
        <v>40</v>
      </c>
      <c r="C245" t="s">
        <v>40</v>
      </c>
      <c r="D245" s="69">
        <f t="shared" si="3"/>
        <v>1</v>
      </c>
    </row>
    <row r="246" spans="1:4" x14ac:dyDescent="0.25">
      <c r="A246" t="s">
        <v>263</v>
      </c>
      <c r="B246" t="s">
        <v>40</v>
      </c>
      <c r="C246" t="s">
        <v>40</v>
      </c>
      <c r="D246" s="69">
        <f t="shared" si="3"/>
        <v>1</v>
      </c>
    </row>
    <row r="247" spans="1:4" x14ac:dyDescent="0.25">
      <c r="D247" s="77">
        <f>100*(SUM(D2:D246)/COUNT(D2:D246))</f>
        <v>51.020408163265309</v>
      </c>
    </row>
  </sheetData>
  <sortState ref="A2:D26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>
      <selection sqref="A1:A1048576"/>
    </sheetView>
  </sheetViews>
  <sheetFormatPr defaultRowHeight="15" x14ac:dyDescent="0.25"/>
  <cols>
    <col min="1" max="1" width="12.28515625" customWidth="1"/>
    <col min="2" max="2" width="16.140625" customWidth="1"/>
    <col min="3" max="3" width="17" style="37" customWidth="1"/>
    <col min="6" max="6" width="14.140625" customWidth="1"/>
    <col min="7" max="7" width="18.5703125" style="71" customWidth="1"/>
    <col min="8" max="8" width="8.28515625" style="71" customWidth="1"/>
    <col min="9" max="9" width="6.7109375" style="71" customWidth="1"/>
    <col min="10" max="10" width="5.5703125" style="71" customWidth="1"/>
    <col min="11" max="11" width="11.28515625" style="71" customWidth="1"/>
    <col min="12" max="12" width="11.28515625" bestFit="1" customWidth="1"/>
  </cols>
  <sheetData>
    <row r="1" spans="1:13" x14ac:dyDescent="0.25">
      <c r="A1" t="s">
        <v>331</v>
      </c>
      <c r="B1" t="s">
        <v>332</v>
      </c>
      <c r="C1" s="37" t="s">
        <v>333</v>
      </c>
      <c r="D1" t="s">
        <v>334</v>
      </c>
      <c r="F1" s="44" t="s">
        <v>337</v>
      </c>
      <c r="G1" s="75" t="s">
        <v>341</v>
      </c>
      <c r="M1" s="42" t="s">
        <v>342</v>
      </c>
    </row>
    <row r="2" spans="1:13" x14ac:dyDescent="0.25">
      <c r="A2" s="27" t="s">
        <v>28</v>
      </c>
      <c r="B2" s="17" t="s">
        <v>335</v>
      </c>
      <c r="C2" s="40" t="s">
        <v>23</v>
      </c>
      <c r="D2">
        <f t="shared" ref="D2:D65" si="0">IF(B2=C2,1,0)</f>
        <v>0</v>
      </c>
      <c r="F2" s="44" t="s">
        <v>340</v>
      </c>
      <c r="G2" s="71" t="s">
        <v>23</v>
      </c>
      <c r="H2" s="71" t="s">
        <v>26</v>
      </c>
      <c r="I2" s="71" t="s">
        <v>335</v>
      </c>
      <c r="J2" s="71" t="s">
        <v>40</v>
      </c>
      <c r="K2" s="71" t="s">
        <v>338</v>
      </c>
      <c r="M2" s="42" t="s">
        <v>339</v>
      </c>
    </row>
    <row r="3" spans="1:13" x14ac:dyDescent="0.25">
      <c r="A3" s="27" t="s">
        <v>32</v>
      </c>
      <c r="B3" s="17" t="s">
        <v>335</v>
      </c>
      <c r="C3" s="40" t="s">
        <v>23</v>
      </c>
      <c r="D3">
        <f t="shared" si="0"/>
        <v>0</v>
      </c>
      <c r="F3" s="45" t="s">
        <v>23</v>
      </c>
      <c r="G3" s="76">
        <v>20</v>
      </c>
      <c r="H3" s="76">
        <v>5</v>
      </c>
      <c r="I3" s="76">
        <v>9</v>
      </c>
      <c r="J3" s="76">
        <v>7</v>
      </c>
      <c r="K3" s="76">
        <v>41</v>
      </c>
      <c r="M3" s="46">
        <f>100*(G3)/SUM(G3:J3)</f>
        <v>48.780487804878049</v>
      </c>
    </row>
    <row r="4" spans="1:13" x14ac:dyDescent="0.25">
      <c r="A4" s="27" t="s">
        <v>33</v>
      </c>
      <c r="B4" s="17" t="s">
        <v>335</v>
      </c>
      <c r="C4" s="40" t="s">
        <v>23</v>
      </c>
      <c r="D4">
        <f t="shared" si="0"/>
        <v>0</v>
      </c>
      <c r="F4" s="45" t="s">
        <v>26</v>
      </c>
      <c r="G4" s="76">
        <v>10</v>
      </c>
      <c r="H4" s="76">
        <v>1</v>
      </c>
      <c r="I4" s="76">
        <v>8</v>
      </c>
      <c r="J4" s="76">
        <v>28</v>
      </c>
      <c r="K4" s="76">
        <v>47</v>
      </c>
      <c r="M4" s="46">
        <f>100*(H4)/SUM(G4:J4)</f>
        <v>2.1276595744680851</v>
      </c>
    </row>
    <row r="5" spans="1:13" x14ac:dyDescent="0.25">
      <c r="A5" s="27" t="s">
        <v>34</v>
      </c>
      <c r="B5" s="17" t="s">
        <v>335</v>
      </c>
      <c r="C5" s="40" t="s">
        <v>23</v>
      </c>
      <c r="D5">
        <f t="shared" si="0"/>
        <v>0</v>
      </c>
      <c r="F5" s="45" t="s">
        <v>335</v>
      </c>
      <c r="G5" s="76">
        <v>40</v>
      </c>
      <c r="H5" s="76">
        <v>14</v>
      </c>
      <c r="I5" s="76">
        <v>15</v>
      </c>
      <c r="J5" s="76">
        <v>17</v>
      </c>
      <c r="K5" s="76">
        <v>86</v>
      </c>
      <c r="M5" s="46">
        <f>100*(I5)/SUM(G5:J5)</f>
        <v>17.441860465116278</v>
      </c>
    </row>
    <row r="6" spans="1:13" x14ac:dyDescent="0.25">
      <c r="A6" s="27" t="s">
        <v>35</v>
      </c>
      <c r="B6" s="17" t="s">
        <v>335</v>
      </c>
      <c r="C6" s="40" t="s">
        <v>23</v>
      </c>
      <c r="D6">
        <f t="shared" si="0"/>
        <v>0</v>
      </c>
      <c r="F6" s="45" t="s">
        <v>40</v>
      </c>
      <c r="G6" s="76">
        <v>3</v>
      </c>
      <c r="H6" s="76">
        <v>11</v>
      </c>
      <c r="I6" s="76">
        <v>18</v>
      </c>
      <c r="J6" s="76">
        <v>46</v>
      </c>
      <c r="K6" s="76">
        <v>78</v>
      </c>
      <c r="M6" s="46">
        <f>100*(J6)/SUM(G6:J6)</f>
        <v>58.974358974358971</v>
      </c>
    </row>
    <row r="7" spans="1:13" x14ac:dyDescent="0.25">
      <c r="A7" s="27" t="s">
        <v>37</v>
      </c>
      <c r="B7" s="17" t="s">
        <v>335</v>
      </c>
      <c r="C7" s="40" t="s">
        <v>23</v>
      </c>
      <c r="D7">
        <f t="shared" si="0"/>
        <v>0</v>
      </c>
      <c r="F7" s="45" t="s">
        <v>338</v>
      </c>
      <c r="G7" s="76">
        <v>73</v>
      </c>
      <c r="H7" s="76">
        <v>31</v>
      </c>
      <c r="I7" s="76">
        <v>50</v>
      </c>
      <c r="J7" s="76">
        <v>98</v>
      </c>
      <c r="K7" s="76">
        <v>252</v>
      </c>
    </row>
    <row r="8" spans="1:13" x14ac:dyDescent="0.25">
      <c r="A8" s="27" t="s">
        <v>42</v>
      </c>
      <c r="B8" s="17" t="s">
        <v>335</v>
      </c>
      <c r="C8" s="40" t="s">
        <v>23</v>
      </c>
      <c r="D8">
        <f t="shared" si="0"/>
        <v>0</v>
      </c>
      <c r="L8" s="42"/>
      <c r="M8" s="42"/>
    </row>
    <row r="9" spans="1:13" x14ac:dyDescent="0.25">
      <c r="A9" s="27" t="s">
        <v>43</v>
      </c>
      <c r="B9" s="17" t="s">
        <v>335</v>
      </c>
      <c r="C9" s="40" t="s">
        <v>23</v>
      </c>
      <c r="D9">
        <f t="shared" si="0"/>
        <v>0</v>
      </c>
    </row>
    <row r="10" spans="1:13" x14ac:dyDescent="0.25">
      <c r="A10" s="27" t="s">
        <v>44</v>
      </c>
      <c r="B10" s="17" t="s">
        <v>335</v>
      </c>
      <c r="C10" s="40" t="s">
        <v>23</v>
      </c>
      <c r="D10">
        <f t="shared" si="0"/>
        <v>0</v>
      </c>
    </row>
    <row r="11" spans="1:13" x14ac:dyDescent="0.25">
      <c r="A11" s="27" t="s">
        <v>46</v>
      </c>
      <c r="B11" s="17" t="s">
        <v>335</v>
      </c>
      <c r="C11" s="40" t="s">
        <v>23</v>
      </c>
      <c r="D11">
        <f t="shared" si="0"/>
        <v>0</v>
      </c>
    </row>
    <row r="12" spans="1:13" x14ac:dyDescent="0.25">
      <c r="A12" s="27" t="s">
        <v>47</v>
      </c>
      <c r="B12" s="17" t="s">
        <v>335</v>
      </c>
      <c r="C12" s="40" t="s">
        <v>23</v>
      </c>
      <c r="D12">
        <f t="shared" si="0"/>
        <v>0</v>
      </c>
    </row>
    <row r="13" spans="1:13" x14ac:dyDescent="0.25">
      <c r="A13" s="27" t="s">
        <v>48</v>
      </c>
      <c r="B13" s="17" t="s">
        <v>335</v>
      </c>
      <c r="C13" s="40" t="s">
        <v>23</v>
      </c>
      <c r="D13">
        <f t="shared" si="0"/>
        <v>0</v>
      </c>
    </row>
    <row r="14" spans="1:13" x14ac:dyDescent="0.25">
      <c r="A14" s="27" t="s">
        <v>49</v>
      </c>
      <c r="B14" s="17" t="s">
        <v>335</v>
      </c>
      <c r="C14" s="40" t="s">
        <v>23</v>
      </c>
      <c r="D14">
        <f t="shared" si="0"/>
        <v>0</v>
      </c>
    </row>
    <row r="15" spans="1:13" x14ac:dyDescent="0.25">
      <c r="A15" s="27" t="s">
        <v>50</v>
      </c>
      <c r="B15" s="17" t="s">
        <v>335</v>
      </c>
      <c r="C15" s="40" t="s">
        <v>23</v>
      </c>
      <c r="D15">
        <f t="shared" si="0"/>
        <v>0</v>
      </c>
    </row>
    <row r="16" spans="1:13" x14ac:dyDescent="0.25">
      <c r="A16" s="27" t="s">
        <v>51</v>
      </c>
      <c r="B16" s="17" t="s">
        <v>335</v>
      </c>
      <c r="C16" s="40" t="s">
        <v>23</v>
      </c>
      <c r="D16">
        <f t="shared" si="0"/>
        <v>0</v>
      </c>
    </row>
    <row r="17" spans="1:4" x14ac:dyDescent="0.25">
      <c r="A17" s="27" t="s">
        <v>52</v>
      </c>
      <c r="B17" s="17" t="s">
        <v>335</v>
      </c>
      <c r="C17" s="40" t="s">
        <v>23</v>
      </c>
      <c r="D17">
        <f t="shared" si="0"/>
        <v>0</v>
      </c>
    </row>
    <row r="18" spans="1:4" x14ac:dyDescent="0.25">
      <c r="A18" s="27" t="s">
        <v>53</v>
      </c>
      <c r="B18" s="17" t="s">
        <v>335</v>
      </c>
      <c r="C18" s="40" t="s">
        <v>23</v>
      </c>
      <c r="D18">
        <f t="shared" si="0"/>
        <v>0</v>
      </c>
    </row>
    <row r="19" spans="1:4" x14ac:dyDescent="0.25">
      <c r="A19" s="27" t="s">
        <v>54</v>
      </c>
      <c r="B19" s="17" t="s">
        <v>335</v>
      </c>
      <c r="C19" s="40" t="s">
        <v>23</v>
      </c>
      <c r="D19">
        <f t="shared" si="0"/>
        <v>0</v>
      </c>
    </row>
    <row r="20" spans="1:4" x14ac:dyDescent="0.25">
      <c r="A20" s="27" t="s">
        <v>55</v>
      </c>
      <c r="B20" s="17" t="s">
        <v>335</v>
      </c>
      <c r="C20" s="40" t="s">
        <v>23</v>
      </c>
      <c r="D20">
        <f t="shared" si="0"/>
        <v>0</v>
      </c>
    </row>
    <row r="21" spans="1:4" x14ac:dyDescent="0.25">
      <c r="A21" s="27" t="s">
        <v>56</v>
      </c>
      <c r="B21" s="17" t="s">
        <v>335</v>
      </c>
      <c r="C21" s="40" t="s">
        <v>23</v>
      </c>
      <c r="D21">
        <f t="shared" si="0"/>
        <v>0</v>
      </c>
    </row>
    <row r="22" spans="1:4" x14ac:dyDescent="0.25">
      <c r="A22" s="27" t="s">
        <v>57</v>
      </c>
      <c r="B22" s="17" t="s">
        <v>335</v>
      </c>
      <c r="C22" s="40" t="s">
        <v>23</v>
      </c>
      <c r="D22">
        <f t="shared" si="0"/>
        <v>0</v>
      </c>
    </row>
    <row r="23" spans="1:4" x14ac:dyDescent="0.25">
      <c r="A23" s="27" t="s">
        <v>58</v>
      </c>
      <c r="B23" s="17" t="s">
        <v>335</v>
      </c>
      <c r="C23" s="40" t="s">
        <v>23</v>
      </c>
      <c r="D23">
        <f t="shared" si="0"/>
        <v>0</v>
      </c>
    </row>
    <row r="24" spans="1:4" x14ac:dyDescent="0.25">
      <c r="A24" s="27" t="s">
        <v>59</v>
      </c>
      <c r="B24" s="17" t="s">
        <v>335</v>
      </c>
      <c r="C24" s="40" t="s">
        <v>23</v>
      </c>
      <c r="D24">
        <f t="shared" si="0"/>
        <v>0</v>
      </c>
    </row>
    <row r="25" spans="1:4" x14ac:dyDescent="0.25">
      <c r="A25" s="27" t="s">
        <v>60</v>
      </c>
      <c r="B25" s="17" t="s">
        <v>335</v>
      </c>
      <c r="C25" s="40" t="s">
        <v>23</v>
      </c>
      <c r="D25">
        <f t="shared" si="0"/>
        <v>0</v>
      </c>
    </row>
    <row r="26" spans="1:4" x14ac:dyDescent="0.25">
      <c r="A26" s="27" t="s">
        <v>61</v>
      </c>
      <c r="B26" s="17" t="s">
        <v>26</v>
      </c>
      <c r="C26" s="40" t="s">
        <v>23</v>
      </c>
      <c r="D26">
        <f t="shared" si="0"/>
        <v>0</v>
      </c>
    </row>
    <row r="27" spans="1:4" x14ac:dyDescent="0.25">
      <c r="A27" s="27" t="s">
        <v>62</v>
      </c>
      <c r="B27" s="17" t="s">
        <v>26</v>
      </c>
      <c r="C27" s="40" t="s">
        <v>23</v>
      </c>
      <c r="D27">
        <f t="shared" si="0"/>
        <v>0</v>
      </c>
    </row>
    <row r="28" spans="1:4" x14ac:dyDescent="0.25">
      <c r="A28" s="27" t="s">
        <v>63</v>
      </c>
      <c r="B28" s="17" t="s">
        <v>335</v>
      </c>
      <c r="C28" s="40" t="s">
        <v>23</v>
      </c>
      <c r="D28">
        <f t="shared" si="0"/>
        <v>0</v>
      </c>
    </row>
    <row r="29" spans="1:4" x14ac:dyDescent="0.25">
      <c r="A29" s="27" t="s">
        <v>64</v>
      </c>
      <c r="B29" s="17" t="s">
        <v>335</v>
      </c>
      <c r="C29" s="40" t="s">
        <v>23</v>
      </c>
      <c r="D29">
        <f t="shared" si="0"/>
        <v>0</v>
      </c>
    </row>
    <row r="30" spans="1:4" x14ac:dyDescent="0.25">
      <c r="A30" s="27" t="s">
        <v>66</v>
      </c>
      <c r="B30" s="17" t="s">
        <v>26</v>
      </c>
      <c r="C30" s="40" t="s">
        <v>23</v>
      </c>
      <c r="D30">
        <f t="shared" si="0"/>
        <v>0</v>
      </c>
    </row>
    <row r="31" spans="1:4" x14ac:dyDescent="0.25">
      <c r="A31" s="27" t="s">
        <v>67</v>
      </c>
      <c r="B31" s="17" t="s">
        <v>335</v>
      </c>
      <c r="C31" s="40" t="s">
        <v>23</v>
      </c>
      <c r="D31">
        <f t="shared" si="0"/>
        <v>0</v>
      </c>
    </row>
    <row r="32" spans="1:4" x14ac:dyDescent="0.25">
      <c r="A32" s="27" t="s">
        <v>68</v>
      </c>
      <c r="B32" s="17" t="s">
        <v>335</v>
      </c>
      <c r="C32" s="40" t="s">
        <v>23</v>
      </c>
      <c r="D32">
        <f t="shared" si="0"/>
        <v>0</v>
      </c>
    </row>
    <row r="33" spans="1:4" x14ac:dyDescent="0.25">
      <c r="A33" s="27" t="s">
        <v>69</v>
      </c>
      <c r="B33" s="17" t="s">
        <v>335</v>
      </c>
      <c r="C33" s="40" t="s">
        <v>23</v>
      </c>
      <c r="D33">
        <f t="shared" si="0"/>
        <v>0</v>
      </c>
    </row>
    <row r="34" spans="1:4" x14ac:dyDescent="0.25">
      <c r="A34" s="27" t="s">
        <v>70</v>
      </c>
      <c r="B34" s="17" t="s">
        <v>335</v>
      </c>
      <c r="C34" s="40" t="s">
        <v>23</v>
      </c>
      <c r="D34">
        <f t="shared" si="0"/>
        <v>0</v>
      </c>
    </row>
    <row r="35" spans="1:4" x14ac:dyDescent="0.25">
      <c r="A35" s="27" t="s">
        <v>71</v>
      </c>
      <c r="B35" s="17" t="s">
        <v>26</v>
      </c>
      <c r="C35" s="40" t="s">
        <v>23</v>
      </c>
      <c r="D35">
        <f t="shared" si="0"/>
        <v>0</v>
      </c>
    </row>
    <row r="36" spans="1:4" x14ac:dyDescent="0.25">
      <c r="A36" s="27" t="s">
        <v>73</v>
      </c>
      <c r="B36" s="17" t="s">
        <v>26</v>
      </c>
      <c r="C36" s="40" t="s">
        <v>23</v>
      </c>
      <c r="D36">
        <f t="shared" si="0"/>
        <v>0</v>
      </c>
    </row>
    <row r="37" spans="1:4" x14ac:dyDescent="0.25">
      <c r="A37" s="27" t="s">
        <v>74</v>
      </c>
      <c r="B37" s="17" t="s">
        <v>26</v>
      </c>
      <c r="C37" s="40" t="s">
        <v>23</v>
      </c>
      <c r="D37">
        <f t="shared" si="0"/>
        <v>0</v>
      </c>
    </row>
    <row r="38" spans="1:4" x14ac:dyDescent="0.25">
      <c r="A38" s="27" t="s">
        <v>75</v>
      </c>
      <c r="B38" s="17" t="s">
        <v>26</v>
      </c>
      <c r="C38" s="40" t="s">
        <v>23</v>
      </c>
      <c r="D38">
        <f t="shared" si="0"/>
        <v>0</v>
      </c>
    </row>
    <row r="39" spans="1:4" x14ac:dyDescent="0.25">
      <c r="A39" s="27" t="s">
        <v>77</v>
      </c>
      <c r="B39" s="17" t="s">
        <v>26</v>
      </c>
      <c r="C39" s="40" t="s">
        <v>23</v>
      </c>
      <c r="D39">
        <f t="shared" si="0"/>
        <v>0</v>
      </c>
    </row>
    <row r="40" spans="1:4" x14ac:dyDescent="0.25">
      <c r="A40" s="27" t="s">
        <v>81</v>
      </c>
      <c r="B40" s="17" t="s">
        <v>26</v>
      </c>
      <c r="C40" s="40" t="s">
        <v>23</v>
      </c>
      <c r="D40">
        <f t="shared" si="0"/>
        <v>0</v>
      </c>
    </row>
    <row r="41" spans="1:4" x14ac:dyDescent="0.25">
      <c r="A41" s="27" t="s">
        <v>83</v>
      </c>
      <c r="B41" s="17" t="s">
        <v>26</v>
      </c>
      <c r="C41" s="40" t="s">
        <v>23</v>
      </c>
      <c r="D41">
        <f t="shared" si="0"/>
        <v>0</v>
      </c>
    </row>
    <row r="42" spans="1:4" x14ac:dyDescent="0.25">
      <c r="A42" s="27" t="s">
        <v>88</v>
      </c>
      <c r="B42" s="17" t="s">
        <v>335</v>
      </c>
      <c r="C42" s="40" t="s">
        <v>23</v>
      </c>
      <c r="D42">
        <f t="shared" si="0"/>
        <v>0</v>
      </c>
    </row>
    <row r="43" spans="1:4" x14ac:dyDescent="0.25">
      <c r="A43" s="27" t="s">
        <v>90</v>
      </c>
      <c r="B43" s="17" t="s">
        <v>335</v>
      </c>
      <c r="C43" s="40" t="s">
        <v>23</v>
      </c>
      <c r="D43">
        <f t="shared" si="0"/>
        <v>0</v>
      </c>
    </row>
    <row r="44" spans="1:4" x14ac:dyDescent="0.25">
      <c r="A44" s="27" t="s">
        <v>122</v>
      </c>
      <c r="B44" s="17" t="s">
        <v>40</v>
      </c>
      <c r="C44" s="40" t="s">
        <v>23</v>
      </c>
      <c r="D44">
        <f t="shared" si="0"/>
        <v>0</v>
      </c>
    </row>
    <row r="45" spans="1:4" x14ac:dyDescent="0.25">
      <c r="A45" s="27" t="s">
        <v>123</v>
      </c>
      <c r="B45" s="17" t="s">
        <v>335</v>
      </c>
      <c r="C45" s="40" t="s">
        <v>23</v>
      </c>
      <c r="D45">
        <f t="shared" si="0"/>
        <v>0</v>
      </c>
    </row>
    <row r="46" spans="1:4" x14ac:dyDescent="0.25">
      <c r="A46" s="27" t="s">
        <v>163</v>
      </c>
      <c r="B46" s="17" t="s">
        <v>40</v>
      </c>
      <c r="C46" s="40" t="s">
        <v>23</v>
      </c>
      <c r="D46">
        <f t="shared" si="0"/>
        <v>0</v>
      </c>
    </row>
    <row r="47" spans="1:4" x14ac:dyDescent="0.25">
      <c r="A47" s="27" t="s">
        <v>168</v>
      </c>
      <c r="B47" s="17" t="s">
        <v>23</v>
      </c>
      <c r="C47" s="40" t="s">
        <v>23</v>
      </c>
      <c r="D47">
        <f t="shared" si="0"/>
        <v>1</v>
      </c>
    </row>
    <row r="48" spans="1:4" x14ac:dyDescent="0.25">
      <c r="A48" s="27" t="s">
        <v>169</v>
      </c>
      <c r="B48" s="17" t="s">
        <v>23</v>
      </c>
      <c r="C48" s="40" t="s">
        <v>23</v>
      </c>
      <c r="D48">
        <f t="shared" si="0"/>
        <v>1</v>
      </c>
    </row>
    <row r="49" spans="1:4" x14ac:dyDescent="0.25">
      <c r="A49" s="27" t="s">
        <v>173</v>
      </c>
      <c r="B49" s="17" t="s">
        <v>23</v>
      </c>
      <c r="C49" s="40" t="s">
        <v>23</v>
      </c>
      <c r="D49">
        <f t="shared" si="0"/>
        <v>1</v>
      </c>
    </row>
    <row r="50" spans="1:4" x14ac:dyDescent="0.25">
      <c r="A50" s="27" t="s">
        <v>174</v>
      </c>
      <c r="B50" s="17" t="s">
        <v>23</v>
      </c>
      <c r="C50" s="40" t="s">
        <v>23</v>
      </c>
      <c r="D50">
        <f t="shared" si="0"/>
        <v>1</v>
      </c>
    </row>
    <row r="51" spans="1:4" x14ac:dyDescent="0.25">
      <c r="A51" s="27" t="s">
        <v>175</v>
      </c>
      <c r="B51" s="17" t="s">
        <v>23</v>
      </c>
      <c r="C51" s="40" t="s">
        <v>23</v>
      </c>
      <c r="D51">
        <f t="shared" si="0"/>
        <v>1</v>
      </c>
    </row>
    <row r="52" spans="1:4" x14ac:dyDescent="0.25">
      <c r="A52" s="27" t="s">
        <v>177</v>
      </c>
      <c r="B52" s="17" t="s">
        <v>23</v>
      </c>
      <c r="C52" s="40" t="s">
        <v>23</v>
      </c>
      <c r="D52">
        <f t="shared" si="0"/>
        <v>1</v>
      </c>
    </row>
    <row r="53" spans="1:4" x14ac:dyDescent="0.25">
      <c r="A53" s="27" t="s">
        <v>195</v>
      </c>
      <c r="B53" s="17" t="s">
        <v>23</v>
      </c>
      <c r="C53" s="40" t="s">
        <v>23</v>
      </c>
      <c r="D53">
        <f t="shared" si="0"/>
        <v>1</v>
      </c>
    </row>
    <row r="54" spans="1:4" x14ac:dyDescent="0.25">
      <c r="A54" s="27" t="s">
        <v>196</v>
      </c>
      <c r="B54" s="17" t="s">
        <v>23</v>
      </c>
      <c r="C54" s="40" t="s">
        <v>23</v>
      </c>
      <c r="D54">
        <f t="shared" si="0"/>
        <v>1</v>
      </c>
    </row>
    <row r="55" spans="1:4" x14ac:dyDescent="0.25">
      <c r="A55" s="27" t="s">
        <v>197</v>
      </c>
      <c r="B55" s="17" t="s">
        <v>23</v>
      </c>
      <c r="C55" s="40" t="s">
        <v>23</v>
      </c>
      <c r="D55">
        <f t="shared" si="0"/>
        <v>1</v>
      </c>
    </row>
    <row r="56" spans="1:4" x14ac:dyDescent="0.25">
      <c r="A56" s="27" t="s">
        <v>198</v>
      </c>
      <c r="B56" s="17" t="s">
        <v>23</v>
      </c>
      <c r="C56" s="40" t="s">
        <v>23</v>
      </c>
      <c r="D56">
        <f t="shared" si="0"/>
        <v>1</v>
      </c>
    </row>
    <row r="57" spans="1:4" x14ac:dyDescent="0.25">
      <c r="A57" s="27" t="s">
        <v>199</v>
      </c>
      <c r="B57" s="17" t="s">
        <v>23</v>
      </c>
      <c r="C57" s="40" t="s">
        <v>23</v>
      </c>
      <c r="D57">
        <f t="shared" si="0"/>
        <v>1</v>
      </c>
    </row>
    <row r="58" spans="1:4" x14ac:dyDescent="0.25">
      <c r="A58" s="27" t="s">
        <v>201</v>
      </c>
      <c r="B58" s="17" t="s">
        <v>23</v>
      </c>
      <c r="C58" s="40" t="s">
        <v>23</v>
      </c>
      <c r="D58">
        <f t="shared" si="0"/>
        <v>1</v>
      </c>
    </row>
    <row r="59" spans="1:4" x14ac:dyDescent="0.25">
      <c r="A59" s="27" t="s">
        <v>202</v>
      </c>
      <c r="B59" s="17" t="s">
        <v>23</v>
      </c>
      <c r="C59" s="40" t="s">
        <v>23</v>
      </c>
      <c r="D59">
        <f t="shared" si="0"/>
        <v>1</v>
      </c>
    </row>
    <row r="60" spans="1:4" x14ac:dyDescent="0.25">
      <c r="A60" s="27" t="s">
        <v>203</v>
      </c>
      <c r="B60" s="17" t="s">
        <v>23</v>
      </c>
      <c r="C60" s="40" t="s">
        <v>23</v>
      </c>
      <c r="D60">
        <f t="shared" si="0"/>
        <v>1</v>
      </c>
    </row>
    <row r="61" spans="1:4" x14ac:dyDescent="0.25">
      <c r="A61" s="27" t="s">
        <v>204</v>
      </c>
      <c r="B61" s="17" t="s">
        <v>23</v>
      </c>
      <c r="C61" s="40" t="s">
        <v>23</v>
      </c>
      <c r="D61">
        <f t="shared" si="0"/>
        <v>1</v>
      </c>
    </row>
    <row r="62" spans="1:4" x14ac:dyDescent="0.25">
      <c r="A62" s="27" t="s">
        <v>206</v>
      </c>
      <c r="B62" s="17" t="s">
        <v>23</v>
      </c>
      <c r="C62" s="40" t="s">
        <v>23</v>
      </c>
      <c r="D62">
        <f t="shared" si="0"/>
        <v>1</v>
      </c>
    </row>
    <row r="63" spans="1:4" x14ac:dyDescent="0.25">
      <c r="A63" s="27" t="s">
        <v>209</v>
      </c>
      <c r="B63" s="17" t="s">
        <v>23</v>
      </c>
      <c r="C63" s="40" t="s">
        <v>23</v>
      </c>
      <c r="D63">
        <f t="shared" si="0"/>
        <v>1</v>
      </c>
    </row>
    <row r="64" spans="1:4" x14ac:dyDescent="0.25">
      <c r="A64" s="27" t="s">
        <v>211</v>
      </c>
      <c r="B64" s="17" t="s">
        <v>335</v>
      </c>
      <c r="C64" s="40" t="s">
        <v>23</v>
      </c>
      <c r="D64">
        <f t="shared" si="0"/>
        <v>0</v>
      </c>
    </row>
    <row r="65" spans="1:4" x14ac:dyDescent="0.25">
      <c r="A65" s="27" t="s">
        <v>212</v>
      </c>
      <c r="B65" s="17" t="s">
        <v>335</v>
      </c>
      <c r="C65" s="40" t="s">
        <v>23</v>
      </c>
      <c r="D65">
        <f t="shared" si="0"/>
        <v>0</v>
      </c>
    </row>
    <row r="66" spans="1:4" x14ac:dyDescent="0.25">
      <c r="A66" s="27" t="s">
        <v>213</v>
      </c>
      <c r="B66" s="17" t="s">
        <v>335</v>
      </c>
      <c r="C66" s="40" t="s">
        <v>23</v>
      </c>
      <c r="D66">
        <f t="shared" ref="D66:D129" si="1">IF(B66=C66,1,0)</f>
        <v>0</v>
      </c>
    </row>
    <row r="67" spans="1:4" x14ac:dyDescent="0.25">
      <c r="A67" s="27" t="s">
        <v>214</v>
      </c>
      <c r="B67" s="17" t="s">
        <v>335</v>
      </c>
      <c r="C67" s="40" t="s">
        <v>23</v>
      </c>
      <c r="D67">
        <f t="shared" si="1"/>
        <v>0</v>
      </c>
    </row>
    <row r="68" spans="1:4" x14ac:dyDescent="0.25">
      <c r="A68" s="27" t="s">
        <v>215</v>
      </c>
      <c r="B68" s="17" t="s">
        <v>335</v>
      </c>
      <c r="C68" s="40" t="s">
        <v>23</v>
      </c>
      <c r="D68">
        <f t="shared" si="1"/>
        <v>0</v>
      </c>
    </row>
    <row r="69" spans="1:4" x14ac:dyDescent="0.25">
      <c r="A69" s="27" t="s">
        <v>216</v>
      </c>
      <c r="B69" s="17" t="s">
        <v>335</v>
      </c>
      <c r="C69" s="40" t="s">
        <v>23</v>
      </c>
      <c r="D69">
        <f t="shared" si="1"/>
        <v>0</v>
      </c>
    </row>
    <row r="70" spans="1:4" x14ac:dyDescent="0.25">
      <c r="A70" s="27" t="s">
        <v>219</v>
      </c>
      <c r="B70" s="17" t="s">
        <v>40</v>
      </c>
      <c r="C70" s="40" t="s">
        <v>23</v>
      </c>
      <c r="D70">
        <f t="shared" si="1"/>
        <v>0</v>
      </c>
    </row>
    <row r="71" spans="1:4" x14ac:dyDescent="0.25">
      <c r="A71" s="27" t="s">
        <v>222</v>
      </c>
      <c r="B71" s="17" t="s">
        <v>335</v>
      </c>
      <c r="C71" s="40" t="s">
        <v>23</v>
      </c>
      <c r="D71">
        <f t="shared" si="1"/>
        <v>0</v>
      </c>
    </row>
    <row r="72" spans="1:4" x14ac:dyDescent="0.25">
      <c r="A72" s="27" t="s">
        <v>286</v>
      </c>
      <c r="B72" s="17" t="s">
        <v>23</v>
      </c>
      <c r="C72" s="40" t="s">
        <v>23</v>
      </c>
      <c r="D72">
        <f t="shared" si="1"/>
        <v>1</v>
      </c>
    </row>
    <row r="73" spans="1:4" x14ac:dyDescent="0.25">
      <c r="A73" s="27" t="s">
        <v>287</v>
      </c>
      <c r="B73" s="17" t="s">
        <v>23</v>
      </c>
      <c r="C73" s="40" t="s">
        <v>23</v>
      </c>
      <c r="D73">
        <f t="shared" si="1"/>
        <v>1</v>
      </c>
    </row>
    <row r="74" spans="1:4" x14ac:dyDescent="0.25">
      <c r="A74" s="27" t="s">
        <v>288</v>
      </c>
      <c r="B74" s="17" t="s">
        <v>23</v>
      </c>
      <c r="C74" s="40" t="s">
        <v>23</v>
      </c>
      <c r="D74">
        <f t="shared" si="1"/>
        <v>1</v>
      </c>
    </row>
    <row r="75" spans="1:4" x14ac:dyDescent="0.25">
      <c r="A75" s="27" t="s">
        <v>25</v>
      </c>
      <c r="B75" s="17" t="s">
        <v>23</v>
      </c>
      <c r="C75" s="40" t="s">
        <v>26</v>
      </c>
      <c r="D75">
        <f t="shared" si="1"/>
        <v>0</v>
      </c>
    </row>
    <row r="76" spans="1:4" x14ac:dyDescent="0.25">
      <c r="A76" s="27" t="s">
        <v>27</v>
      </c>
      <c r="B76" s="17" t="s">
        <v>23</v>
      </c>
      <c r="C76" s="40" t="s">
        <v>26</v>
      </c>
      <c r="D76">
        <f t="shared" si="1"/>
        <v>0</v>
      </c>
    </row>
    <row r="77" spans="1:4" x14ac:dyDescent="0.25">
      <c r="A77" s="27" t="s">
        <v>31</v>
      </c>
      <c r="B77" s="17" t="s">
        <v>335</v>
      </c>
      <c r="C77" s="40" t="s">
        <v>26</v>
      </c>
      <c r="D77">
        <f t="shared" si="1"/>
        <v>0</v>
      </c>
    </row>
    <row r="78" spans="1:4" x14ac:dyDescent="0.25">
      <c r="A78" s="27" t="s">
        <v>98</v>
      </c>
      <c r="B78" s="17" t="s">
        <v>23</v>
      </c>
      <c r="C78" s="40" t="s">
        <v>26</v>
      </c>
      <c r="D78">
        <f t="shared" si="1"/>
        <v>0</v>
      </c>
    </row>
    <row r="79" spans="1:4" x14ac:dyDescent="0.25">
      <c r="A79" s="27" t="s">
        <v>99</v>
      </c>
      <c r="B79" s="17" t="s">
        <v>23</v>
      </c>
      <c r="C79" s="40" t="s">
        <v>26</v>
      </c>
      <c r="D79">
        <f t="shared" si="1"/>
        <v>0</v>
      </c>
    </row>
    <row r="80" spans="1:4" x14ac:dyDescent="0.25">
      <c r="A80" s="27" t="s">
        <v>100</v>
      </c>
      <c r="B80" s="17" t="s">
        <v>335</v>
      </c>
      <c r="C80" s="40" t="s">
        <v>26</v>
      </c>
      <c r="D80">
        <f t="shared" si="1"/>
        <v>0</v>
      </c>
    </row>
    <row r="81" spans="1:4" x14ac:dyDescent="0.25">
      <c r="A81" s="27" t="s">
        <v>103</v>
      </c>
      <c r="B81" s="17" t="s">
        <v>335</v>
      </c>
      <c r="C81" s="40" t="s">
        <v>26</v>
      </c>
      <c r="D81">
        <f t="shared" si="1"/>
        <v>0</v>
      </c>
    </row>
    <row r="82" spans="1:4" x14ac:dyDescent="0.25">
      <c r="A82" s="27" t="s">
        <v>107</v>
      </c>
      <c r="B82" s="17" t="s">
        <v>335</v>
      </c>
      <c r="C82" s="40" t="s">
        <v>26</v>
      </c>
      <c r="D82">
        <f t="shared" si="1"/>
        <v>0</v>
      </c>
    </row>
    <row r="83" spans="1:4" x14ac:dyDescent="0.25">
      <c r="A83" s="27" t="s">
        <v>108</v>
      </c>
      <c r="B83" s="17" t="s">
        <v>335</v>
      </c>
      <c r="C83" s="40" t="s">
        <v>26</v>
      </c>
      <c r="D83">
        <f t="shared" si="1"/>
        <v>0</v>
      </c>
    </row>
    <row r="84" spans="1:4" x14ac:dyDescent="0.25">
      <c r="A84" s="27" t="s">
        <v>109</v>
      </c>
      <c r="B84" s="17" t="s">
        <v>335</v>
      </c>
      <c r="C84" s="40" t="s">
        <v>26</v>
      </c>
      <c r="D84">
        <f t="shared" si="1"/>
        <v>0</v>
      </c>
    </row>
    <row r="85" spans="1:4" x14ac:dyDescent="0.25">
      <c r="A85" s="27" t="s">
        <v>110</v>
      </c>
      <c r="B85" s="17" t="s">
        <v>335</v>
      </c>
      <c r="C85" s="40" t="s">
        <v>26</v>
      </c>
      <c r="D85">
        <f t="shared" si="1"/>
        <v>0</v>
      </c>
    </row>
    <row r="86" spans="1:4" x14ac:dyDescent="0.25">
      <c r="A86" s="27" t="s">
        <v>111</v>
      </c>
      <c r="B86" s="17" t="s">
        <v>335</v>
      </c>
      <c r="C86" s="40" t="s">
        <v>26</v>
      </c>
      <c r="D86">
        <f t="shared" si="1"/>
        <v>0</v>
      </c>
    </row>
    <row r="87" spans="1:4" x14ac:dyDescent="0.25">
      <c r="A87" s="27" t="s">
        <v>113</v>
      </c>
      <c r="B87" s="17" t="s">
        <v>335</v>
      </c>
      <c r="C87" s="40" t="s">
        <v>26</v>
      </c>
      <c r="D87">
        <f t="shared" si="1"/>
        <v>0</v>
      </c>
    </row>
    <row r="88" spans="1:4" x14ac:dyDescent="0.25">
      <c r="A88" s="27" t="s">
        <v>114</v>
      </c>
      <c r="B88" s="17" t="s">
        <v>335</v>
      </c>
      <c r="C88" s="40" t="s">
        <v>26</v>
      </c>
      <c r="D88">
        <f t="shared" si="1"/>
        <v>0</v>
      </c>
    </row>
    <row r="89" spans="1:4" x14ac:dyDescent="0.25">
      <c r="A89" s="27" t="s">
        <v>116</v>
      </c>
      <c r="B89" s="17" t="s">
        <v>335</v>
      </c>
      <c r="C89" s="40" t="s">
        <v>26</v>
      </c>
      <c r="D89">
        <f t="shared" si="1"/>
        <v>0</v>
      </c>
    </row>
    <row r="90" spans="1:4" x14ac:dyDescent="0.25">
      <c r="A90" s="27" t="s">
        <v>117</v>
      </c>
      <c r="B90" s="17" t="s">
        <v>335</v>
      </c>
      <c r="C90" s="40" t="s">
        <v>26</v>
      </c>
      <c r="D90">
        <f t="shared" si="1"/>
        <v>0</v>
      </c>
    </row>
    <row r="91" spans="1:4" x14ac:dyDescent="0.25">
      <c r="A91" s="27" t="s">
        <v>136</v>
      </c>
      <c r="B91" s="17" t="s">
        <v>40</v>
      </c>
      <c r="C91" s="40" t="s">
        <v>26</v>
      </c>
      <c r="D91">
        <f t="shared" si="1"/>
        <v>0</v>
      </c>
    </row>
    <row r="92" spans="1:4" x14ac:dyDescent="0.25">
      <c r="A92" s="27" t="s">
        <v>171</v>
      </c>
      <c r="B92" s="17" t="s">
        <v>23</v>
      </c>
      <c r="C92" s="40" t="s">
        <v>26</v>
      </c>
      <c r="D92">
        <f t="shared" si="1"/>
        <v>0</v>
      </c>
    </row>
    <row r="93" spans="1:4" x14ac:dyDescent="0.25">
      <c r="A93" s="27" t="s">
        <v>183</v>
      </c>
      <c r="B93" s="17" t="s">
        <v>40</v>
      </c>
      <c r="C93" s="40" t="s">
        <v>26</v>
      </c>
      <c r="D93">
        <f t="shared" si="1"/>
        <v>0</v>
      </c>
    </row>
    <row r="94" spans="1:4" x14ac:dyDescent="0.25">
      <c r="A94" s="27" t="s">
        <v>184</v>
      </c>
      <c r="B94" s="17" t="s">
        <v>40</v>
      </c>
      <c r="C94" s="40" t="s">
        <v>26</v>
      </c>
      <c r="D94">
        <f t="shared" si="1"/>
        <v>0</v>
      </c>
    </row>
    <row r="95" spans="1:4" x14ac:dyDescent="0.25">
      <c r="A95" s="27" t="s">
        <v>185</v>
      </c>
      <c r="B95" s="17" t="s">
        <v>40</v>
      </c>
      <c r="C95" s="40" t="s">
        <v>26</v>
      </c>
      <c r="D95">
        <f t="shared" si="1"/>
        <v>0</v>
      </c>
    </row>
    <row r="96" spans="1:4" x14ac:dyDescent="0.25">
      <c r="A96" s="27" t="s">
        <v>186</v>
      </c>
      <c r="B96" s="17" t="s">
        <v>40</v>
      </c>
      <c r="C96" s="40" t="s">
        <v>26</v>
      </c>
      <c r="D96">
        <f t="shared" si="1"/>
        <v>0</v>
      </c>
    </row>
    <row r="97" spans="1:4" x14ac:dyDescent="0.25">
      <c r="A97" s="27" t="s">
        <v>188</v>
      </c>
      <c r="B97" s="17" t="s">
        <v>40</v>
      </c>
      <c r="C97" s="40" t="s">
        <v>26</v>
      </c>
      <c r="D97">
        <f t="shared" si="1"/>
        <v>0</v>
      </c>
    </row>
    <row r="98" spans="1:4" x14ac:dyDescent="0.25">
      <c r="A98" s="27" t="s">
        <v>190</v>
      </c>
      <c r="B98" s="17" t="s">
        <v>40</v>
      </c>
      <c r="C98" s="40" t="s">
        <v>26</v>
      </c>
      <c r="D98">
        <f t="shared" si="1"/>
        <v>0</v>
      </c>
    </row>
    <row r="99" spans="1:4" x14ac:dyDescent="0.25">
      <c r="A99" s="27" t="s">
        <v>223</v>
      </c>
      <c r="B99" s="17" t="s">
        <v>335</v>
      </c>
      <c r="C99" s="40" t="s">
        <v>26</v>
      </c>
      <c r="D99">
        <f t="shared" si="1"/>
        <v>0</v>
      </c>
    </row>
    <row r="100" spans="1:4" x14ac:dyDescent="0.25">
      <c r="A100" s="27" t="s">
        <v>226</v>
      </c>
      <c r="B100" s="17" t="s">
        <v>40</v>
      </c>
      <c r="C100" s="40" t="s">
        <v>26</v>
      </c>
      <c r="D100">
        <f t="shared" si="1"/>
        <v>0</v>
      </c>
    </row>
    <row r="101" spans="1:4" x14ac:dyDescent="0.25">
      <c r="A101" s="27" t="s">
        <v>227</v>
      </c>
      <c r="B101" s="17" t="s">
        <v>40</v>
      </c>
      <c r="C101" s="40" t="s">
        <v>26</v>
      </c>
      <c r="D101">
        <f t="shared" si="1"/>
        <v>0</v>
      </c>
    </row>
    <row r="102" spans="1:4" x14ac:dyDescent="0.25">
      <c r="A102" s="27" t="s">
        <v>231</v>
      </c>
      <c r="B102" s="17" t="s">
        <v>40</v>
      </c>
      <c r="C102" s="40" t="s">
        <v>26</v>
      </c>
      <c r="D102">
        <f t="shared" si="1"/>
        <v>0</v>
      </c>
    </row>
    <row r="103" spans="1:4" x14ac:dyDescent="0.25">
      <c r="A103" s="27" t="s">
        <v>274</v>
      </c>
      <c r="B103" s="17" t="s">
        <v>26</v>
      </c>
      <c r="C103" s="40" t="s">
        <v>26</v>
      </c>
      <c r="D103">
        <f t="shared" si="1"/>
        <v>1</v>
      </c>
    </row>
    <row r="104" spans="1:4" x14ac:dyDescent="0.25">
      <c r="A104" s="27" t="s">
        <v>278</v>
      </c>
      <c r="B104" s="17" t="s">
        <v>40</v>
      </c>
      <c r="C104" s="40" t="s">
        <v>26</v>
      </c>
      <c r="D104">
        <f t="shared" si="1"/>
        <v>0</v>
      </c>
    </row>
    <row r="105" spans="1:4" x14ac:dyDescent="0.25">
      <c r="A105" s="27" t="s">
        <v>284</v>
      </c>
      <c r="B105" s="17" t="s">
        <v>335</v>
      </c>
      <c r="C105" s="40" t="s">
        <v>26</v>
      </c>
      <c r="D105">
        <f t="shared" si="1"/>
        <v>0</v>
      </c>
    </row>
    <row r="106" spans="1:4" x14ac:dyDescent="0.25">
      <c r="A106" s="27" t="s">
        <v>22</v>
      </c>
      <c r="B106" s="17" t="s">
        <v>23</v>
      </c>
      <c r="C106" s="40" t="s">
        <v>335</v>
      </c>
      <c r="D106">
        <f t="shared" si="1"/>
        <v>0</v>
      </c>
    </row>
    <row r="107" spans="1:4" x14ac:dyDescent="0.25">
      <c r="A107" s="27" t="s">
        <v>36</v>
      </c>
      <c r="B107" s="17" t="s">
        <v>335</v>
      </c>
      <c r="C107" s="40" t="s">
        <v>335</v>
      </c>
      <c r="D107">
        <f t="shared" si="1"/>
        <v>1</v>
      </c>
    </row>
    <row r="108" spans="1:4" x14ac:dyDescent="0.25">
      <c r="A108" s="27" t="s">
        <v>38</v>
      </c>
      <c r="B108" s="17" t="s">
        <v>335</v>
      </c>
      <c r="C108" s="40" t="s">
        <v>335</v>
      </c>
      <c r="D108">
        <f t="shared" si="1"/>
        <v>1</v>
      </c>
    </row>
    <row r="109" spans="1:4" x14ac:dyDescent="0.25">
      <c r="A109" s="27" t="s">
        <v>65</v>
      </c>
      <c r="B109" s="17" t="s">
        <v>26</v>
      </c>
      <c r="C109" s="40" t="s">
        <v>335</v>
      </c>
      <c r="D109">
        <f t="shared" si="1"/>
        <v>0</v>
      </c>
    </row>
    <row r="110" spans="1:4" x14ac:dyDescent="0.25">
      <c r="A110" s="27" t="s">
        <v>72</v>
      </c>
      <c r="B110" s="17" t="s">
        <v>26</v>
      </c>
      <c r="C110" s="40" t="s">
        <v>335</v>
      </c>
      <c r="D110">
        <f t="shared" si="1"/>
        <v>0</v>
      </c>
    </row>
    <row r="111" spans="1:4" x14ac:dyDescent="0.25">
      <c r="A111" s="27" t="s">
        <v>79</v>
      </c>
      <c r="B111" s="17" t="s">
        <v>26</v>
      </c>
      <c r="C111" s="40" t="s">
        <v>335</v>
      </c>
      <c r="D111">
        <f t="shared" si="1"/>
        <v>0</v>
      </c>
    </row>
    <row r="112" spans="1:4" x14ac:dyDescent="0.25">
      <c r="A112" s="27" t="s">
        <v>80</v>
      </c>
      <c r="B112" s="17" t="s">
        <v>26</v>
      </c>
      <c r="C112" s="40" t="s">
        <v>335</v>
      </c>
      <c r="D112">
        <f t="shared" si="1"/>
        <v>0</v>
      </c>
    </row>
    <row r="113" spans="1:4" x14ac:dyDescent="0.25">
      <c r="A113" s="27" t="s">
        <v>82</v>
      </c>
      <c r="B113" s="17" t="s">
        <v>26</v>
      </c>
      <c r="C113" s="40" t="s">
        <v>335</v>
      </c>
      <c r="D113">
        <f t="shared" si="1"/>
        <v>0</v>
      </c>
    </row>
    <row r="114" spans="1:4" x14ac:dyDescent="0.25">
      <c r="A114" s="27" t="s">
        <v>86</v>
      </c>
      <c r="B114" s="17" t="s">
        <v>335</v>
      </c>
      <c r="C114" s="40" t="s">
        <v>335</v>
      </c>
      <c r="D114">
        <f t="shared" si="1"/>
        <v>1</v>
      </c>
    </row>
    <row r="115" spans="1:4" x14ac:dyDescent="0.25">
      <c r="A115" s="27" t="s">
        <v>89</v>
      </c>
      <c r="B115" s="17" t="s">
        <v>335</v>
      </c>
      <c r="C115" s="40" t="s">
        <v>335</v>
      </c>
      <c r="D115">
        <f t="shared" si="1"/>
        <v>1</v>
      </c>
    </row>
    <row r="116" spans="1:4" x14ac:dyDescent="0.25">
      <c r="A116" s="27" t="s">
        <v>91</v>
      </c>
      <c r="B116" s="17" t="s">
        <v>335</v>
      </c>
      <c r="C116" s="40" t="s">
        <v>335</v>
      </c>
      <c r="D116">
        <f t="shared" si="1"/>
        <v>1</v>
      </c>
    </row>
    <row r="117" spans="1:4" x14ac:dyDescent="0.25">
      <c r="A117" s="27" t="s">
        <v>92</v>
      </c>
      <c r="B117" s="17" t="s">
        <v>335</v>
      </c>
      <c r="C117" s="40" t="s">
        <v>335</v>
      </c>
      <c r="D117">
        <f t="shared" si="1"/>
        <v>1</v>
      </c>
    </row>
    <row r="118" spans="1:4" x14ac:dyDescent="0.25">
      <c r="A118" s="27" t="s">
        <v>93</v>
      </c>
      <c r="B118" s="17" t="s">
        <v>23</v>
      </c>
      <c r="C118" s="40" t="s">
        <v>335</v>
      </c>
      <c r="D118">
        <f t="shared" si="1"/>
        <v>0</v>
      </c>
    </row>
    <row r="119" spans="1:4" x14ac:dyDescent="0.25">
      <c r="A119" s="27" t="s">
        <v>94</v>
      </c>
      <c r="B119" s="17" t="s">
        <v>23</v>
      </c>
      <c r="C119" s="40" t="s">
        <v>335</v>
      </c>
      <c r="D119">
        <f t="shared" si="1"/>
        <v>0</v>
      </c>
    </row>
    <row r="120" spans="1:4" x14ac:dyDescent="0.25">
      <c r="A120" s="27" t="s">
        <v>95</v>
      </c>
      <c r="B120" s="17" t="s">
        <v>23</v>
      </c>
      <c r="C120" s="40" t="s">
        <v>335</v>
      </c>
      <c r="D120">
        <f t="shared" si="1"/>
        <v>0</v>
      </c>
    </row>
    <row r="121" spans="1:4" x14ac:dyDescent="0.25">
      <c r="A121" s="27" t="s">
        <v>96</v>
      </c>
      <c r="B121" s="17" t="s">
        <v>23</v>
      </c>
      <c r="C121" s="40" t="s">
        <v>335</v>
      </c>
      <c r="D121">
        <f t="shared" si="1"/>
        <v>0</v>
      </c>
    </row>
    <row r="122" spans="1:4" x14ac:dyDescent="0.25">
      <c r="A122" s="27" t="s">
        <v>97</v>
      </c>
      <c r="B122" s="17" t="s">
        <v>23</v>
      </c>
      <c r="C122" s="40" t="s">
        <v>335</v>
      </c>
      <c r="D122">
        <f t="shared" si="1"/>
        <v>0</v>
      </c>
    </row>
    <row r="123" spans="1:4" x14ac:dyDescent="0.25">
      <c r="A123" s="27" t="s">
        <v>101</v>
      </c>
      <c r="B123" s="17" t="s">
        <v>335</v>
      </c>
      <c r="C123" s="40" t="s">
        <v>335</v>
      </c>
      <c r="D123">
        <f t="shared" si="1"/>
        <v>1</v>
      </c>
    </row>
    <row r="124" spans="1:4" x14ac:dyDescent="0.25">
      <c r="A124" s="27" t="s">
        <v>102</v>
      </c>
      <c r="B124" s="17" t="s">
        <v>335</v>
      </c>
      <c r="C124" s="40" t="s">
        <v>335</v>
      </c>
      <c r="D124">
        <f t="shared" si="1"/>
        <v>1</v>
      </c>
    </row>
    <row r="125" spans="1:4" x14ac:dyDescent="0.25">
      <c r="A125" s="27" t="s">
        <v>104</v>
      </c>
      <c r="B125" s="17" t="s">
        <v>335</v>
      </c>
      <c r="C125" s="40" t="s">
        <v>335</v>
      </c>
      <c r="D125">
        <f t="shared" si="1"/>
        <v>1</v>
      </c>
    </row>
    <row r="126" spans="1:4" x14ac:dyDescent="0.25">
      <c r="A126" s="27" t="s">
        <v>105</v>
      </c>
      <c r="B126" s="17" t="s">
        <v>335</v>
      </c>
      <c r="C126" s="40" t="s">
        <v>335</v>
      </c>
      <c r="D126">
        <f t="shared" si="1"/>
        <v>1</v>
      </c>
    </row>
    <row r="127" spans="1:4" x14ac:dyDescent="0.25">
      <c r="A127" s="27" t="s">
        <v>106</v>
      </c>
      <c r="B127" s="17" t="s">
        <v>335</v>
      </c>
      <c r="C127" s="40" t="s">
        <v>335</v>
      </c>
      <c r="D127">
        <f t="shared" si="1"/>
        <v>1</v>
      </c>
    </row>
    <row r="128" spans="1:4" x14ac:dyDescent="0.25">
      <c r="A128" s="27" t="s">
        <v>112</v>
      </c>
      <c r="B128" s="17" t="s">
        <v>335</v>
      </c>
      <c r="C128" s="40" t="s">
        <v>335</v>
      </c>
      <c r="D128">
        <f t="shared" si="1"/>
        <v>1</v>
      </c>
    </row>
    <row r="129" spans="1:4" x14ac:dyDescent="0.25">
      <c r="A129" s="27" t="s">
        <v>115</v>
      </c>
      <c r="B129" s="17" t="s">
        <v>335</v>
      </c>
      <c r="C129" s="40" t="s">
        <v>335</v>
      </c>
      <c r="D129">
        <f t="shared" si="1"/>
        <v>1</v>
      </c>
    </row>
    <row r="130" spans="1:4" x14ac:dyDescent="0.25">
      <c r="A130" s="27" t="s">
        <v>119</v>
      </c>
      <c r="B130" s="17" t="s">
        <v>40</v>
      </c>
      <c r="C130" s="40" t="s">
        <v>335</v>
      </c>
      <c r="D130">
        <f t="shared" ref="D130:D193" si="2">IF(B130=C130,1,0)</f>
        <v>0</v>
      </c>
    </row>
    <row r="131" spans="1:4" x14ac:dyDescent="0.25">
      <c r="A131" s="27" t="s">
        <v>120</v>
      </c>
      <c r="B131" s="17" t="s">
        <v>335</v>
      </c>
      <c r="C131" s="40" t="s">
        <v>335</v>
      </c>
      <c r="D131">
        <f t="shared" si="2"/>
        <v>1</v>
      </c>
    </row>
    <row r="132" spans="1:4" x14ac:dyDescent="0.25">
      <c r="A132" s="27" t="s">
        <v>124</v>
      </c>
      <c r="B132" s="17" t="s">
        <v>40</v>
      </c>
      <c r="C132" s="40" t="s">
        <v>335</v>
      </c>
      <c r="D132">
        <f t="shared" si="2"/>
        <v>0</v>
      </c>
    </row>
    <row r="133" spans="1:4" x14ac:dyDescent="0.25">
      <c r="A133" s="27" t="s">
        <v>141</v>
      </c>
      <c r="B133" s="17" t="s">
        <v>40</v>
      </c>
      <c r="C133" s="40" t="s">
        <v>335</v>
      </c>
      <c r="D133">
        <f t="shared" si="2"/>
        <v>0</v>
      </c>
    </row>
    <row r="134" spans="1:4" x14ac:dyDescent="0.25">
      <c r="A134" s="27" t="s">
        <v>161</v>
      </c>
      <c r="B134" s="17" t="s">
        <v>40</v>
      </c>
      <c r="C134" s="40" t="s">
        <v>335</v>
      </c>
      <c r="D134">
        <f t="shared" si="2"/>
        <v>0</v>
      </c>
    </row>
    <row r="135" spans="1:4" x14ac:dyDescent="0.25">
      <c r="A135" s="27" t="s">
        <v>162</v>
      </c>
      <c r="B135" s="17" t="s">
        <v>40</v>
      </c>
      <c r="C135" s="40" t="s">
        <v>335</v>
      </c>
      <c r="D135">
        <f t="shared" si="2"/>
        <v>0</v>
      </c>
    </row>
    <row r="136" spans="1:4" x14ac:dyDescent="0.25">
      <c r="A136" s="27" t="s">
        <v>176</v>
      </c>
      <c r="B136" s="17" t="s">
        <v>23</v>
      </c>
      <c r="C136" s="40" t="s">
        <v>335</v>
      </c>
      <c r="D136">
        <f t="shared" si="2"/>
        <v>0</v>
      </c>
    </row>
    <row r="137" spans="1:4" x14ac:dyDescent="0.25">
      <c r="A137" s="27" t="s">
        <v>178</v>
      </c>
      <c r="B137" s="17" t="s">
        <v>23</v>
      </c>
      <c r="C137" s="40" t="s">
        <v>335</v>
      </c>
      <c r="D137">
        <f t="shared" si="2"/>
        <v>0</v>
      </c>
    </row>
    <row r="138" spans="1:4" x14ac:dyDescent="0.25">
      <c r="A138" s="27" t="s">
        <v>179</v>
      </c>
      <c r="B138" s="17" t="s">
        <v>23</v>
      </c>
      <c r="C138" s="40" t="s">
        <v>335</v>
      </c>
      <c r="D138">
        <f t="shared" si="2"/>
        <v>0</v>
      </c>
    </row>
    <row r="139" spans="1:4" x14ac:dyDescent="0.25">
      <c r="A139" s="27" t="s">
        <v>182</v>
      </c>
      <c r="B139" s="17" t="s">
        <v>40</v>
      </c>
      <c r="C139" s="40" t="s">
        <v>335</v>
      </c>
      <c r="D139">
        <f t="shared" si="2"/>
        <v>0</v>
      </c>
    </row>
    <row r="140" spans="1:4" x14ac:dyDescent="0.25">
      <c r="A140" s="27" t="s">
        <v>187</v>
      </c>
      <c r="B140" s="17" t="s">
        <v>40</v>
      </c>
      <c r="C140" s="40" t="s">
        <v>335</v>
      </c>
      <c r="D140">
        <f t="shared" si="2"/>
        <v>0</v>
      </c>
    </row>
    <row r="141" spans="1:4" x14ac:dyDescent="0.25">
      <c r="A141" s="27" t="s">
        <v>191</v>
      </c>
      <c r="B141" s="17" t="s">
        <v>40</v>
      </c>
      <c r="C141" s="40" t="s">
        <v>335</v>
      </c>
      <c r="D141">
        <f t="shared" si="2"/>
        <v>0</v>
      </c>
    </row>
    <row r="142" spans="1:4" x14ac:dyDescent="0.25">
      <c r="A142" s="27" t="s">
        <v>192</v>
      </c>
      <c r="B142" s="17" t="s">
        <v>40</v>
      </c>
      <c r="C142" s="40" t="s">
        <v>335</v>
      </c>
      <c r="D142">
        <f t="shared" si="2"/>
        <v>0</v>
      </c>
    </row>
    <row r="143" spans="1:4" x14ac:dyDescent="0.25">
      <c r="A143" s="27" t="s">
        <v>193</v>
      </c>
      <c r="B143" s="17" t="s">
        <v>40</v>
      </c>
      <c r="C143" s="40" t="s">
        <v>335</v>
      </c>
      <c r="D143">
        <f t="shared" si="2"/>
        <v>0</v>
      </c>
    </row>
    <row r="144" spans="1:4" x14ac:dyDescent="0.25">
      <c r="A144" s="27" t="s">
        <v>194</v>
      </c>
      <c r="B144" s="17" t="s">
        <v>40</v>
      </c>
      <c r="C144" s="40" t="s">
        <v>335</v>
      </c>
      <c r="D144">
        <f t="shared" si="2"/>
        <v>0</v>
      </c>
    </row>
    <row r="145" spans="1:4" x14ac:dyDescent="0.25">
      <c r="A145" s="27" t="s">
        <v>217</v>
      </c>
      <c r="B145" s="17" t="s">
        <v>335</v>
      </c>
      <c r="C145" s="40" t="s">
        <v>335</v>
      </c>
      <c r="D145">
        <f t="shared" si="2"/>
        <v>1</v>
      </c>
    </row>
    <row r="146" spans="1:4" x14ac:dyDescent="0.25">
      <c r="A146" s="27" t="s">
        <v>225</v>
      </c>
      <c r="B146" s="17" t="s">
        <v>40</v>
      </c>
      <c r="C146" s="40" t="s">
        <v>335</v>
      </c>
      <c r="D146">
        <f t="shared" si="2"/>
        <v>0</v>
      </c>
    </row>
    <row r="147" spans="1:4" x14ac:dyDescent="0.25">
      <c r="A147" s="27" t="s">
        <v>229</v>
      </c>
      <c r="B147" s="17" t="s">
        <v>40</v>
      </c>
      <c r="C147" s="40" t="s">
        <v>335</v>
      </c>
      <c r="D147">
        <f t="shared" si="2"/>
        <v>0</v>
      </c>
    </row>
    <row r="148" spans="1:4" x14ac:dyDescent="0.25">
      <c r="A148" s="27" t="s">
        <v>230</v>
      </c>
      <c r="B148" s="17" t="s">
        <v>40</v>
      </c>
      <c r="C148" s="40" t="s">
        <v>335</v>
      </c>
      <c r="D148">
        <f t="shared" si="2"/>
        <v>0</v>
      </c>
    </row>
    <row r="149" spans="1:4" x14ac:dyDescent="0.25">
      <c r="A149" s="27" t="s">
        <v>265</v>
      </c>
      <c r="B149" s="17" t="s">
        <v>26</v>
      </c>
      <c r="C149" s="40" t="s">
        <v>335</v>
      </c>
      <c r="D149">
        <f t="shared" si="2"/>
        <v>0</v>
      </c>
    </row>
    <row r="150" spans="1:4" x14ac:dyDescent="0.25">
      <c r="A150" s="27" t="s">
        <v>267</v>
      </c>
      <c r="B150" s="17" t="s">
        <v>26</v>
      </c>
      <c r="C150" s="40" t="s">
        <v>335</v>
      </c>
      <c r="D150">
        <f t="shared" si="2"/>
        <v>0</v>
      </c>
    </row>
    <row r="151" spans="1:4" x14ac:dyDescent="0.25">
      <c r="A151" s="27" t="s">
        <v>273</v>
      </c>
      <c r="B151" s="17" t="s">
        <v>26</v>
      </c>
      <c r="C151" s="40" t="s">
        <v>335</v>
      </c>
      <c r="D151">
        <f t="shared" si="2"/>
        <v>0</v>
      </c>
    </row>
    <row r="152" spans="1:4" x14ac:dyDescent="0.25">
      <c r="A152" s="27" t="s">
        <v>275</v>
      </c>
      <c r="B152" s="17" t="s">
        <v>40</v>
      </c>
      <c r="C152" s="40" t="s">
        <v>335</v>
      </c>
      <c r="D152">
        <f t="shared" si="2"/>
        <v>0</v>
      </c>
    </row>
    <row r="153" spans="1:4" x14ac:dyDescent="0.25">
      <c r="A153" s="27" t="s">
        <v>276</v>
      </c>
      <c r="B153" s="17" t="s">
        <v>40</v>
      </c>
      <c r="C153" s="40" t="s">
        <v>335</v>
      </c>
      <c r="D153">
        <f t="shared" si="2"/>
        <v>0</v>
      </c>
    </row>
    <row r="154" spans="1:4" x14ac:dyDescent="0.25">
      <c r="A154" s="27" t="s">
        <v>279</v>
      </c>
      <c r="B154" s="17" t="s">
        <v>40</v>
      </c>
      <c r="C154" s="40" t="s">
        <v>335</v>
      </c>
      <c r="D154">
        <f t="shared" si="2"/>
        <v>0</v>
      </c>
    </row>
    <row r="155" spans="1:4" x14ac:dyDescent="0.25">
      <c r="A155" s="27" t="s">
        <v>281</v>
      </c>
      <c r="B155" s="17" t="s">
        <v>40</v>
      </c>
      <c r="C155" s="40" t="s">
        <v>335</v>
      </c>
      <c r="D155">
        <f t="shared" si="2"/>
        <v>0</v>
      </c>
    </row>
    <row r="156" spans="1:4" x14ac:dyDescent="0.25">
      <c r="A156" s="27" t="s">
        <v>84</v>
      </c>
      <c r="B156" s="17" t="s">
        <v>335</v>
      </c>
      <c r="C156" s="40" t="s">
        <v>348</v>
      </c>
      <c r="D156">
        <f t="shared" si="2"/>
        <v>0</v>
      </c>
    </row>
    <row r="157" spans="1:4" x14ac:dyDescent="0.25">
      <c r="A157" s="27" t="s">
        <v>87</v>
      </c>
      <c r="B157" s="17" t="s">
        <v>335</v>
      </c>
      <c r="C157" s="40" t="s">
        <v>348</v>
      </c>
      <c r="D157">
        <f t="shared" si="2"/>
        <v>0</v>
      </c>
    </row>
    <row r="158" spans="1:4" x14ac:dyDescent="0.25">
      <c r="A158" s="27" t="s">
        <v>181</v>
      </c>
      <c r="B158" s="17" t="s">
        <v>40</v>
      </c>
      <c r="C158" s="40" t="s">
        <v>348</v>
      </c>
      <c r="D158">
        <f t="shared" si="2"/>
        <v>0</v>
      </c>
    </row>
    <row r="159" spans="1:4" x14ac:dyDescent="0.25">
      <c r="A159" s="27" t="s">
        <v>210</v>
      </c>
      <c r="B159" s="17" t="s">
        <v>23</v>
      </c>
      <c r="C159" s="40" t="s">
        <v>348</v>
      </c>
      <c r="D159">
        <f t="shared" si="2"/>
        <v>0</v>
      </c>
    </row>
    <row r="160" spans="1:4" x14ac:dyDescent="0.25">
      <c r="A160" s="27" t="s">
        <v>228</v>
      </c>
      <c r="B160" s="17" t="s">
        <v>40</v>
      </c>
      <c r="C160" s="40" t="s">
        <v>348</v>
      </c>
      <c r="D160">
        <f t="shared" si="2"/>
        <v>0</v>
      </c>
    </row>
    <row r="161" spans="1:4" x14ac:dyDescent="0.25">
      <c r="A161" s="27" t="s">
        <v>282</v>
      </c>
      <c r="B161" s="17" t="s">
        <v>335</v>
      </c>
      <c r="C161" s="40" t="s">
        <v>348</v>
      </c>
      <c r="D161">
        <f t="shared" si="2"/>
        <v>0</v>
      </c>
    </row>
    <row r="162" spans="1:4" x14ac:dyDescent="0.25">
      <c r="A162" s="27" t="s">
        <v>283</v>
      </c>
      <c r="B162" s="17" t="s">
        <v>335</v>
      </c>
      <c r="C162" s="40" t="s">
        <v>348</v>
      </c>
      <c r="D162">
        <f t="shared" si="2"/>
        <v>0</v>
      </c>
    </row>
    <row r="163" spans="1:4" x14ac:dyDescent="0.25">
      <c r="A163" s="27" t="s">
        <v>285</v>
      </c>
      <c r="B163" s="17" t="s">
        <v>23</v>
      </c>
      <c r="C163" s="40" t="s">
        <v>348</v>
      </c>
      <c r="D163">
        <f t="shared" si="2"/>
        <v>0</v>
      </c>
    </row>
    <row r="164" spans="1:4" x14ac:dyDescent="0.25">
      <c r="A164" s="27" t="s">
        <v>289</v>
      </c>
      <c r="B164" s="17" t="s">
        <v>335</v>
      </c>
      <c r="C164" s="40" t="s">
        <v>348</v>
      </c>
      <c r="D164">
        <f t="shared" si="2"/>
        <v>0</v>
      </c>
    </row>
    <row r="165" spans="1:4" x14ac:dyDescent="0.25">
      <c r="A165" s="27" t="s">
        <v>39</v>
      </c>
      <c r="B165" s="17" t="s">
        <v>335</v>
      </c>
      <c r="C165" s="40" t="s">
        <v>40</v>
      </c>
      <c r="D165">
        <f t="shared" si="2"/>
        <v>0</v>
      </c>
    </row>
    <row r="166" spans="1:4" x14ac:dyDescent="0.25">
      <c r="A166" s="27" t="s">
        <v>41</v>
      </c>
      <c r="B166" s="17" t="s">
        <v>335</v>
      </c>
      <c r="C166" s="40" t="s">
        <v>40</v>
      </c>
      <c r="D166">
        <f t="shared" si="2"/>
        <v>0</v>
      </c>
    </row>
    <row r="167" spans="1:4" x14ac:dyDescent="0.25">
      <c r="A167" s="27" t="s">
        <v>45</v>
      </c>
      <c r="B167" s="17" t="s">
        <v>335</v>
      </c>
      <c r="C167" s="40" t="s">
        <v>40</v>
      </c>
      <c r="D167">
        <f t="shared" si="2"/>
        <v>0</v>
      </c>
    </row>
    <row r="168" spans="1:4" x14ac:dyDescent="0.25">
      <c r="A168" s="27" t="s">
        <v>76</v>
      </c>
      <c r="B168" s="17" t="s">
        <v>26</v>
      </c>
      <c r="C168" s="40" t="s">
        <v>40</v>
      </c>
      <c r="D168">
        <f t="shared" si="2"/>
        <v>0</v>
      </c>
    </row>
    <row r="169" spans="1:4" x14ac:dyDescent="0.25">
      <c r="A169" s="27" t="s">
        <v>78</v>
      </c>
      <c r="B169" s="17" t="s">
        <v>26</v>
      </c>
      <c r="C169" s="40" t="s">
        <v>40</v>
      </c>
      <c r="D169">
        <f t="shared" si="2"/>
        <v>0</v>
      </c>
    </row>
    <row r="170" spans="1:4" x14ac:dyDescent="0.25">
      <c r="A170" s="27" t="s">
        <v>118</v>
      </c>
      <c r="B170" s="17" t="s">
        <v>40</v>
      </c>
      <c r="C170" s="40" t="s">
        <v>40</v>
      </c>
      <c r="D170">
        <f t="shared" si="2"/>
        <v>1</v>
      </c>
    </row>
    <row r="171" spans="1:4" x14ac:dyDescent="0.25">
      <c r="A171" s="27" t="s">
        <v>121</v>
      </c>
      <c r="B171" s="17" t="s">
        <v>335</v>
      </c>
      <c r="C171" s="40" t="s">
        <v>40</v>
      </c>
      <c r="D171">
        <f t="shared" si="2"/>
        <v>0</v>
      </c>
    </row>
    <row r="172" spans="1:4" x14ac:dyDescent="0.25">
      <c r="A172" s="27" t="s">
        <v>125</v>
      </c>
      <c r="B172" s="17" t="s">
        <v>40</v>
      </c>
      <c r="C172" s="40" t="s">
        <v>40</v>
      </c>
      <c r="D172">
        <f t="shared" si="2"/>
        <v>1</v>
      </c>
    </row>
    <row r="173" spans="1:4" x14ac:dyDescent="0.25">
      <c r="A173" s="27" t="s">
        <v>126</v>
      </c>
      <c r="B173" s="17" t="s">
        <v>40</v>
      </c>
      <c r="C173" s="40" t="s">
        <v>40</v>
      </c>
      <c r="D173">
        <f t="shared" si="2"/>
        <v>1</v>
      </c>
    </row>
    <row r="174" spans="1:4" x14ac:dyDescent="0.25">
      <c r="A174" s="27" t="s">
        <v>127</v>
      </c>
      <c r="B174" s="17" t="s">
        <v>40</v>
      </c>
      <c r="C174" s="40" t="s">
        <v>40</v>
      </c>
      <c r="D174">
        <f t="shared" si="2"/>
        <v>1</v>
      </c>
    </row>
    <row r="175" spans="1:4" x14ac:dyDescent="0.25">
      <c r="A175" s="27" t="s">
        <v>128</v>
      </c>
      <c r="B175" s="17" t="s">
        <v>40</v>
      </c>
      <c r="C175" s="40" t="s">
        <v>40</v>
      </c>
      <c r="D175">
        <f t="shared" si="2"/>
        <v>1</v>
      </c>
    </row>
    <row r="176" spans="1:4" x14ac:dyDescent="0.25">
      <c r="A176" s="27" t="s">
        <v>129</v>
      </c>
      <c r="B176" s="17" t="s">
        <v>335</v>
      </c>
      <c r="C176" s="40" t="s">
        <v>40</v>
      </c>
      <c r="D176">
        <f t="shared" si="2"/>
        <v>0</v>
      </c>
    </row>
    <row r="177" spans="1:4" x14ac:dyDescent="0.25">
      <c r="A177" s="27" t="s">
        <v>130</v>
      </c>
      <c r="B177" s="17" t="s">
        <v>40</v>
      </c>
      <c r="C177" s="40" t="s">
        <v>40</v>
      </c>
      <c r="D177">
        <f t="shared" si="2"/>
        <v>1</v>
      </c>
    </row>
    <row r="178" spans="1:4" x14ac:dyDescent="0.25">
      <c r="A178" s="27" t="s">
        <v>131</v>
      </c>
      <c r="B178" s="17" t="s">
        <v>40</v>
      </c>
      <c r="C178" s="40" t="s">
        <v>40</v>
      </c>
      <c r="D178">
        <f t="shared" si="2"/>
        <v>1</v>
      </c>
    </row>
    <row r="179" spans="1:4" x14ac:dyDescent="0.25">
      <c r="A179" s="27" t="s">
        <v>132</v>
      </c>
      <c r="B179" s="17" t="s">
        <v>40</v>
      </c>
      <c r="C179" s="40" t="s">
        <v>40</v>
      </c>
      <c r="D179">
        <f t="shared" si="2"/>
        <v>1</v>
      </c>
    </row>
    <row r="180" spans="1:4" x14ac:dyDescent="0.25">
      <c r="A180" s="27" t="s">
        <v>133</v>
      </c>
      <c r="B180" s="17" t="s">
        <v>40</v>
      </c>
      <c r="C180" s="40" t="s">
        <v>40</v>
      </c>
      <c r="D180">
        <f t="shared" si="2"/>
        <v>1</v>
      </c>
    </row>
    <row r="181" spans="1:4" x14ac:dyDescent="0.25">
      <c r="A181" s="27" t="s">
        <v>134</v>
      </c>
      <c r="B181" s="17" t="s">
        <v>40</v>
      </c>
      <c r="C181" s="40" t="s">
        <v>40</v>
      </c>
      <c r="D181">
        <f t="shared" si="2"/>
        <v>1</v>
      </c>
    </row>
    <row r="182" spans="1:4" x14ac:dyDescent="0.25">
      <c r="A182" s="27" t="s">
        <v>135</v>
      </c>
      <c r="B182" s="17" t="s">
        <v>40</v>
      </c>
      <c r="C182" s="40" t="s">
        <v>40</v>
      </c>
      <c r="D182">
        <f t="shared" si="2"/>
        <v>1</v>
      </c>
    </row>
    <row r="183" spans="1:4" x14ac:dyDescent="0.25">
      <c r="A183" s="27" t="s">
        <v>137</v>
      </c>
      <c r="B183" s="17" t="s">
        <v>40</v>
      </c>
      <c r="C183" s="40" t="s">
        <v>40</v>
      </c>
      <c r="D183">
        <f t="shared" si="2"/>
        <v>1</v>
      </c>
    </row>
    <row r="184" spans="1:4" x14ac:dyDescent="0.25">
      <c r="A184" s="27" t="s">
        <v>138</v>
      </c>
      <c r="B184" s="17" t="s">
        <v>40</v>
      </c>
      <c r="C184" s="40" t="s">
        <v>40</v>
      </c>
      <c r="D184">
        <f t="shared" si="2"/>
        <v>1</v>
      </c>
    </row>
    <row r="185" spans="1:4" x14ac:dyDescent="0.25">
      <c r="A185" s="27" t="s">
        <v>139</v>
      </c>
      <c r="B185" s="17" t="s">
        <v>40</v>
      </c>
      <c r="C185" s="40" t="s">
        <v>40</v>
      </c>
      <c r="D185">
        <f t="shared" si="2"/>
        <v>1</v>
      </c>
    </row>
    <row r="186" spans="1:4" x14ac:dyDescent="0.25">
      <c r="A186" s="27" t="s">
        <v>140</v>
      </c>
      <c r="B186" s="17" t="s">
        <v>40</v>
      </c>
      <c r="C186" s="40" t="s">
        <v>40</v>
      </c>
      <c r="D186">
        <f t="shared" si="2"/>
        <v>1</v>
      </c>
    </row>
    <row r="187" spans="1:4" x14ac:dyDescent="0.25">
      <c r="A187" s="27" t="s">
        <v>142</v>
      </c>
      <c r="B187" s="17" t="s">
        <v>40</v>
      </c>
      <c r="C187" s="40" t="s">
        <v>40</v>
      </c>
      <c r="D187">
        <f t="shared" si="2"/>
        <v>1</v>
      </c>
    </row>
    <row r="188" spans="1:4" x14ac:dyDescent="0.25">
      <c r="A188" s="27" t="s">
        <v>143</v>
      </c>
      <c r="B188" s="17" t="s">
        <v>40</v>
      </c>
      <c r="C188" s="40" t="s">
        <v>40</v>
      </c>
      <c r="D188">
        <f t="shared" si="2"/>
        <v>1</v>
      </c>
    </row>
    <row r="189" spans="1:4" x14ac:dyDescent="0.25">
      <c r="A189" s="27" t="s">
        <v>144</v>
      </c>
      <c r="B189" s="17" t="s">
        <v>40</v>
      </c>
      <c r="C189" s="40" t="s">
        <v>40</v>
      </c>
      <c r="D189">
        <f t="shared" si="2"/>
        <v>1</v>
      </c>
    </row>
    <row r="190" spans="1:4" x14ac:dyDescent="0.25">
      <c r="A190" s="27" t="s">
        <v>145</v>
      </c>
      <c r="B190" s="17" t="s">
        <v>40</v>
      </c>
      <c r="C190" s="40" t="s">
        <v>40</v>
      </c>
      <c r="D190">
        <f t="shared" si="2"/>
        <v>1</v>
      </c>
    </row>
    <row r="191" spans="1:4" x14ac:dyDescent="0.25">
      <c r="A191" s="27" t="s">
        <v>146</v>
      </c>
      <c r="B191" s="17" t="s">
        <v>40</v>
      </c>
      <c r="C191" s="40" t="s">
        <v>40</v>
      </c>
      <c r="D191">
        <f t="shared" si="2"/>
        <v>1</v>
      </c>
    </row>
    <row r="192" spans="1:4" x14ac:dyDescent="0.25">
      <c r="A192" s="27" t="s">
        <v>147</v>
      </c>
      <c r="B192" s="17" t="s">
        <v>40</v>
      </c>
      <c r="C192" s="40" t="s">
        <v>40</v>
      </c>
      <c r="D192">
        <f t="shared" si="2"/>
        <v>1</v>
      </c>
    </row>
    <row r="193" spans="1:4" x14ac:dyDescent="0.25">
      <c r="A193" s="27" t="s">
        <v>148</v>
      </c>
      <c r="B193" s="17" t="s">
        <v>40</v>
      </c>
      <c r="C193" s="40" t="s">
        <v>40</v>
      </c>
      <c r="D193">
        <f t="shared" si="2"/>
        <v>1</v>
      </c>
    </row>
    <row r="194" spans="1:4" x14ac:dyDescent="0.25">
      <c r="A194" s="27" t="s">
        <v>149</v>
      </c>
      <c r="B194" s="17" t="s">
        <v>40</v>
      </c>
      <c r="C194" s="40" t="s">
        <v>40</v>
      </c>
      <c r="D194">
        <f t="shared" ref="D194:D257" si="3">IF(B194=C194,1,0)</f>
        <v>1</v>
      </c>
    </row>
    <row r="195" spans="1:4" x14ac:dyDescent="0.25">
      <c r="A195" s="27" t="s">
        <v>150</v>
      </c>
      <c r="B195" s="17" t="s">
        <v>40</v>
      </c>
      <c r="C195" s="40" t="s">
        <v>40</v>
      </c>
      <c r="D195">
        <f t="shared" si="3"/>
        <v>1</v>
      </c>
    </row>
    <row r="196" spans="1:4" x14ac:dyDescent="0.25">
      <c r="A196" s="27" t="s">
        <v>151</v>
      </c>
      <c r="B196" s="17" t="s">
        <v>40</v>
      </c>
      <c r="C196" s="40" t="s">
        <v>40</v>
      </c>
      <c r="D196">
        <f t="shared" si="3"/>
        <v>1</v>
      </c>
    </row>
    <row r="197" spans="1:4" x14ac:dyDescent="0.25">
      <c r="A197" s="27" t="s">
        <v>152</v>
      </c>
      <c r="B197" s="17" t="s">
        <v>40</v>
      </c>
      <c r="C197" s="40" t="s">
        <v>40</v>
      </c>
      <c r="D197">
        <f t="shared" si="3"/>
        <v>1</v>
      </c>
    </row>
    <row r="198" spans="1:4" x14ac:dyDescent="0.25">
      <c r="A198" s="27" t="s">
        <v>153</v>
      </c>
      <c r="B198" s="17" t="s">
        <v>40</v>
      </c>
      <c r="C198" s="40" t="s">
        <v>40</v>
      </c>
      <c r="D198">
        <f t="shared" si="3"/>
        <v>1</v>
      </c>
    </row>
    <row r="199" spans="1:4" x14ac:dyDescent="0.25">
      <c r="A199" s="27" t="s">
        <v>154</v>
      </c>
      <c r="B199" s="17" t="s">
        <v>40</v>
      </c>
      <c r="C199" s="40" t="s">
        <v>40</v>
      </c>
      <c r="D199">
        <f t="shared" si="3"/>
        <v>1</v>
      </c>
    </row>
    <row r="200" spans="1:4" x14ac:dyDescent="0.25">
      <c r="A200" s="27" t="s">
        <v>155</v>
      </c>
      <c r="B200" s="17" t="s">
        <v>40</v>
      </c>
      <c r="C200" s="40" t="s">
        <v>40</v>
      </c>
      <c r="D200">
        <f t="shared" si="3"/>
        <v>1</v>
      </c>
    </row>
    <row r="201" spans="1:4" x14ac:dyDescent="0.25">
      <c r="A201" s="27" t="s">
        <v>156</v>
      </c>
      <c r="B201" s="17" t="s">
        <v>40</v>
      </c>
      <c r="C201" s="40" t="s">
        <v>40</v>
      </c>
      <c r="D201">
        <f t="shared" si="3"/>
        <v>1</v>
      </c>
    </row>
    <row r="202" spans="1:4" x14ac:dyDescent="0.25">
      <c r="A202" s="27" t="s">
        <v>157</v>
      </c>
      <c r="B202" s="17" t="s">
        <v>40</v>
      </c>
      <c r="C202" s="40" t="s">
        <v>40</v>
      </c>
      <c r="D202">
        <f t="shared" si="3"/>
        <v>1</v>
      </c>
    </row>
    <row r="203" spans="1:4" x14ac:dyDescent="0.25">
      <c r="A203" s="27" t="s">
        <v>158</v>
      </c>
      <c r="B203" s="17" t="s">
        <v>40</v>
      </c>
      <c r="C203" s="40" t="s">
        <v>40</v>
      </c>
      <c r="D203">
        <f t="shared" si="3"/>
        <v>1</v>
      </c>
    </row>
    <row r="204" spans="1:4" x14ac:dyDescent="0.25">
      <c r="A204" s="27" t="s">
        <v>159</v>
      </c>
      <c r="B204" s="17" t="s">
        <v>40</v>
      </c>
      <c r="C204" s="40" t="s">
        <v>40</v>
      </c>
      <c r="D204">
        <f t="shared" si="3"/>
        <v>1</v>
      </c>
    </row>
    <row r="205" spans="1:4" x14ac:dyDescent="0.25">
      <c r="A205" s="27" t="s">
        <v>160</v>
      </c>
      <c r="B205" s="17" t="s">
        <v>40</v>
      </c>
      <c r="C205" s="40" t="s">
        <v>40</v>
      </c>
      <c r="D205">
        <f t="shared" si="3"/>
        <v>1</v>
      </c>
    </row>
    <row r="206" spans="1:4" x14ac:dyDescent="0.25">
      <c r="A206" s="27" t="s">
        <v>164</v>
      </c>
      <c r="B206" s="17" t="s">
        <v>40</v>
      </c>
      <c r="C206" s="40" t="s">
        <v>40</v>
      </c>
      <c r="D206">
        <f t="shared" si="3"/>
        <v>1</v>
      </c>
    </row>
    <row r="207" spans="1:4" x14ac:dyDescent="0.25">
      <c r="A207" s="27" t="s">
        <v>165</v>
      </c>
      <c r="B207" s="17" t="s">
        <v>40</v>
      </c>
      <c r="C207" s="40" t="s">
        <v>40</v>
      </c>
      <c r="D207">
        <f t="shared" si="3"/>
        <v>1</v>
      </c>
    </row>
    <row r="208" spans="1:4" x14ac:dyDescent="0.25">
      <c r="A208" s="27" t="s">
        <v>166</v>
      </c>
      <c r="B208" s="17" t="s">
        <v>40</v>
      </c>
      <c r="C208" s="40" t="s">
        <v>40</v>
      </c>
      <c r="D208">
        <f t="shared" si="3"/>
        <v>1</v>
      </c>
    </row>
    <row r="209" spans="1:4" x14ac:dyDescent="0.25">
      <c r="A209" s="27" t="s">
        <v>167</v>
      </c>
      <c r="B209" s="17" t="s">
        <v>40</v>
      </c>
      <c r="C209" s="40" t="s">
        <v>40</v>
      </c>
      <c r="D209">
        <f t="shared" si="3"/>
        <v>1</v>
      </c>
    </row>
    <row r="210" spans="1:4" x14ac:dyDescent="0.25">
      <c r="A210" s="27" t="s">
        <v>170</v>
      </c>
      <c r="B210" s="17" t="s">
        <v>23</v>
      </c>
      <c r="C210" s="40" t="s">
        <v>40</v>
      </c>
      <c r="D210">
        <f t="shared" si="3"/>
        <v>0</v>
      </c>
    </row>
    <row r="211" spans="1:4" x14ac:dyDescent="0.25">
      <c r="A211" s="27" t="s">
        <v>172</v>
      </c>
      <c r="B211" s="17" t="s">
        <v>23</v>
      </c>
      <c r="C211" s="40" t="s">
        <v>40</v>
      </c>
      <c r="D211">
        <f t="shared" si="3"/>
        <v>0</v>
      </c>
    </row>
    <row r="212" spans="1:4" x14ac:dyDescent="0.25">
      <c r="A212" s="27" t="s">
        <v>180</v>
      </c>
      <c r="B212" s="17" t="s">
        <v>23</v>
      </c>
      <c r="C212" s="40" t="s">
        <v>40</v>
      </c>
      <c r="D212">
        <f t="shared" si="3"/>
        <v>0</v>
      </c>
    </row>
    <row r="213" spans="1:4" x14ac:dyDescent="0.25">
      <c r="A213" s="27" t="s">
        <v>189</v>
      </c>
      <c r="B213" s="17" t="s">
        <v>40</v>
      </c>
      <c r="C213" s="40" t="s">
        <v>40</v>
      </c>
      <c r="D213">
        <f t="shared" si="3"/>
        <v>1</v>
      </c>
    </row>
    <row r="214" spans="1:4" x14ac:dyDescent="0.25">
      <c r="A214" s="27" t="s">
        <v>200</v>
      </c>
      <c r="B214" s="17" t="s">
        <v>23</v>
      </c>
      <c r="C214" s="40" t="s">
        <v>40</v>
      </c>
      <c r="D214">
        <f t="shared" si="3"/>
        <v>0</v>
      </c>
    </row>
    <row r="215" spans="1:4" x14ac:dyDescent="0.25">
      <c r="A215" s="27" t="s">
        <v>205</v>
      </c>
      <c r="B215" s="17" t="s">
        <v>23</v>
      </c>
      <c r="C215" s="40" t="s">
        <v>40</v>
      </c>
      <c r="D215">
        <f t="shared" si="3"/>
        <v>0</v>
      </c>
    </row>
    <row r="216" spans="1:4" x14ac:dyDescent="0.25">
      <c r="A216" s="27" t="s">
        <v>207</v>
      </c>
      <c r="B216" s="17" t="s">
        <v>23</v>
      </c>
      <c r="C216" s="40" t="s">
        <v>40</v>
      </c>
      <c r="D216">
        <f t="shared" si="3"/>
        <v>0</v>
      </c>
    </row>
    <row r="217" spans="1:4" x14ac:dyDescent="0.25">
      <c r="A217" s="27" t="s">
        <v>208</v>
      </c>
      <c r="B217" s="17" t="s">
        <v>23</v>
      </c>
      <c r="C217" s="40" t="s">
        <v>40</v>
      </c>
      <c r="D217">
        <f t="shared" si="3"/>
        <v>0</v>
      </c>
    </row>
    <row r="218" spans="1:4" x14ac:dyDescent="0.25">
      <c r="A218" s="27" t="s">
        <v>218</v>
      </c>
      <c r="B218" s="17" t="s">
        <v>40</v>
      </c>
      <c r="C218" s="40" t="s">
        <v>40</v>
      </c>
      <c r="D218">
        <f t="shared" si="3"/>
        <v>1</v>
      </c>
    </row>
    <row r="219" spans="1:4" x14ac:dyDescent="0.25">
      <c r="A219" s="27" t="s">
        <v>220</v>
      </c>
      <c r="B219" s="17" t="s">
        <v>40</v>
      </c>
      <c r="C219" s="40" t="s">
        <v>40</v>
      </c>
      <c r="D219">
        <f t="shared" si="3"/>
        <v>1</v>
      </c>
    </row>
    <row r="220" spans="1:4" x14ac:dyDescent="0.25">
      <c r="A220" s="27" t="s">
        <v>221</v>
      </c>
      <c r="B220" s="17" t="s">
        <v>335</v>
      </c>
      <c r="C220" s="40" t="s">
        <v>40</v>
      </c>
      <c r="D220">
        <f t="shared" si="3"/>
        <v>0</v>
      </c>
    </row>
    <row r="221" spans="1:4" x14ac:dyDescent="0.25">
      <c r="A221" s="27" t="s">
        <v>224</v>
      </c>
      <c r="B221" s="17" t="s">
        <v>40</v>
      </c>
      <c r="C221" s="40" t="s">
        <v>40</v>
      </c>
      <c r="D221">
        <f t="shared" si="3"/>
        <v>1</v>
      </c>
    </row>
    <row r="222" spans="1:4" x14ac:dyDescent="0.25">
      <c r="A222" s="27" t="s">
        <v>232</v>
      </c>
      <c r="B222" s="17" t="s">
        <v>40</v>
      </c>
      <c r="C222" s="40" t="s">
        <v>40</v>
      </c>
      <c r="D222">
        <f t="shared" si="3"/>
        <v>1</v>
      </c>
    </row>
    <row r="223" spans="1:4" x14ac:dyDescent="0.25">
      <c r="A223" s="27" t="s">
        <v>233</v>
      </c>
      <c r="B223" s="17" t="s">
        <v>335</v>
      </c>
      <c r="C223" s="40" t="s">
        <v>40</v>
      </c>
      <c r="D223">
        <f t="shared" si="3"/>
        <v>0</v>
      </c>
    </row>
    <row r="224" spans="1:4" x14ac:dyDescent="0.25">
      <c r="A224" s="27" t="s">
        <v>234</v>
      </c>
      <c r="B224" s="17" t="s">
        <v>335</v>
      </c>
      <c r="C224" s="40" t="s">
        <v>40</v>
      </c>
      <c r="D224">
        <f t="shared" si="3"/>
        <v>0</v>
      </c>
    </row>
    <row r="225" spans="1:4" x14ac:dyDescent="0.25">
      <c r="A225" s="27" t="s">
        <v>235</v>
      </c>
      <c r="B225" s="17" t="s">
        <v>26</v>
      </c>
      <c r="C225" s="40" t="s">
        <v>40</v>
      </c>
      <c r="D225">
        <f t="shared" si="3"/>
        <v>0</v>
      </c>
    </row>
    <row r="226" spans="1:4" x14ac:dyDescent="0.25">
      <c r="A226" s="27" t="s">
        <v>236</v>
      </c>
      <c r="B226" s="17" t="s">
        <v>26</v>
      </c>
      <c r="C226" s="40" t="s">
        <v>40</v>
      </c>
      <c r="D226">
        <f t="shared" si="3"/>
        <v>0</v>
      </c>
    </row>
    <row r="227" spans="1:4" x14ac:dyDescent="0.25">
      <c r="A227" s="27" t="s">
        <v>237</v>
      </c>
      <c r="B227" s="17" t="s">
        <v>26</v>
      </c>
      <c r="C227" s="40" t="s">
        <v>40</v>
      </c>
      <c r="D227">
        <f t="shared" si="3"/>
        <v>0</v>
      </c>
    </row>
    <row r="228" spans="1:4" x14ac:dyDescent="0.25">
      <c r="A228" s="27" t="s">
        <v>238</v>
      </c>
      <c r="B228" s="17" t="s">
        <v>26</v>
      </c>
      <c r="C228" s="40" t="s">
        <v>40</v>
      </c>
      <c r="D228">
        <f t="shared" si="3"/>
        <v>0</v>
      </c>
    </row>
    <row r="229" spans="1:4" x14ac:dyDescent="0.25">
      <c r="A229" s="27" t="s">
        <v>239</v>
      </c>
      <c r="B229" s="17" t="s">
        <v>335</v>
      </c>
      <c r="C229" s="40" t="s">
        <v>40</v>
      </c>
      <c r="D229">
        <f t="shared" si="3"/>
        <v>0</v>
      </c>
    </row>
    <row r="230" spans="1:4" x14ac:dyDescent="0.25">
      <c r="A230" s="27" t="s">
        <v>240</v>
      </c>
      <c r="B230" s="17" t="s">
        <v>26</v>
      </c>
      <c r="C230" s="40" t="s">
        <v>40</v>
      </c>
      <c r="D230">
        <f t="shared" si="3"/>
        <v>0</v>
      </c>
    </row>
    <row r="231" spans="1:4" x14ac:dyDescent="0.25">
      <c r="A231" s="27" t="s">
        <v>241</v>
      </c>
      <c r="B231" s="17" t="s">
        <v>335</v>
      </c>
      <c r="C231" s="40" t="s">
        <v>40</v>
      </c>
      <c r="D231">
        <f t="shared" si="3"/>
        <v>0</v>
      </c>
    </row>
    <row r="232" spans="1:4" x14ac:dyDescent="0.25">
      <c r="A232" s="27" t="s">
        <v>242</v>
      </c>
      <c r="B232" s="17" t="s">
        <v>335</v>
      </c>
      <c r="C232" s="40" t="s">
        <v>40</v>
      </c>
      <c r="D232">
        <f t="shared" si="3"/>
        <v>0</v>
      </c>
    </row>
    <row r="233" spans="1:4" x14ac:dyDescent="0.25">
      <c r="A233" s="27" t="s">
        <v>243</v>
      </c>
      <c r="B233" s="17" t="s">
        <v>335</v>
      </c>
      <c r="C233" s="40" t="s">
        <v>40</v>
      </c>
      <c r="D233">
        <f t="shared" si="3"/>
        <v>0</v>
      </c>
    </row>
    <row r="234" spans="1:4" x14ac:dyDescent="0.25">
      <c r="A234" s="27" t="s">
        <v>244</v>
      </c>
      <c r="B234" s="17" t="s">
        <v>335</v>
      </c>
      <c r="C234" s="40" t="s">
        <v>40</v>
      </c>
      <c r="D234">
        <f t="shared" si="3"/>
        <v>0</v>
      </c>
    </row>
    <row r="235" spans="1:4" x14ac:dyDescent="0.25">
      <c r="A235" s="27" t="s">
        <v>245</v>
      </c>
      <c r="B235" s="17" t="s">
        <v>335</v>
      </c>
      <c r="C235" s="40" t="s">
        <v>40</v>
      </c>
      <c r="D235">
        <f t="shared" si="3"/>
        <v>0</v>
      </c>
    </row>
    <row r="236" spans="1:4" x14ac:dyDescent="0.25">
      <c r="A236" s="27" t="s">
        <v>246</v>
      </c>
      <c r="B236" s="17" t="s">
        <v>335</v>
      </c>
      <c r="C236" s="40" t="s">
        <v>40</v>
      </c>
      <c r="D236">
        <f t="shared" si="3"/>
        <v>0</v>
      </c>
    </row>
    <row r="237" spans="1:4" x14ac:dyDescent="0.25">
      <c r="A237" s="27" t="s">
        <v>247</v>
      </c>
      <c r="B237" s="17" t="s">
        <v>335</v>
      </c>
      <c r="C237" s="40" t="s">
        <v>40</v>
      </c>
      <c r="D237">
        <f t="shared" si="3"/>
        <v>0</v>
      </c>
    </row>
    <row r="238" spans="1:4" x14ac:dyDescent="0.25">
      <c r="A238" s="27" t="s">
        <v>248</v>
      </c>
      <c r="B238" s="17" t="s">
        <v>40</v>
      </c>
      <c r="C238" s="40" t="s">
        <v>40</v>
      </c>
      <c r="D238">
        <f t="shared" si="3"/>
        <v>1</v>
      </c>
    </row>
    <row r="239" spans="1:4" x14ac:dyDescent="0.25">
      <c r="A239" s="27" t="s">
        <v>249</v>
      </c>
      <c r="B239" s="17" t="s">
        <v>26</v>
      </c>
      <c r="C239" s="40" t="s">
        <v>40</v>
      </c>
      <c r="D239">
        <f t="shared" si="3"/>
        <v>0</v>
      </c>
    </row>
    <row r="240" spans="1:4" x14ac:dyDescent="0.25">
      <c r="A240" s="27" t="s">
        <v>250</v>
      </c>
      <c r="B240" s="17" t="s">
        <v>26</v>
      </c>
      <c r="C240" s="40" t="s">
        <v>40</v>
      </c>
      <c r="D240">
        <f t="shared" si="3"/>
        <v>0</v>
      </c>
    </row>
    <row r="241" spans="1:4" x14ac:dyDescent="0.25">
      <c r="A241" s="27" t="s">
        <v>251</v>
      </c>
      <c r="B241" s="17" t="s">
        <v>26</v>
      </c>
      <c r="C241" s="40" t="s">
        <v>40</v>
      </c>
      <c r="D241">
        <f t="shared" si="3"/>
        <v>0</v>
      </c>
    </row>
    <row r="242" spans="1:4" x14ac:dyDescent="0.25">
      <c r="A242" s="27" t="s">
        <v>252</v>
      </c>
      <c r="B242" s="17" t="s">
        <v>26</v>
      </c>
      <c r="C242" s="40" t="s">
        <v>40</v>
      </c>
      <c r="D242">
        <f t="shared" si="3"/>
        <v>0</v>
      </c>
    </row>
    <row r="243" spans="1:4" x14ac:dyDescent="0.25">
      <c r="A243" s="27" t="s">
        <v>253</v>
      </c>
      <c r="B243" s="17" t="s">
        <v>26</v>
      </c>
      <c r="C243" s="40" t="s">
        <v>40</v>
      </c>
      <c r="D243">
        <f t="shared" si="3"/>
        <v>0</v>
      </c>
    </row>
    <row r="244" spans="1:4" x14ac:dyDescent="0.25">
      <c r="A244" s="27" t="s">
        <v>254</v>
      </c>
      <c r="B244" s="17" t="s">
        <v>26</v>
      </c>
      <c r="C244" s="40" t="s">
        <v>40</v>
      </c>
      <c r="D244">
        <f t="shared" si="3"/>
        <v>0</v>
      </c>
    </row>
    <row r="245" spans="1:4" x14ac:dyDescent="0.25">
      <c r="A245" s="27" t="s">
        <v>255</v>
      </c>
      <c r="B245" s="17" t="s">
        <v>26</v>
      </c>
      <c r="C245" s="40" t="s">
        <v>40</v>
      </c>
      <c r="D245">
        <f t="shared" si="3"/>
        <v>0</v>
      </c>
    </row>
    <row r="246" spans="1:4" x14ac:dyDescent="0.25">
      <c r="A246" s="27" t="s">
        <v>256</v>
      </c>
      <c r="B246" s="17" t="s">
        <v>26</v>
      </c>
      <c r="C246" s="40" t="s">
        <v>40</v>
      </c>
      <c r="D246">
        <f t="shared" si="3"/>
        <v>0</v>
      </c>
    </row>
    <row r="247" spans="1:4" x14ac:dyDescent="0.25">
      <c r="A247" s="27" t="s">
        <v>257</v>
      </c>
      <c r="B247" s="17" t="s">
        <v>26</v>
      </c>
      <c r="C247" s="40" t="s">
        <v>40</v>
      </c>
      <c r="D247">
        <f t="shared" si="3"/>
        <v>0</v>
      </c>
    </row>
    <row r="248" spans="1:4" x14ac:dyDescent="0.25">
      <c r="A248" s="27" t="s">
        <v>258</v>
      </c>
      <c r="B248" s="17" t="s">
        <v>26</v>
      </c>
      <c r="C248" s="40" t="s">
        <v>40</v>
      </c>
      <c r="D248">
        <f t="shared" si="3"/>
        <v>0</v>
      </c>
    </row>
    <row r="249" spans="1:4" x14ac:dyDescent="0.25">
      <c r="A249" s="27" t="s">
        <v>259</v>
      </c>
      <c r="B249" s="17" t="s">
        <v>26</v>
      </c>
      <c r="C249" s="40" t="s">
        <v>40</v>
      </c>
      <c r="D249">
        <f t="shared" si="3"/>
        <v>0</v>
      </c>
    </row>
    <row r="250" spans="1:4" x14ac:dyDescent="0.25">
      <c r="A250" s="27" t="s">
        <v>260</v>
      </c>
      <c r="B250" s="17" t="s">
        <v>26</v>
      </c>
      <c r="C250" s="40" t="s">
        <v>40</v>
      </c>
      <c r="D250">
        <f t="shared" si="3"/>
        <v>0</v>
      </c>
    </row>
    <row r="251" spans="1:4" x14ac:dyDescent="0.25">
      <c r="A251" s="27" t="s">
        <v>261</v>
      </c>
      <c r="B251" s="17" t="s">
        <v>26</v>
      </c>
      <c r="C251" s="40" t="s">
        <v>40</v>
      </c>
      <c r="D251">
        <f t="shared" si="3"/>
        <v>0</v>
      </c>
    </row>
    <row r="252" spans="1:4" x14ac:dyDescent="0.25">
      <c r="A252" s="27" t="s">
        <v>262</v>
      </c>
      <c r="B252" s="17" t="s">
        <v>26</v>
      </c>
      <c r="C252" s="40" t="s">
        <v>40</v>
      </c>
      <c r="D252">
        <f t="shared" si="3"/>
        <v>0</v>
      </c>
    </row>
    <row r="253" spans="1:4" x14ac:dyDescent="0.25">
      <c r="A253" s="27" t="s">
        <v>263</v>
      </c>
      <c r="B253" s="17" t="s">
        <v>26</v>
      </c>
      <c r="C253" s="40" t="s">
        <v>40</v>
      </c>
      <c r="D253">
        <f t="shared" si="3"/>
        <v>0</v>
      </c>
    </row>
    <row r="254" spans="1:4" x14ac:dyDescent="0.25">
      <c r="A254" s="27" t="s">
        <v>264</v>
      </c>
      <c r="B254" s="17" t="s">
        <v>26</v>
      </c>
      <c r="C254" s="40" t="s">
        <v>40</v>
      </c>
      <c r="D254">
        <f t="shared" si="3"/>
        <v>0</v>
      </c>
    </row>
    <row r="255" spans="1:4" x14ac:dyDescent="0.25">
      <c r="A255" s="27" t="s">
        <v>266</v>
      </c>
      <c r="B255" s="17" t="s">
        <v>26</v>
      </c>
      <c r="C255" s="40" t="s">
        <v>40</v>
      </c>
      <c r="D255">
        <f t="shared" si="3"/>
        <v>0</v>
      </c>
    </row>
    <row r="256" spans="1:4" x14ac:dyDescent="0.25">
      <c r="A256" s="27" t="s">
        <v>268</v>
      </c>
      <c r="B256" s="17" t="s">
        <v>26</v>
      </c>
      <c r="C256" s="40" t="s">
        <v>40</v>
      </c>
      <c r="D256">
        <f t="shared" si="3"/>
        <v>0</v>
      </c>
    </row>
    <row r="257" spans="1:4" x14ac:dyDescent="0.25">
      <c r="A257" s="27" t="s">
        <v>269</v>
      </c>
      <c r="B257" s="17" t="s">
        <v>335</v>
      </c>
      <c r="C257" s="40" t="s">
        <v>40</v>
      </c>
      <c r="D257">
        <f t="shared" si="3"/>
        <v>0</v>
      </c>
    </row>
    <row r="258" spans="1:4" x14ac:dyDescent="0.25">
      <c r="A258" s="27" t="s">
        <v>270</v>
      </c>
      <c r="B258" s="17" t="s">
        <v>26</v>
      </c>
      <c r="C258" s="40" t="s">
        <v>40</v>
      </c>
      <c r="D258">
        <f t="shared" ref="D258:D262" si="4">IF(B258=C258,1,0)</f>
        <v>0</v>
      </c>
    </row>
    <row r="259" spans="1:4" x14ac:dyDescent="0.25">
      <c r="A259" s="27" t="s">
        <v>271</v>
      </c>
      <c r="B259" s="17" t="s">
        <v>26</v>
      </c>
      <c r="C259" s="40" t="s">
        <v>40</v>
      </c>
      <c r="D259">
        <f t="shared" si="4"/>
        <v>0</v>
      </c>
    </row>
    <row r="260" spans="1:4" x14ac:dyDescent="0.25">
      <c r="A260" s="27" t="s">
        <v>272</v>
      </c>
      <c r="B260" s="17" t="s">
        <v>26</v>
      </c>
      <c r="C260" s="40" t="s">
        <v>40</v>
      </c>
      <c r="D260">
        <f t="shared" si="4"/>
        <v>0</v>
      </c>
    </row>
    <row r="261" spans="1:4" x14ac:dyDescent="0.25">
      <c r="A261" s="27" t="s">
        <v>277</v>
      </c>
      <c r="B261" s="17" t="s">
        <v>40</v>
      </c>
      <c r="C261" s="40" t="s">
        <v>40</v>
      </c>
      <c r="D261">
        <f t="shared" si="4"/>
        <v>1</v>
      </c>
    </row>
    <row r="262" spans="1:4" x14ac:dyDescent="0.25">
      <c r="A262" s="27" t="s">
        <v>280</v>
      </c>
      <c r="B262" s="17" t="s">
        <v>40</v>
      </c>
      <c r="C262" s="40" t="s">
        <v>40</v>
      </c>
      <c r="D262">
        <f t="shared" si="4"/>
        <v>1</v>
      </c>
    </row>
    <row r="263" spans="1:4" x14ac:dyDescent="0.25">
      <c r="D263">
        <f>(SUM(D2:D262)/COUNT(D2:D262))</f>
        <v>0.31417624521072796</v>
      </c>
    </row>
  </sheetData>
  <sortState ref="A2:D263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opLeftCell="A163" workbookViewId="0">
      <selection activeCell="I15" sqref="I15"/>
    </sheetView>
  </sheetViews>
  <sheetFormatPr defaultRowHeight="15" x14ac:dyDescent="0.25"/>
  <cols>
    <col min="1" max="1" width="16.140625" style="43" customWidth="1"/>
    <col min="2" max="2" width="17" style="37" customWidth="1"/>
    <col min="3" max="3" width="9.140625" style="43"/>
    <col min="5" max="5" width="14.140625" customWidth="1"/>
    <col min="6" max="6" width="18.5703125" style="71" bestFit="1" customWidth="1"/>
    <col min="7" max="7" width="8.28515625" style="71" customWidth="1"/>
    <col min="8" max="8" width="6.7109375" style="71" customWidth="1"/>
    <col min="9" max="9" width="5.5703125" style="71" customWidth="1"/>
    <col min="10" max="10" width="11.28515625" style="71" customWidth="1"/>
    <col min="11" max="11" width="11.28515625" customWidth="1"/>
    <col min="12" max="12" width="9.140625" style="70"/>
  </cols>
  <sheetData>
    <row r="1" spans="1:12" x14ac:dyDescent="0.25">
      <c r="A1" s="43" t="s">
        <v>332</v>
      </c>
      <c r="B1" s="37" t="s">
        <v>333</v>
      </c>
      <c r="C1" s="43" t="s">
        <v>334</v>
      </c>
      <c r="E1" s="44" t="s">
        <v>337</v>
      </c>
      <c r="F1" s="75" t="s">
        <v>341</v>
      </c>
      <c r="L1" s="70" t="s">
        <v>349</v>
      </c>
    </row>
    <row r="2" spans="1:12" x14ac:dyDescent="0.25">
      <c r="A2" s="17" t="s">
        <v>23</v>
      </c>
      <c r="B2" s="40" t="s">
        <v>23</v>
      </c>
      <c r="C2" s="43">
        <f t="shared" ref="C2:C65" si="0">IF(A2=B2,1,0)</f>
        <v>1</v>
      </c>
      <c r="E2" s="44" t="s">
        <v>340</v>
      </c>
      <c r="F2" s="71" t="s">
        <v>23</v>
      </c>
      <c r="G2" s="71" t="s">
        <v>26</v>
      </c>
      <c r="H2" s="71" t="s">
        <v>335</v>
      </c>
      <c r="I2" s="71" t="s">
        <v>40</v>
      </c>
      <c r="J2" s="71" t="s">
        <v>338</v>
      </c>
      <c r="L2" s="70" t="s">
        <v>339</v>
      </c>
    </row>
    <row r="3" spans="1:12" x14ac:dyDescent="0.25">
      <c r="A3" s="17" t="s">
        <v>23</v>
      </c>
      <c r="B3" s="40" t="s">
        <v>23</v>
      </c>
      <c r="C3" s="43">
        <f t="shared" si="0"/>
        <v>1</v>
      </c>
      <c r="E3" s="45" t="s">
        <v>23</v>
      </c>
      <c r="F3" s="76">
        <v>30</v>
      </c>
      <c r="G3" s="76">
        <v>3</v>
      </c>
      <c r="H3" s="76">
        <v>8</v>
      </c>
      <c r="I3" s="76">
        <v>10</v>
      </c>
      <c r="J3" s="76">
        <v>51</v>
      </c>
      <c r="L3" s="57">
        <f>100*F3/SUM(F3:I3)</f>
        <v>58.823529411764703</v>
      </c>
    </row>
    <row r="4" spans="1:12" x14ac:dyDescent="0.25">
      <c r="A4" s="17" t="s">
        <v>23</v>
      </c>
      <c r="B4" s="40" t="s">
        <v>23</v>
      </c>
      <c r="C4" s="43">
        <f t="shared" si="0"/>
        <v>1</v>
      </c>
      <c r="E4" s="45" t="s">
        <v>26</v>
      </c>
      <c r="F4" s="76"/>
      <c r="G4" s="76">
        <v>2</v>
      </c>
      <c r="H4" s="76">
        <v>1</v>
      </c>
      <c r="I4" s="76">
        <v>3</v>
      </c>
      <c r="J4" s="76">
        <v>6</v>
      </c>
      <c r="L4" s="57">
        <f>100*G4/SUM(F4:I4)</f>
        <v>33.333333333333336</v>
      </c>
    </row>
    <row r="5" spans="1:12" x14ac:dyDescent="0.25">
      <c r="A5" s="17" t="s">
        <v>23</v>
      </c>
      <c r="B5" s="40" t="s">
        <v>23</v>
      </c>
      <c r="C5" s="43">
        <f t="shared" si="0"/>
        <v>1</v>
      </c>
      <c r="E5" s="45" t="s">
        <v>335</v>
      </c>
      <c r="F5" s="76">
        <v>15</v>
      </c>
      <c r="G5" s="76">
        <v>17</v>
      </c>
      <c r="H5" s="76">
        <v>17</v>
      </c>
      <c r="I5" s="76">
        <v>23</v>
      </c>
      <c r="J5" s="76">
        <v>72</v>
      </c>
      <c r="L5" s="57">
        <f>100*H5/SUM(F5:I5)</f>
        <v>23.611111111111111</v>
      </c>
    </row>
    <row r="6" spans="1:12" x14ac:dyDescent="0.25">
      <c r="A6" s="17" t="s">
        <v>23</v>
      </c>
      <c r="B6" s="40" t="s">
        <v>23</v>
      </c>
      <c r="C6" s="43">
        <f t="shared" si="0"/>
        <v>1</v>
      </c>
      <c r="E6" s="45" t="s">
        <v>40</v>
      </c>
      <c r="F6" s="76">
        <v>19</v>
      </c>
      <c r="G6" s="76">
        <v>22</v>
      </c>
      <c r="H6" s="76">
        <v>14</v>
      </c>
      <c r="I6" s="76">
        <v>29</v>
      </c>
      <c r="J6" s="76">
        <v>84</v>
      </c>
      <c r="L6" s="57">
        <f>100*I6/SUM(F6:I6)</f>
        <v>34.523809523809526</v>
      </c>
    </row>
    <row r="7" spans="1:12" x14ac:dyDescent="0.25">
      <c r="A7" s="17" t="s">
        <v>23</v>
      </c>
      <c r="B7" s="40" t="s">
        <v>23</v>
      </c>
      <c r="C7" s="43">
        <f t="shared" si="0"/>
        <v>1</v>
      </c>
      <c r="E7" s="45" t="s">
        <v>338</v>
      </c>
      <c r="F7" s="76">
        <v>64</v>
      </c>
      <c r="G7" s="76">
        <v>44</v>
      </c>
      <c r="H7" s="76">
        <v>40</v>
      </c>
      <c r="I7" s="76">
        <v>65</v>
      </c>
      <c r="J7" s="76">
        <v>213</v>
      </c>
    </row>
    <row r="8" spans="1:12" x14ac:dyDescent="0.25">
      <c r="A8" s="17" t="s">
        <v>23</v>
      </c>
      <c r="B8" s="40" t="s">
        <v>23</v>
      </c>
      <c r="C8" s="43">
        <f t="shared" si="0"/>
        <v>1</v>
      </c>
    </row>
    <row r="9" spans="1:12" x14ac:dyDescent="0.25">
      <c r="A9" s="17" t="s">
        <v>23</v>
      </c>
      <c r="B9" s="40" t="s">
        <v>23</v>
      </c>
      <c r="C9" s="43">
        <f t="shared" si="0"/>
        <v>1</v>
      </c>
    </row>
    <row r="10" spans="1:12" x14ac:dyDescent="0.25">
      <c r="A10" s="17" t="s">
        <v>23</v>
      </c>
      <c r="B10" s="40" t="s">
        <v>23</v>
      </c>
      <c r="C10" s="43">
        <f t="shared" si="0"/>
        <v>1</v>
      </c>
    </row>
    <row r="11" spans="1:12" x14ac:dyDescent="0.25">
      <c r="A11" s="17" t="s">
        <v>23</v>
      </c>
      <c r="B11" s="40" t="s">
        <v>23</v>
      </c>
      <c r="C11" s="43">
        <f t="shared" si="0"/>
        <v>1</v>
      </c>
    </row>
    <row r="12" spans="1:12" x14ac:dyDescent="0.25">
      <c r="A12" s="17" t="s">
        <v>23</v>
      </c>
      <c r="B12" s="40" t="s">
        <v>23</v>
      </c>
      <c r="C12" s="43">
        <f t="shared" si="0"/>
        <v>1</v>
      </c>
    </row>
    <row r="13" spans="1:12" x14ac:dyDescent="0.25">
      <c r="A13" s="17" t="s">
        <v>23</v>
      </c>
      <c r="B13" s="40" t="s">
        <v>23</v>
      </c>
      <c r="C13" s="43">
        <f t="shared" si="0"/>
        <v>1</v>
      </c>
    </row>
    <row r="14" spans="1:12" x14ac:dyDescent="0.25">
      <c r="A14" s="17" t="s">
        <v>23</v>
      </c>
      <c r="B14" s="40" t="s">
        <v>23</v>
      </c>
      <c r="C14" s="43">
        <f t="shared" si="0"/>
        <v>1</v>
      </c>
    </row>
    <row r="15" spans="1:12" x14ac:dyDescent="0.25">
      <c r="A15" s="17" t="s">
        <v>23</v>
      </c>
      <c r="B15" s="40" t="s">
        <v>23</v>
      </c>
      <c r="C15" s="43">
        <f t="shared" si="0"/>
        <v>1</v>
      </c>
    </row>
    <row r="16" spans="1:12" x14ac:dyDescent="0.25">
      <c r="A16" s="17" t="s">
        <v>23</v>
      </c>
      <c r="B16" s="40" t="s">
        <v>23</v>
      </c>
      <c r="C16" s="43">
        <f t="shared" si="0"/>
        <v>1</v>
      </c>
    </row>
    <row r="17" spans="1:3" x14ac:dyDescent="0.25">
      <c r="A17" s="17" t="s">
        <v>23</v>
      </c>
      <c r="B17" s="40" t="s">
        <v>23</v>
      </c>
      <c r="C17" s="43">
        <f t="shared" si="0"/>
        <v>1</v>
      </c>
    </row>
    <row r="18" spans="1:3" x14ac:dyDescent="0.25">
      <c r="A18" s="17" t="s">
        <v>23</v>
      </c>
      <c r="B18" s="40" t="s">
        <v>23</v>
      </c>
      <c r="C18" s="43">
        <f t="shared" si="0"/>
        <v>1</v>
      </c>
    </row>
    <row r="19" spans="1:3" x14ac:dyDescent="0.25">
      <c r="A19" s="17" t="s">
        <v>23</v>
      </c>
      <c r="B19" s="40" t="s">
        <v>23</v>
      </c>
      <c r="C19" s="43">
        <f t="shared" si="0"/>
        <v>1</v>
      </c>
    </row>
    <row r="20" spans="1:3" x14ac:dyDescent="0.25">
      <c r="A20" s="17" t="s">
        <v>23</v>
      </c>
      <c r="B20" s="40" t="s">
        <v>23</v>
      </c>
      <c r="C20" s="43">
        <f t="shared" si="0"/>
        <v>1</v>
      </c>
    </row>
    <row r="21" spans="1:3" x14ac:dyDescent="0.25">
      <c r="A21" s="17" t="s">
        <v>23</v>
      </c>
      <c r="B21" s="40" t="s">
        <v>23</v>
      </c>
      <c r="C21" s="43">
        <f t="shared" si="0"/>
        <v>1</v>
      </c>
    </row>
    <row r="22" spans="1:3" x14ac:dyDescent="0.25">
      <c r="A22" s="17" t="s">
        <v>23</v>
      </c>
      <c r="B22" s="40" t="s">
        <v>23</v>
      </c>
      <c r="C22" s="43">
        <f t="shared" si="0"/>
        <v>1</v>
      </c>
    </row>
    <row r="23" spans="1:3" x14ac:dyDescent="0.25">
      <c r="A23" s="17" t="s">
        <v>23</v>
      </c>
      <c r="B23" s="40" t="s">
        <v>23</v>
      </c>
      <c r="C23" s="43">
        <f t="shared" si="0"/>
        <v>1</v>
      </c>
    </row>
    <row r="24" spans="1:3" x14ac:dyDescent="0.25">
      <c r="A24" s="17" t="s">
        <v>23</v>
      </c>
      <c r="B24" s="40" t="s">
        <v>23</v>
      </c>
      <c r="C24" s="43">
        <f t="shared" si="0"/>
        <v>1</v>
      </c>
    </row>
    <row r="25" spans="1:3" x14ac:dyDescent="0.25">
      <c r="A25" s="17" t="s">
        <v>23</v>
      </c>
      <c r="B25" s="40" t="s">
        <v>23</v>
      </c>
      <c r="C25" s="43">
        <f t="shared" si="0"/>
        <v>1</v>
      </c>
    </row>
    <row r="26" spans="1:3" x14ac:dyDescent="0.25">
      <c r="A26" s="17" t="s">
        <v>23</v>
      </c>
      <c r="B26" s="40" t="s">
        <v>23</v>
      </c>
      <c r="C26" s="43">
        <f t="shared" si="0"/>
        <v>1</v>
      </c>
    </row>
    <row r="27" spans="1:3" x14ac:dyDescent="0.25">
      <c r="A27" s="17" t="s">
        <v>23</v>
      </c>
      <c r="B27" s="40" t="s">
        <v>23</v>
      </c>
      <c r="C27" s="43">
        <f t="shared" si="0"/>
        <v>1</v>
      </c>
    </row>
    <row r="28" spans="1:3" x14ac:dyDescent="0.25">
      <c r="A28" s="17" t="s">
        <v>335</v>
      </c>
      <c r="B28" s="40" t="s">
        <v>23</v>
      </c>
      <c r="C28" s="43">
        <f t="shared" si="0"/>
        <v>0</v>
      </c>
    </row>
    <row r="29" spans="1:3" x14ac:dyDescent="0.25">
      <c r="A29" s="17" t="s">
        <v>335</v>
      </c>
      <c r="B29" s="40" t="s">
        <v>23</v>
      </c>
      <c r="C29" s="43">
        <f t="shared" si="0"/>
        <v>0</v>
      </c>
    </row>
    <row r="30" spans="1:3" x14ac:dyDescent="0.25">
      <c r="A30" s="17" t="s">
        <v>335</v>
      </c>
      <c r="B30" s="40" t="s">
        <v>23</v>
      </c>
      <c r="C30" s="43">
        <f t="shared" si="0"/>
        <v>0</v>
      </c>
    </row>
    <row r="31" spans="1:3" x14ac:dyDescent="0.25">
      <c r="A31" s="17" t="s">
        <v>335</v>
      </c>
      <c r="B31" s="40" t="s">
        <v>23</v>
      </c>
      <c r="C31" s="43">
        <f t="shared" si="0"/>
        <v>0</v>
      </c>
    </row>
    <row r="32" spans="1:3" x14ac:dyDescent="0.25">
      <c r="A32" s="17" t="s">
        <v>335</v>
      </c>
      <c r="B32" s="40" t="s">
        <v>23</v>
      </c>
      <c r="C32" s="43">
        <f t="shared" si="0"/>
        <v>0</v>
      </c>
    </row>
    <row r="33" spans="1:3" x14ac:dyDescent="0.25">
      <c r="A33" s="17" t="s">
        <v>335</v>
      </c>
      <c r="B33" s="40" t="s">
        <v>23</v>
      </c>
      <c r="C33" s="43">
        <f t="shared" si="0"/>
        <v>0</v>
      </c>
    </row>
    <row r="34" spans="1:3" x14ac:dyDescent="0.25">
      <c r="A34" s="17" t="s">
        <v>40</v>
      </c>
      <c r="B34" s="40" t="s">
        <v>23</v>
      </c>
      <c r="C34" s="43">
        <f t="shared" si="0"/>
        <v>0</v>
      </c>
    </row>
    <row r="35" spans="1:3" x14ac:dyDescent="0.25">
      <c r="A35" s="17" t="s">
        <v>40</v>
      </c>
      <c r="B35" s="40" t="s">
        <v>23</v>
      </c>
      <c r="C35" s="43">
        <f t="shared" si="0"/>
        <v>0</v>
      </c>
    </row>
    <row r="36" spans="1:3" x14ac:dyDescent="0.25">
      <c r="A36" s="17" t="s">
        <v>40</v>
      </c>
      <c r="B36" s="40" t="s">
        <v>23</v>
      </c>
      <c r="C36" s="43">
        <f t="shared" si="0"/>
        <v>0</v>
      </c>
    </row>
    <row r="37" spans="1:3" x14ac:dyDescent="0.25">
      <c r="A37" s="17" t="s">
        <v>40</v>
      </c>
      <c r="B37" s="40" t="s">
        <v>23</v>
      </c>
      <c r="C37" s="43">
        <f t="shared" si="0"/>
        <v>0</v>
      </c>
    </row>
    <row r="38" spans="1:3" x14ac:dyDescent="0.25">
      <c r="A38" s="17" t="s">
        <v>40</v>
      </c>
      <c r="B38" s="40" t="s">
        <v>23</v>
      </c>
      <c r="C38" s="43">
        <f t="shared" si="0"/>
        <v>0</v>
      </c>
    </row>
    <row r="39" spans="1:3" x14ac:dyDescent="0.25">
      <c r="A39" s="17" t="s">
        <v>40</v>
      </c>
      <c r="B39" s="40" t="s">
        <v>23</v>
      </c>
      <c r="C39" s="43">
        <f t="shared" si="0"/>
        <v>0</v>
      </c>
    </row>
    <row r="40" spans="1:3" x14ac:dyDescent="0.25">
      <c r="A40" s="17" t="s">
        <v>335</v>
      </c>
      <c r="B40" s="40" t="s">
        <v>23</v>
      </c>
      <c r="C40" s="43">
        <f t="shared" si="0"/>
        <v>0</v>
      </c>
    </row>
    <row r="41" spans="1:3" x14ac:dyDescent="0.25">
      <c r="A41" s="17" t="s">
        <v>40</v>
      </c>
      <c r="B41" s="40" t="s">
        <v>23</v>
      </c>
      <c r="C41" s="43">
        <f t="shared" si="0"/>
        <v>0</v>
      </c>
    </row>
    <row r="42" spans="1:3" x14ac:dyDescent="0.25">
      <c r="A42" s="17" t="s">
        <v>40</v>
      </c>
      <c r="B42" s="40" t="s">
        <v>23</v>
      </c>
      <c r="C42" s="43">
        <f t="shared" si="0"/>
        <v>0</v>
      </c>
    </row>
    <row r="43" spans="1:3" x14ac:dyDescent="0.25">
      <c r="A43" s="17" t="s">
        <v>335</v>
      </c>
      <c r="B43" s="40" t="s">
        <v>23</v>
      </c>
      <c r="C43" s="43">
        <f t="shared" si="0"/>
        <v>0</v>
      </c>
    </row>
    <row r="44" spans="1:3" x14ac:dyDescent="0.25">
      <c r="A44" s="17" t="s">
        <v>335</v>
      </c>
      <c r="B44" s="40" t="s">
        <v>23</v>
      </c>
      <c r="C44" s="43">
        <f t="shared" si="0"/>
        <v>0</v>
      </c>
    </row>
    <row r="45" spans="1:3" x14ac:dyDescent="0.25">
      <c r="A45" s="17" t="s">
        <v>335</v>
      </c>
      <c r="B45" s="40" t="s">
        <v>23</v>
      </c>
      <c r="C45" s="43">
        <f t="shared" si="0"/>
        <v>0</v>
      </c>
    </row>
    <row r="46" spans="1:3" x14ac:dyDescent="0.25">
      <c r="A46" s="17" t="s">
        <v>335</v>
      </c>
      <c r="B46" s="40" t="s">
        <v>23</v>
      </c>
      <c r="C46" s="43">
        <f t="shared" si="0"/>
        <v>0</v>
      </c>
    </row>
    <row r="47" spans="1:3" x14ac:dyDescent="0.25">
      <c r="A47" s="17" t="s">
        <v>335</v>
      </c>
      <c r="B47" s="40" t="s">
        <v>23</v>
      </c>
      <c r="C47" s="43">
        <f t="shared" si="0"/>
        <v>0</v>
      </c>
    </row>
    <row r="48" spans="1:3" x14ac:dyDescent="0.25">
      <c r="A48" s="17" t="s">
        <v>40</v>
      </c>
      <c r="B48" s="40" t="s">
        <v>23</v>
      </c>
      <c r="C48" s="43">
        <f t="shared" si="0"/>
        <v>0</v>
      </c>
    </row>
    <row r="49" spans="1:3" x14ac:dyDescent="0.25">
      <c r="A49" s="17" t="s">
        <v>335</v>
      </c>
      <c r="B49" s="40" t="s">
        <v>23</v>
      </c>
      <c r="C49" s="43">
        <f t="shared" si="0"/>
        <v>0</v>
      </c>
    </row>
    <row r="50" spans="1:3" x14ac:dyDescent="0.25">
      <c r="A50" s="17" t="s">
        <v>335</v>
      </c>
      <c r="B50" s="40" t="s">
        <v>23</v>
      </c>
      <c r="C50" s="43">
        <f t="shared" si="0"/>
        <v>0</v>
      </c>
    </row>
    <row r="51" spans="1:3" x14ac:dyDescent="0.25">
      <c r="A51" s="17" t="s">
        <v>23</v>
      </c>
      <c r="B51" s="40" t="s">
        <v>23</v>
      </c>
      <c r="C51" s="43">
        <f t="shared" si="0"/>
        <v>1</v>
      </c>
    </row>
    <row r="52" spans="1:3" x14ac:dyDescent="0.25">
      <c r="A52" s="17" t="s">
        <v>23</v>
      </c>
      <c r="B52" s="40" t="s">
        <v>23</v>
      </c>
      <c r="C52" s="43">
        <f t="shared" si="0"/>
        <v>1</v>
      </c>
    </row>
    <row r="53" spans="1:3" x14ac:dyDescent="0.25">
      <c r="A53" s="17" t="s">
        <v>23</v>
      </c>
      <c r="B53" s="40" t="s">
        <v>23</v>
      </c>
      <c r="C53" s="43">
        <f t="shared" si="0"/>
        <v>1</v>
      </c>
    </row>
    <row r="54" spans="1:3" x14ac:dyDescent="0.25">
      <c r="A54" s="17" t="s">
        <v>40</v>
      </c>
      <c r="B54" s="40" t="s">
        <v>23</v>
      </c>
      <c r="C54" s="43">
        <f t="shared" si="0"/>
        <v>0</v>
      </c>
    </row>
    <row r="55" spans="1:3" x14ac:dyDescent="0.25">
      <c r="A55" s="17" t="s">
        <v>23</v>
      </c>
      <c r="B55" s="40" t="s">
        <v>23</v>
      </c>
      <c r="C55" s="43">
        <f t="shared" si="0"/>
        <v>1</v>
      </c>
    </row>
    <row r="56" spans="1:3" x14ac:dyDescent="0.25">
      <c r="A56" s="17" t="s">
        <v>40</v>
      </c>
      <c r="B56" s="40" t="s">
        <v>23</v>
      </c>
      <c r="C56" s="43">
        <f t="shared" si="0"/>
        <v>0</v>
      </c>
    </row>
    <row r="57" spans="1:3" x14ac:dyDescent="0.25">
      <c r="A57" s="17" t="s">
        <v>40</v>
      </c>
      <c r="B57" s="40" t="s">
        <v>23</v>
      </c>
      <c r="C57" s="43">
        <f t="shared" si="0"/>
        <v>0</v>
      </c>
    </row>
    <row r="58" spans="1:3" x14ac:dyDescent="0.25">
      <c r="A58" s="17" t="s">
        <v>335</v>
      </c>
      <c r="B58" s="40" t="s">
        <v>23</v>
      </c>
      <c r="C58" s="43">
        <f t="shared" si="0"/>
        <v>0</v>
      </c>
    </row>
    <row r="59" spans="1:3" x14ac:dyDescent="0.25">
      <c r="A59" s="17" t="s">
        <v>40</v>
      </c>
      <c r="B59" s="40" t="s">
        <v>23</v>
      </c>
      <c r="C59" s="43">
        <f t="shared" si="0"/>
        <v>0</v>
      </c>
    </row>
    <row r="60" spans="1:3" x14ac:dyDescent="0.25">
      <c r="A60" s="17" t="s">
        <v>40</v>
      </c>
      <c r="B60" s="40" t="s">
        <v>23</v>
      </c>
      <c r="C60" s="43">
        <f t="shared" si="0"/>
        <v>0</v>
      </c>
    </row>
    <row r="61" spans="1:3" x14ac:dyDescent="0.25">
      <c r="A61" s="17" t="s">
        <v>40</v>
      </c>
      <c r="B61" s="40" t="s">
        <v>23</v>
      </c>
      <c r="C61" s="43">
        <f t="shared" si="0"/>
        <v>0</v>
      </c>
    </row>
    <row r="62" spans="1:3" x14ac:dyDescent="0.25">
      <c r="A62" s="17" t="s">
        <v>40</v>
      </c>
      <c r="B62" s="40" t="s">
        <v>23</v>
      </c>
      <c r="C62" s="43">
        <f t="shared" si="0"/>
        <v>0</v>
      </c>
    </row>
    <row r="63" spans="1:3" x14ac:dyDescent="0.25">
      <c r="A63" s="17" t="s">
        <v>40</v>
      </c>
      <c r="B63" s="40" t="s">
        <v>23</v>
      </c>
      <c r="C63" s="43">
        <f t="shared" si="0"/>
        <v>0</v>
      </c>
    </row>
    <row r="64" spans="1:3" x14ac:dyDescent="0.25">
      <c r="A64" s="17" t="s">
        <v>40</v>
      </c>
      <c r="B64" s="40" t="s">
        <v>23</v>
      </c>
      <c r="C64" s="43">
        <f t="shared" si="0"/>
        <v>0</v>
      </c>
    </row>
    <row r="65" spans="1:3" x14ac:dyDescent="0.25">
      <c r="A65" s="17" t="s">
        <v>40</v>
      </c>
      <c r="B65" s="40" t="s">
        <v>23</v>
      </c>
      <c r="C65" s="43">
        <f t="shared" si="0"/>
        <v>0</v>
      </c>
    </row>
    <row r="66" spans="1:3" x14ac:dyDescent="0.25">
      <c r="A66" s="17" t="s">
        <v>23</v>
      </c>
      <c r="B66" s="40" t="s">
        <v>26</v>
      </c>
      <c r="C66" s="43">
        <f t="shared" ref="C66:C129" si="1">IF(A66=B66,1,0)</f>
        <v>0</v>
      </c>
    </row>
    <row r="67" spans="1:3" x14ac:dyDescent="0.25">
      <c r="A67" s="17" t="s">
        <v>23</v>
      </c>
      <c r="B67" s="40" t="s">
        <v>26</v>
      </c>
      <c r="C67" s="43">
        <f t="shared" si="1"/>
        <v>0</v>
      </c>
    </row>
    <row r="68" spans="1:3" x14ac:dyDescent="0.25">
      <c r="A68" s="17" t="s">
        <v>23</v>
      </c>
      <c r="B68" s="40" t="s">
        <v>26</v>
      </c>
      <c r="C68" s="43">
        <f t="shared" si="1"/>
        <v>0</v>
      </c>
    </row>
    <row r="69" spans="1:3" x14ac:dyDescent="0.25">
      <c r="A69" s="17" t="s">
        <v>335</v>
      </c>
      <c r="B69" s="40" t="s">
        <v>26</v>
      </c>
      <c r="C69" s="43">
        <f t="shared" si="1"/>
        <v>0</v>
      </c>
    </row>
    <row r="70" spans="1:3" x14ac:dyDescent="0.25">
      <c r="A70" s="17" t="s">
        <v>335</v>
      </c>
      <c r="B70" s="40" t="s">
        <v>26</v>
      </c>
      <c r="C70" s="43">
        <f t="shared" si="1"/>
        <v>0</v>
      </c>
    </row>
    <row r="71" spans="1:3" x14ac:dyDescent="0.25">
      <c r="A71" s="17" t="s">
        <v>335</v>
      </c>
      <c r="B71" s="40" t="s">
        <v>26</v>
      </c>
      <c r="C71" s="43">
        <f t="shared" si="1"/>
        <v>0</v>
      </c>
    </row>
    <row r="72" spans="1:3" x14ac:dyDescent="0.25">
      <c r="A72" s="17" t="s">
        <v>335</v>
      </c>
      <c r="B72" s="40" t="s">
        <v>26</v>
      </c>
      <c r="C72" s="43">
        <f t="shared" si="1"/>
        <v>0</v>
      </c>
    </row>
    <row r="73" spans="1:3" x14ac:dyDescent="0.25">
      <c r="A73" s="17" t="s">
        <v>335</v>
      </c>
      <c r="B73" s="40" t="s">
        <v>26</v>
      </c>
      <c r="C73" s="43">
        <f t="shared" si="1"/>
        <v>0</v>
      </c>
    </row>
    <row r="74" spans="1:3" x14ac:dyDescent="0.25">
      <c r="A74" s="17" t="s">
        <v>335</v>
      </c>
      <c r="B74" s="40" t="s">
        <v>26</v>
      </c>
      <c r="C74" s="43">
        <f t="shared" si="1"/>
        <v>0</v>
      </c>
    </row>
    <row r="75" spans="1:3" x14ac:dyDescent="0.25">
      <c r="A75" s="17" t="s">
        <v>335</v>
      </c>
      <c r="B75" s="40" t="s">
        <v>26</v>
      </c>
      <c r="C75" s="43">
        <f t="shared" si="1"/>
        <v>0</v>
      </c>
    </row>
    <row r="76" spans="1:3" x14ac:dyDescent="0.25">
      <c r="A76" s="17" t="s">
        <v>335</v>
      </c>
      <c r="B76" s="40" t="s">
        <v>26</v>
      </c>
      <c r="C76" s="43">
        <f t="shared" si="1"/>
        <v>0</v>
      </c>
    </row>
    <row r="77" spans="1:3" x14ac:dyDescent="0.25">
      <c r="A77" s="17" t="s">
        <v>335</v>
      </c>
      <c r="B77" s="40" t="s">
        <v>26</v>
      </c>
      <c r="C77" s="43">
        <f t="shared" si="1"/>
        <v>0</v>
      </c>
    </row>
    <row r="78" spans="1:3" x14ac:dyDescent="0.25">
      <c r="A78" s="17" t="s">
        <v>335</v>
      </c>
      <c r="B78" s="40" t="s">
        <v>26</v>
      </c>
      <c r="C78" s="43">
        <f t="shared" si="1"/>
        <v>0</v>
      </c>
    </row>
    <row r="79" spans="1:3" x14ac:dyDescent="0.25">
      <c r="A79" s="17" t="s">
        <v>40</v>
      </c>
      <c r="B79" s="40" t="s">
        <v>26</v>
      </c>
      <c r="C79" s="43">
        <f t="shared" si="1"/>
        <v>0</v>
      </c>
    </row>
    <row r="80" spans="1:3" x14ac:dyDescent="0.25">
      <c r="A80" s="17" t="s">
        <v>40</v>
      </c>
      <c r="B80" s="40" t="s">
        <v>26</v>
      </c>
      <c r="C80" s="43">
        <f t="shared" si="1"/>
        <v>0</v>
      </c>
    </row>
    <row r="81" spans="1:3" x14ac:dyDescent="0.25">
      <c r="A81" s="17" t="s">
        <v>40</v>
      </c>
      <c r="B81" s="40" t="s">
        <v>26</v>
      </c>
      <c r="C81" s="43">
        <f t="shared" si="1"/>
        <v>0</v>
      </c>
    </row>
    <row r="82" spans="1:3" x14ac:dyDescent="0.25">
      <c r="A82" s="17" t="s">
        <v>40</v>
      </c>
      <c r="B82" s="40" t="s">
        <v>26</v>
      </c>
      <c r="C82" s="43">
        <f t="shared" si="1"/>
        <v>0</v>
      </c>
    </row>
    <row r="83" spans="1:3" x14ac:dyDescent="0.25">
      <c r="A83" s="17" t="s">
        <v>40</v>
      </c>
      <c r="B83" s="40" t="s">
        <v>26</v>
      </c>
      <c r="C83" s="43">
        <f t="shared" si="1"/>
        <v>0</v>
      </c>
    </row>
    <row r="84" spans="1:3" x14ac:dyDescent="0.25">
      <c r="A84" s="17" t="s">
        <v>40</v>
      </c>
      <c r="B84" s="40" t="s">
        <v>26</v>
      </c>
      <c r="C84" s="43">
        <f t="shared" si="1"/>
        <v>0</v>
      </c>
    </row>
    <row r="85" spans="1:3" x14ac:dyDescent="0.25">
      <c r="A85" s="17" t="s">
        <v>40</v>
      </c>
      <c r="B85" s="40" t="s">
        <v>26</v>
      </c>
      <c r="C85" s="43">
        <f t="shared" si="1"/>
        <v>0</v>
      </c>
    </row>
    <row r="86" spans="1:3" x14ac:dyDescent="0.25">
      <c r="A86" s="17" t="s">
        <v>40</v>
      </c>
      <c r="B86" s="40" t="s">
        <v>26</v>
      </c>
      <c r="C86" s="43">
        <f t="shared" si="1"/>
        <v>0</v>
      </c>
    </row>
    <row r="87" spans="1:3" x14ac:dyDescent="0.25">
      <c r="A87" s="17" t="s">
        <v>40</v>
      </c>
      <c r="B87" s="40" t="s">
        <v>26</v>
      </c>
      <c r="C87" s="43">
        <f t="shared" si="1"/>
        <v>0</v>
      </c>
    </row>
    <row r="88" spans="1:3" x14ac:dyDescent="0.25">
      <c r="A88" s="17" t="s">
        <v>26</v>
      </c>
      <c r="B88" s="40" t="s">
        <v>26</v>
      </c>
      <c r="C88" s="43">
        <f t="shared" si="1"/>
        <v>1</v>
      </c>
    </row>
    <row r="89" spans="1:3" x14ac:dyDescent="0.25">
      <c r="A89" s="17" t="s">
        <v>335</v>
      </c>
      <c r="B89" s="40" t="s">
        <v>26</v>
      </c>
      <c r="C89" s="43">
        <f t="shared" si="1"/>
        <v>0</v>
      </c>
    </row>
    <row r="90" spans="1:3" x14ac:dyDescent="0.25">
      <c r="A90" s="17" t="s">
        <v>40</v>
      </c>
      <c r="B90" s="40" t="s">
        <v>26</v>
      </c>
      <c r="C90" s="43">
        <f t="shared" si="1"/>
        <v>0</v>
      </c>
    </row>
    <row r="91" spans="1:3" x14ac:dyDescent="0.25">
      <c r="A91" s="17" t="s">
        <v>40</v>
      </c>
      <c r="B91" s="40" t="s">
        <v>26</v>
      </c>
      <c r="C91" s="43">
        <f t="shared" si="1"/>
        <v>0</v>
      </c>
    </row>
    <row r="92" spans="1:3" x14ac:dyDescent="0.25">
      <c r="A92" s="17" t="s">
        <v>40</v>
      </c>
      <c r="B92" s="40" t="s">
        <v>26</v>
      </c>
      <c r="C92" s="43">
        <f t="shared" si="1"/>
        <v>0</v>
      </c>
    </row>
    <row r="93" spans="1:3" x14ac:dyDescent="0.25">
      <c r="A93" s="17" t="s">
        <v>40</v>
      </c>
      <c r="B93" s="40" t="s">
        <v>26</v>
      </c>
      <c r="C93" s="43">
        <f t="shared" si="1"/>
        <v>0</v>
      </c>
    </row>
    <row r="94" spans="1:3" x14ac:dyDescent="0.25">
      <c r="A94" s="17" t="s">
        <v>40</v>
      </c>
      <c r="B94" s="40" t="s">
        <v>26</v>
      </c>
      <c r="C94" s="43">
        <f t="shared" si="1"/>
        <v>0</v>
      </c>
    </row>
    <row r="95" spans="1:3" x14ac:dyDescent="0.25">
      <c r="A95" s="17" t="s">
        <v>40</v>
      </c>
      <c r="B95" s="40" t="s">
        <v>26</v>
      </c>
      <c r="C95" s="43">
        <f t="shared" si="1"/>
        <v>0</v>
      </c>
    </row>
    <row r="96" spans="1:3" x14ac:dyDescent="0.25">
      <c r="A96" s="17" t="s">
        <v>335</v>
      </c>
      <c r="B96" s="40" t="s">
        <v>26</v>
      </c>
      <c r="C96" s="43">
        <f t="shared" si="1"/>
        <v>0</v>
      </c>
    </row>
    <row r="97" spans="1:3" x14ac:dyDescent="0.25">
      <c r="A97" s="17" t="s">
        <v>40</v>
      </c>
      <c r="B97" s="40" t="s">
        <v>26</v>
      </c>
      <c r="C97" s="43">
        <f t="shared" si="1"/>
        <v>0</v>
      </c>
    </row>
    <row r="98" spans="1:3" x14ac:dyDescent="0.25">
      <c r="A98" s="17" t="s">
        <v>335</v>
      </c>
      <c r="B98" s="40" t="s">
        <v>26</v>
      </c>
      <c r="C98" s="43">
        <f t="shared" si="1"/>
        <v>0</v>
      </c>
    </row>
    <row r="99" spans="1:3" x14ac:dyDescent="0.25">
      <c r="A99" s="17" t="s">
        <v>335</v>
      </c>
      <c r="B99" s="40" t="s">
        <v>26</v>
      </c>
      <c r="C99" s="43">
        <f t="shared" si="1"/>
        <v>0</v>
      </c>
    </row>
    <row r="100" spans="1:3" x14ac:dyDescent="0.25">
      <c r="A100" s="17" t="s">
        <v>335</v>
      </c>
      <c r="B100" s="40" t="s">
        <v>26</v>
      </c>
      <c r="C100" s="43">
        <f t="shared" si="1"/>
        <v>0</v>
      </c>
    </row>
    <row r="101" spans="1:3" x14ac:dyDescent="0.25">
      <c r="A101" s="17" t="s">
        <v>335</v>
      </c>
      <c r="B101" s="40" t="s">
        <v>26</v>
      </c>
      <c r="C101" s="43">
        <f t="shared" si="1"/>
        <v>0</v>
      </c>
    </row>
    <row r="102" spans="1:3" x14ac:dyDescent="0.25">
      <c r="A102" s="17" t="s">
        <v>40</v>
      </c>
      <c r="B102" s="40" t="s">
        <v>26</v>
      </c>
      <c r="C102" s="43">
        <f t="shared" si="1"/>
        <v>0</v>
      </c>
    </row>
    <row r="103" spans="1:3" x14ac:dyDescent="0.25">
      <c r="A103" s="17" t="s">
        <v>40</v>
      </c>
      <c r="B103" s="40" t="s">
        <v>26</v>
      </c>
      <c r="C103" s="43">
        <f t="shared" si="1"/>
        <v>0</v>
      </c>
    </row>
    <row r="104" spans="1:3" x14ac:dyDescent="0.25">
      <c r="A104" s="17" t="s">
        <v>335</v>
      </c>
      <c r="B104" s="40" t="s">
        <v>26</v>
      </c>
      <c r="C104" s="43">
        <f t="shared" si="1"/>
        <v>0</v>
      </c>
    </row>
    <row r="105" spans="1:3" x14ac:dyDescent="0.25">
      <c r="A105" s="17" t="s">
        <v>40</v>
      </c>
      <c r="B105" s="40" t="s">
        <v>26</v>
      </c>
      <c r="C105" s="43">
        <f t="shared" si="1"/>
        <v>0</v>
      </c>
    </row>
    <row r="106" spans="1:3" x14ac:dyDescent="0.25">
      <c r="A106" s="17" t="s">
        <v>40</v>
      </c>
      <c r="B106" s="40" t="s">
        <v>26</v>
      </c>
      <c r="C106" s="43">
        <f t="shared" si="1"/>
        <v>0</v>
      </c>
    </row>
    <row r="107" spans="1:3" x14ac:dyDescent="0.25">
      <c r="A107" s="17" t="s">
        <v>40</v>
      </c>
      <c r="B107" s="40" t="s">
        <v>26</v>
      </c>
      <c r="C107" s="43">
        <f t="shared" si="1"/>
        <v>0</v>
      </c>
    </row>
    <row r="108" spans="1:3" x14ac:dyDescent="0.25">
      <c r="A108" s="17" t="s">
        <v>26</v>
      </c>
      <c r="B108" s="40" t="s">
        <v>26</v>
      </c>
      <c r="C108" s="43">
        <f t="shared" si="1"/>
        <v>1</v>
      </c>
    </row>
    <row r="109" spans="1:3" x14ac:dyDescent="0.25">
      <c r="A109" s="17" t="s">
        <v>40</v>
      </c>
      <c r="B109" s="40" t="s">
        <v>26</v>
      </c>
      <c r="C109" s="43">
        <f t="shared" si="1"/>
        <v>0</v>
      </c>
    </row>
    <row r="110" spans="1:3" x14ac:dyDescent="0.25">
      <c r="A110" s="17" t="s">
        <v>23</v>
      </c>
      <c r="B110" s="40" t="s">
        <v>335</v>
      </c>
      <c r="C110" s="43">
        <f t="shared" si="1"/>
        <v>0</v>
      </c>
    </row>
    <row r="111" spans="1:3" x14ac:dyDescent="0.25">
      <c r="A111" s="17" t="s">
        <v>23</v>
      </c>
      <c r="B111" s="40" t="s">
        <v>335</v>
      </c>
      <c r="C111" s="43">
        <f t="shared" si="1"/>
        <v>0</v>
      </c>
    </row>
    <row r="112" spans="1:3" x14ac:dyDescent="0.25">
      <c r="A112" s="17" t="s">
        <v>23</v>
      </c>
      <c r="B112" s="40" t="s">
        <v>335</v>
      </c>
      <c r="C112" s="43">
        <f t="shared" si="1"/>
        <v>0</v>
      </c>
    </row>
    <row r="113" spans="1:3" x14ac:dyDescent="0.25">
      <c r="A113" s="17" t="s">
        <v>23</v>
      </c>
      <c r="B113" s="40" t="s">
        <v>335</v>
      </c>
      <c r="C113" s="43">
        <f t="shared" si="1"/>
        <v>0</v>
      </c>
    </row>
    <row r="114" spans="1:3" x14ac:dyDescent="0.25">
      <c r="A114" s="17" t="s">
        <v>23</v>
      </c>
      <c r="B114" s="40" t="s">
        <v>335</v>
      </c>
      <c r="C114" s="43">
        <f t="shared" si="1"/>
        <v>0</v>
      </c>
    </row>
    <row r="115" spans="1:3" x14ac:dyDescent="0.25">
      <c r="A115" s="17" t="s">
        <v>23</v>
      </c>
      <c r="B115" s="40" t="s">
        <v>335</v>
      </c>
      <c r="C115" s="43">
        <f t="shared" si="1"/>
        <v>0</v>
      </c>
    </row>
    <row r="116" spans="1:3" x14ac:dyDescent="0.25">
      <c r="A116" s="17" t="s">
        <v>23</v>
      </c>
      <c r="B116" s="40" t="s">
        <v>335</v>
      </c>
      <c r="C116" s="43">
        <f t="shared" si="1"/>
        <v>0</v>
      </c>
    </row>
    <row r="117" spans="1:3" x14ac:dyDescent="0.25">
      <c r="A117" s="17" t="s">
        <v>335</v>
      </c>
      <c r="B117" s="40" t="s">
        <v>335</v>
      </c>
      <c r="C117" s="43">
        <f t="shared" si="1"/>
        <v>1</v>
      </c>
    </row>
    <row r="118" spans="1:3" x14ac:dyDescent="0.25">
      <c r="A118" s="17" t="s">
        <v>335</v>
      </c>
      <c r="B118" s="40" t="s">
        <v>335</v>
      </c>
      <c r="C118" s="43">
        <f t="shared" si="1"/>
        <v>1</v>
      </c>
    </row>
    <row r="119" spans="1:3" x14ac:dyDescent="0.25">
      <c r="A119" s="17" t="s">
        <v>335</v>
      </c>
      <c r="B119" s="40" t="s">
        <v>335</v>
      </c>
      <c r="C119" s="43">
        <f t="shared" si="1"/>
        <v>1</v>
      </c>
    </row>
    <row r="120" spans="1:3" x14ac:dyDescent="0.25">
      <c r="A120" s="17" t="s">
        <v>335</v>
      </c>
      <c r="B120" s="40" t="s">
        <v>335</v>
      </c>
      <c r="C120" s="43">
        <f t="shared" si="1"/>
        <v>1</v>
      </c>
    </row>
    <row r="121" spans="1:3" x14ac:dyDescent="0.25">
      <c r="A121" s="17" t="s">
        <v>335</v>
      </c>
      <c r="B121" s="40" t="s">
        <v>335</v>
      </c>
      <c r="C121" s="43">
        <f t="shared" si="1"/>
        <v>1</v>
      </c>
    </row>
    <row r="122" spans="1:3" x14ac:dyDescent="0.25">
      <c r="A122" s="17" t="s">
        <v>335</v>
      </c>
      <c r="B122" s="40" t="s">
        <v>335</v>
      </c>
      <c r="C122" s="43">
        <f t="shared" si="1"/>
        <v>1</v>
      </c>
    </row>
    <row r="123" spans="1:3" x14ac:dyDescent="0.25">
      <c r="A123" s="17" t="s">
        <v>40</v>
      </c>
      <c r="B123" s="40" t="s">
        <v>335</v>
      </c>
      <c r="C123" s="43">
        <f t="shared" si="1"/>
        <v>0</v>
      </c>
    </row>
    <row r="124" spans="1:3" x14ac:dyDescent="0.25">
      <c r="A124" s="17" t="s">
        <v>40</v>
      </c>
      <c r="B124" s="40" t="s">
        <v>335</v>
      </c>
      <c r="C124" s="43">
        <f t="shared" si="1"/>
        <v>0</v>
      </c>
    </row>
    <row r="125" spans="1:3" x14ac:dyDescent="0.25">
      <c r="A125" s="17" t="s">
        <v>335</v>
      </c>
      <c r="B125" s="40" t="s">
        <v>335</v>
      </c>
      <c r="C125" s="43">
        <f t="shared" si="1"/>
        <v>1</v>
      </c>
    </row>
    <row r="126" spans="1:3" x14ac:dyDescent="0.25">
      <c r="A126" s="17" t="s">
        <v>335</v>
      </c>
      <c r="B126" s="40" t="s">
        <v>335</v>
      </c>
      <c r="C126" s="43">
        <f t="shared" si="1"/>
        <v>1</v>
      </c>
    </row>
    <row r="127" spans="1:3" x14ac:dyDescent="0.25">
      <c r="A127" s="17" t="s">
        <v>40</v>
      </c>
      <c r="B127" s="40" t="s">
        <v>335</v>
      </c>
      <c r="C127" s="43">
        <f t="shared" si="1"/>
        <v>0</v>
      </c>
    </row>
    <row r="128" spans="1:3" x14ac:dyDescent="0.25">
      <c r="A128" s="17" t="s">
        <v>40</v>
      </c>
      <c r="B128" s="40" t="s">
        <v>335</v>
      </c>
      <c r="C128" s="43">
        <f t="shared" si="1"/>
        <v>0</v>
      </c>
    </row>
    <row r="129" spans="1:3" x14ac:dyDescent="0.25">
      <c r="A129" s="17" t="s">
        <v>26</v>
      </c>
      <c r="B129" s="40" t="s">
        <v>335</v>
      </c>
      <c r="C129" s="43">
        <f t="shared" si="1"/>
        <v>0</v>
      </c>
    </row>
    <row r="130" spans="1:3" x14ac:dyDescent="0.25">
      <c r="A130" s="17" t="s">
        <v>40</v>
      </c>
      <c r="B130" s="40" t="s">
        <v>335</v>
      </c>
      <c r="C130" s="43">
        <f t="shared" ref="C130:C193" si="2">IF(A130=B130,1,0)</f>
        <v>0</v>
      </c>
    </row>
    <row r="131" spans="1:3" x14ac:dyDescent="0.25">
      <c r="A131" s="17" t="s">
        <v>40</v>
      </c>
      <c r="B131" s="40" t="s">
        <v>335</v>
      </c>
      <c r="C131" s="43">
        <f t="shared" si="2"/>
        <v>0</v>
      </c>
    </row>
    <row r="132" spans="1:3" x14ac:dyDescent="0.25">
      <c r="A132" s="17" t="s">
        <v>40</v>
      </c>
      <c r="B132" s="40" t="s">
        <v>335</v>
      </c>
      <c r="C132" s="43">
        <f t="shared" si="2"/>
        <v>0</v>
      </c>
    </row>
    <row r="133" spans="1:3" x14ac:dyDescent="0.25">
      <c r="A133" s="17" t="s">
        <v>40</v>
      </c>
      <c r="B133" s="40" t="s">
        <v>335</v>
      </c>
      <c r="C133" s="43">
        <f t="shared" si="2"/>
        <v>0</v>
      </c>
    </row>
    <row r="134" spans="1:3" x14ac:dyDescent="0.25">
      <c r="A134" s="17" t="s">
        <v>40</v>
      </c>
      <c r="B134" s="40" t="s">
        <v>335</v>
      </c>
      <c r="C134" s="43">
        <f t="shared" si="2"/>
        <v>0</v>
      </c>
    </row>
    <row r="135" spans="1:3" x14ac:dyDescent="0.25">
      <c r="A135" s="17" t="s">
        <v>335</v>
      </c>
      <c r="B135" s="40" t="s">
        <v>335</v>
      </c>
      <c r="C135" s="43">
        <f t="shared" si="2"/>
        <v>1</v>
      </c>
    </row>
    <row r="136" spans="1:3" x14ac:dyDescent="0.25">
      <c r="A136" s="17" t="s">
        <v>40</v>
      </c>
      <c r="B136" s="40" t="s">
        <v>335</v>
      </c>
      <c r="C136" s="43">
        <f t="shared" si="2"/>
        <v>0</v>
      </c>
    </row>
    <row r="137" spans="1:3" x14ac:dyDescent="0.25">
      <c r="A137" s="17" t="s">
        <v>335</v>
      </c>
      <c r="B137" s="40" t="s">
        <v>335</v>
      </c>
      <c r="C137" s="43">
        <f t="shared" si="2"/>
        <v>1</v>
      </c>
    </row>
    <row r="138" spans="1:3" x14ac:dyDescent="0.25">
      <c r="A138" s="17" t="s">
        <v>335</v>
      </c>
      <c r="B138" s="40" t="s">
        <v>335</v>
      </c>
      <c r="C138" s="43">
        <f t="shared" si="2"/>
        <v>1</v>
      </c>
    </row>
    <row r="139" spans="1:3" x14ac:dyDescent="0.25">
      <c r="A139" s="17" t="s">
        <v>23</v>
      </c>
      <c r="B139" s="40" t="s">
        <v>335</v>
      </c>
      <c r="C139" s="43">
        <f t="shared" si="2"/>
        <v>0</v>
      </c>
    </row>
    <row r="140" spans="1:3" x14ac:dyDescent="0.25">
      <c r="A140" s="17" t="s">
        <v>40</v>
      </c>
      <c r="B140" s="40" t="s">
        <v>335</v>
      </c>
      <c r="C140" s="43">
        <f t="shared" si="2"/>
        <v>0</v>
      </c>
    </row>
    <row r="141" spans="1:3" x14ac:dyDescent="0.25">
      <c r="A141" s="17" t="s">
        <v>40</v>
      </c>
      <c r="B141" s="40" t="s">
        <v>335</v>
      </c>
      <c r="C141" s="43">
        <f t="shared" si="2"/>
        <v>0</v>
      </c>
    </row>
    <row r="142" spans="1:3" x14ac:dyDescent="0.25">
      <c r="A142" s="17" t="s">
        <v>335</v>
      </c>
      <c r="B142" s="40" t="s">
        <v>335</v>
      </c>
      <c r="C142" s="43">
        <f t="shared" si="2"/>
        <v>1</v>
      </c>
    </row>
    <row r="143" spans="1:3" x14ac:dyDescent="0.25">
      <c r="A143" s="17" t="s">
        <v>335</v>
      </c>
      <c r="B143" s="40" t="s">
        <v>335</v>
      </c>
      <c r="C143" s="43">
        <f t="shared" si="2"/>
        <v>1</v>
      </c>
    </row>
    <row r="144" spans="1:3" x14ac:dyDescent="0.25">
      <c r="A144" s="17" t="s">
        <v>335</v>
      </c>
      <c r="B144" s="40" t="s">
        <v>335</v>
      </c>
      <c r="C144" s="43">
        <f t="shared" si="2"/>
        <v>1</v>
      </c>
    </row>
    <row r="145" spans="1:3" x14ac:dyDescent="0.25">
      <c r="A145" s="17" t="s">
        <v>335</v>
      </c>
      <c r="B145" s="40" t="s">
        <v>335</v>
      </c>
      <c r="C145" s="43">
        <f t="shared" si="2"/>
        <v>1</v>
      </c>
    </row>
    <row r="146" spans="1:3" x14ac:dyDescent="0.25">
      <c r="A146" s="17" t="s">
        <v>40</v>
      </c>
      <c r="B146" s="40" t="s">
        <v>335</v>
      </c>
      <c r="C146" s="43">
        <f t="shared" si="2"/>
        <v>0</v>
      </c>
    </row>
    <row r="147" spans="1:3" x14ac:dyDescent="0.25">
      <c r="A147" s="17" t="s">
        <v>335</v>
      </c>
      <c r="B147" s="40" t="s">
        <v>335</v>
      </c>
      <c r="C147" s="43">
        <f t="shared" si="2"/>
        <v>1</v>
      </c>
    </row>
    <row r="148" spans="1:3" x14ac:dyDescent="0.25">
      <c r="A148" s="17" t="s">
        <v>40</v>
      </c>
      <c r="B148" s="40" t="s">
        <v>335</v>
      </c>
      <c r="C148" s="43">
        <f t="shared" si="2"/>
        <v>0</v>
      </c>
    </row>
    <row r="149" spans="1:3" x14ac:dyDescent="0.25">
      <c r="A149" s="17" t="s">
        <v>335</v>
      </c>
      <c r="B149" s="40" t="s">
        <v>335</v>
      </c>
      <c r="C149" s="43">
        <f t="shared" si="2"/>
        <v>1</v>
      </c>
    </row>
    <row r="150" spans="1:3" x14ac:dyDescent="0.25">
      <c r="A150" s="17" t="s">
        <v>23</v>
      </c>
      <c r="B150" s="40" t="s">
        <v>40</v>
      </c>
      <c r="C150" s="43">
        <f t="shared" si="2"/>
        <v>0</v>
      </c>
    </row>
    <row r="151" spans="1:3" x14ac:dyDescent="0.25">
      <c r="A151" s="17" t="s">
        <v>23</v>
      </c>
      <c r="B151" s="40" t="s">
        <v>40</v>
      </c>
      <c r="C151" s="43">
        <f t="shared" si="2"/>
        <v>0</v>
      </c>
    </row>
    <row r="152" spans="1:3" x14ac:dyDescent="0.25">
      <c r="A152" s="17" t="s">
        <v>23</v>
      </c>
      <c r="B152" s="40" t="s">
        <v>40</v>
      </c>
      <c r="C152" s="43">
        <f t="shared" si="2"/>
        <v>0</v>
      </c>
    </row>
    <row r="153" spans="1:3" x14ac:dyDescent="0.25">
      <c r="A153" s="17" t="s">
        <v>23</v>
      </c>
      <c r="B153" s="40" t="s">
        <v>40</v>
      </c>
      <c r="C153" s="43">
        <f t="shared" si="2"/>
        <v>0</v>
      </c>
    </row>
    <row r="154" spans="1:3" x14ac:dyDescent="0.25">
      <c r="A154" s="17" t="s">
        <v>23</v>
      </c>
      <c r="B154" s="40" t="s">
        <v>40</v>
      </c>
      <c r="C154" s="43">
        <f t="shared" si="2"/>
        <v>0</v>
      </c>
    </row>
    <row r="155" spans="1:3" x14ac:dyDescent="0.25">
      <c r="A155" s="17" t="s">
        <v>23</v>
      </c>
      <c r="B155" s="40" t="s">
        <v>40</v>
      </c>
      <c r="C155" s="43">
        <f t="shared" si="2"/>
        <v>0</v>
      </c>
    </row>
    <row r="156" spans="1:3" x14ac:dyDescent="0.25">
      <c r="A156" s="17" t="s">
        <v>23</v>
      </c>
      <c r="B156" s="40" t="s">
        <v>40</v>
      </c>
      <c r="C156" s="43">
        <f t="shared" si="2"/>
        <v>0</v>
      </c>
    </row>
    <row r="157" spans="1:3" x14ac:dyDescent="0.25">
      <c r="A157" s="17" t="s">
        <v>23</v>
      </c>
      <c r="B157" s="40" t="s">
        <v>40</v>
      </c>
      <c r="C157" s="43">
        <f t="shared" si="2"/>
        <v>0</v>
      </c>
    </row>
    <row r="158" spans="1:3" x14ac:dyDescent="0.25">
      <c r="A158" s="17" t="s">
        <v>23</v>
      </c>
      <c r="B158" s="40" t="s">
        <v>40</v>
      </c>
      <c r="C158" s="43">
        <f t="shared" si="2"/>
        <v>0</v>
      </c>
    </row>
    <row r="159" spans="1:3" x14ac:dyDescent="0.25">
      <c r="A159" s="17" t="s">
        <v>23</v>
      </c>
      <c r="B159" s="40" t="s">
        <v>40</v>
      </c>
      <c r="C159" s="43">
        <f t="shared" si="2"/>
        <v>0</v>
      </c>
    </row>
    <row r="160" spans="1:3" x14ac:dyDescent="0.25">
      <c r="A160" s="17" t="s">
        <v>335</v>
      </c>
      <c r="B160" s="40" t="s">
        <v>40</v>
      </c>
      <c r="C160" s="43">
        <f t="shared" si="2"/>
        <v>0</v>
      </c>
    </row>
    <row r="161" spans="1:3" x14ac:dyDescent="0.25">
      <c r="A161" s="17" t="s">
        <v>335</v>
      </c>
      <c r="B161" s="40" t="s">
        <v>40</v>
      </c>
      <c r="C161" s="43">
        <f t="shared" si="2"/>
        <v>0</v>
      </c>
    </row>
    <row r="162" spans="1:3" x14ac:dyDescent="0.25">
      <c r="A162" s="17" t="s">
        <v>335</v>
      </c>
      <c r="B162" s="40" t="s">
        <v>40</v>
      </c>
      <c r="C162" s="43">
        <f t="shared" si="2"/>
        <v>0</v>
      </c>
    </row>
    <row r="163" spans="1:3" x14ac:dyDescent="0.25">
      <c r="A163" s="17" t="s">
        <v>335</v>
      </c>
      <c r="B163" s="40" t="s">
        <v>40</v>
      </c>
      <c r="C163" s="43">
        <f t="shared" si="2"/>
        <v>0</v>
      </c>
    </row>
    <row r="164" spans="1:3" x14ac:dyDescent="0.25">
      <c r="A164" s="17" t="s">
        <v>335</v>
      </c>
      <c r="B164" s="40" t="s">
        <v>40</v>
      </c>
      <c r="C164" s="43">
        <f t="shared" si="2"/>
        <v>0</v>
      </c>
    </row>
    <row r="165" spans="1:3" x14ac:dyDescent="0.25">
      <c r="A165" s="17" t="s">
        <v>335</v>
      </c>
      <c r="B165" s="40" t="s">
        <v>40</v>
      </c>
      <c r="C165" s="43">
        <f t="shared" si="2"/>
        <v>0</v>
      </c>
    </row>
    <row r="166" spans="1:3" x14ac:dyDescent="0.25">
      <c r="A166" s="17" t="s">
        <v>335</v>
      </c>
      <c r="B166" s="40" t="s">
        <v>40</v>
      </c>
      <c r="C166" s="43">
        <f t="shared" si="2"/>
        <v>0</v>
      </c>
    </row>
    <row r="167" spans="1:3" x14ac:dyDescent="0.25">
      <c r="A167" s="17" t="s">
        <v>335</v>
      </c>
      <c r="B167" s="40" t="s">
        <v>40</v>
      </c>
      <c r="C167" s="43">
        <f t="shared" si="2"/>
        <v>0</v>
      </c>
    </row>
    <row r="168" spans="1:3" x14ac:dyDescent="0.25">
      <c r="A168" s="17" t="s">
        <v>335</v>
      </c>
      <c r="B168" s="40" t="s">
        <v>40</v>
      </c>
      <c r="C168" s="43">
        <f t="shared" si="2"/>
        <v>0</v>
      </c>
    </row>
    <row r="169" spans="1:3" x14ac:dyDescent="0.25">
      <c r="A169" s="17" t="s">
        <v>335</v>
      </c>
      <c r="B169" s="40" t="s">
        <v>40</v>
      </c>
      <c r="C169" s="43">
        <f t="shared" si="2"/>
        <v>0</v>
      </c>
    </row>
    <row r="170" spans="1:3" x14ac:dyDescent="0.25">
      <c r="A170" s="17" t="s">
        <v>335</v>
      </c>
      <c r="B170" s="40" t="s">
        <v>40</v>
      </c>
      <c r="C170" s="43">
        <f t="shared" si="2"/>
        <v>0</v>
      </c>
    </row>
    <row r="171" spans="1:3" x14ac:dyDescent="0.25">
      <c r="A171" s="17" t="s">
        <v>335</v>
      </c>
      <c r="B171" s="40" t="s">
        <v>40</v>
      </c>
      <c r="C171" s="43">
        <f t="shared" si="2"/>
        <v>0</v>
      </c>
    </row>
    <row r="172" spans="1:3" x14ac:dyDescent="0.25">
      <c r="A172" s="17" t="s">
        <v>335</v>
      </c>
      <c r="B172" s="40" t="s">
        <v>40</v>
      </c>
      <c r="C172" s="43">
        <f t="shared" si="2"/>
        <v>0</v>
      </c>
    </row>
    <row r="173" spans="1:3" x14ac:dyDescent="0.25">
      <c r="A173" s="17" t="s">
        <v>335</v>
      </c>
      <c r="B173" s="40" t="s">
        <v>40</v>
      </c>
      <c r="C173" s="43">
        <f t="shared" si="2"/>
        <v>0</v>
      </c>
    </row>
    <row r="174" spans="1:3" x14ac:dyDescent="0.25">
      <c r="A174" s="17" t="s">
        <v>335</v>
      </c>
      <c r="B174" s="40" t="s">
        <v>40</v>
      </c>
      <c r="C174" s="43">
        <f t="shared" si="2"/>
        <v>0</v>
      </c>
    </row>
    <row r="175" spans="1:3" x14ac:dyDescent="0.25">
      <c r="A175" s="17" t="s">
        <v>40</v>
      </c>
      <c r="B175" s="40" t="s">
        <v>40</v>
      </c>
      <c r="C175" s="43">
        <f t="shared" si="2"/>
        <v>1</v>
      </c>
    </row>
    <row r="176" spans="1:3" x14ac:dyDescent="0.25">
      <c r="A176" s="17" t="s">
        <v>335</v>
      </c>
      <c r="B176" s="40" t="s">
        <v>40</v>
      </c>
      <c r="C176" s="43">
        <f t="shared" si="2"/>
        <v>0</v>
      </c>
    </row>
    <row r="177" spans="1:3" x14ac:dyDescent="0.25">
      <c r="A177" s="17" t="s">
        <v>335</v>
      </c>
      <c r="B177" s="40" t="s">
        <v>40</v>
      </c>
      <c r="C177" s="43">
        <f t="shared" si="2"/>
        <v>0</v>
      </c>
    </row>
    <row r="178" spans="1:3" x14ac:dyDescent="0.25">
      <c r="A178" s="17" t="s">
        <v>335</v>
      </c>
      <c r="B178" s="40" t="s">
        <v>40</v>
      </c>
      <c r="C178" s="43">
        <f t="shared" si="2"/>
        <v>0</v>
      </c>
    </row>
    <row r="179" spans="1:3" x14ac:dyDescent="0.25">
      <c r="A179" s="17" t="s">
        <v>40</v>
      </c>
      <c r="B179" s="40" t="s">
        <v>40</v>
      </c>
      <c r="C179" s="43">
        <f t="shared" si="2"/>
        <v>1</v>
      </c>
    </row>
    <row r="180" spans="1:3" x14ac:dyDescent="0.25">
      <c r="A180" s="17" t="s">
        <v>40</v>
      </c>
      <c r="B180" s="40" t="s">
        <v>40</v>
      </c>
      <c r="C180" s="43">
        <f t="shared" si="2"/>
        <v>1</v>
      </c>
    </row>
    <row r="181" spans="1:3" x14ac:dyDescent="0.25">
      <c r="A181" s="17" t="s">
        <v>40</v>
      </c>
      <c r="B181" s="40" t="s">
        <v>40</v>
      </c>
      <c r="C181" s="43">
        <f t="shared" si="2"/>
        <v>1</v>
      </c>
    </row>
    <row r="182" spans="1:3" x14ac:dyDescent="0.25">
      <c r="A182" s="17" t="s">
        <v>40</v>
      </c>
      <c r="B182" s="40" t="s">
        <v>40</v>
      </c>
      <c r="C182" s="43">
        <f t="shared" si="2"/>
        <v>1</v>
      </c>
    </row>
    <row r="183" spans="1:3" x14ac:dyDescent="0.25">
      <c r="A183" s="17" t="s">
        <v>40</v>
      </c>
      <c r="B183" s="40" t="s">
        <v>40</v>
      </c>
      <c r="C183" s="43">
        <f t="shared" si="2"/>
        <v>1</v>
      </c>
    </row>
    <row r="184" spans="1:3" x14ac:dyDescent="0.25">
      <c r="A184" s="17" t="s">
        <v>40</v>
      </c>
      <c r="B184" s="40" t="s">
        <v>40</v>
      </c>
      <c r="C184" s="43">
        <f t="shared" si="2"/>
        <v>1</v>
      </c>
    </row>
    <row r="185" spans="1:3" x14ac:dyDescent="0.25">
      <c r="A185" s="17" t="s">
        <v>40</v>
      </c>
      <c r="B185" s="40" t="s">
        <v>40</v>
      </c>
      <c r="C185" s="43">
        <f t="shared" si="2"/>
        <v>1</v>
      </c>
    </row>
    <row r="186" spans="1:3" x14ac:dyDescent="0.25">
      <c r="A186" s="17" t="s">
        <v>40</v>
      </c>
      <c r="B186" s="40" t="s">
        <v>40</v>
      </c>
      <c r="C186" s="43">
        <f t="shared" si="2"/>
        <v>1</v>
      </c>
    </row>
    <row r="187" spans="1:3" x14ac:dyDescent="0.25">
      <c r="A187" s="17" t="s">
        <v>40</v>
      </c>
      <c r="B187" s="40" t="s">
        <v>40</v>
      </c>
      <c r="C187" s="43">
        <f t="shared" si="2"/>
        <v>1</v>
      </c>
    </row>
    <row r="188" spans="1:3" x14ac:dyDescent="0.25">
      <c r="A188" s="17" t="s">
        <v>40</v>
      </c>
      <c r="B188" s="40" t="s">
        <v>40</v>
      </c>
      <c r="C188" s="43">
        <f t="shared" si="2"/>
        <v>1</v>
      </c>
    </row>
    <row r="189" spans="1:3" x14ac:dyDescent="0.25">
      <c r="A189" s="17" t="s">
        <v>40</v>
      </c>
      <c r="B189" s="40" t="s">
        <v>40</v>
      </c>
      <c r="C189" s="43">
        <f t="shared" si="2"/>
        <v>1</v>
      </c>
    </row>
    <row r="190" spans="1:3" x14ac:dyDescent="0.25">
      <c r="A190" s="17" t="s">
        <v>40</v>
      </c>
      <c r="B190" s="40" t="s">
        <v>40</v>
      </c>
      <c r="C190" s="43">
        <f t="shared" si="2"/>
        <v>1</v>
      </c>
    </row>
    <row r="191" spans="1:3" x14ac:dyDescent="0.25">
      <c r="A191" s="17" t="s">
        <v>40</v>
      </c>
      <c r="B191" s="40" t="s">
        <v>40</v>
      </c>
      <c r="C191" s="43">
        <f t="shared" si="2"/>
        <v>1</v>
      </c>
    </row>
    <row r="192" spans="1:3" x14ac:dyDescent="0.25">
      <c r="A192" s="17" t="s">
        <v>40</v>
      </c>
      <c r="B192" s="40" t="s">
        <v>40</v>
      </c>
      <c r="C192" s="43">
        <f t="shared" si="2"/>
        <v>1</v>
      </c>
    </row>
    <row r="193" spans="1:3" x14ac:dyDescent="0.25">
      <c r="A193" s="17" t="s">
        <v>40</v>
      </c>
      <c r="B193" s="40" t="s">
        <v>40</v>
      </c>
      <c r="C193" s="43">
        <f t="shared" si="2"/>
        <v>1</v>
      </c>
    </row>
    <row r="194" spans="1:3" x14ac:dyDescent="0.25">
      <c r="A194" s="17" t="s">
        <v>40</v>
      </c>
      <c r="B194" s="40" t="s">
        <v>40</v>
      </c>
      <c r="C194" s="43">
        <f t="shared" ref="C194:C214" si="3">IF(A194=B194,1,0)</f>
        <v>1</v>
      </c>
    </row>
    <row r="195" spans="1:3" x14ac:dyDescent="0.25">
      <c r="A195" s="17" t="s">
        <v>40</v>
      </c>
      <c r="B195" s="40" t="s">
        <v>40</v>
      </c>
      <c r="C195" s="43">
        <f t="shared" si="3"/>
        <v>1</v>
      </c>
    </row>
    <row r="196" spans="1:3" x14ac:dyDescent="0.25">
      <c r="A196" s="17" t="s">
        <v>40</v>
      </c>
      <c r="B196" s="40" t="s">
        <v>40</v>
      </c>
      <c r="C196" s="43">
        <f t="shared" si="3"/>
        <v>1</v>
      </c>
    </row>
    <row r="197" spans="1:3" x14ac:dyDescent="0.25">
      <c r="A197" s="17" t="s">
        <v>335</v>
      </c>
      <c r="B197" s="40" t="s">
        <v>40</v>
      </c>
      <c r="C197" s="43">
        <f t="shared" si="3"/>
        <v>0</v>
      </c>
    </row>
    <row r="198" spans="1:3" x14ac:dyDescent="0.25">
      <c r="A198" s="17" t="s">
        <v>335</v>
      </c>
      <c r="B198" s="40" t="s">
        <v>40</v>
      </c>
      <c r="C198" s="43">
        <f t="shared" si="3"/>
        <v>0</v>
      </c>
    </row>
    <row r="199" spans="1:3" x14ac:dyDescent="0.25">
      <c r="A199" s="17" t="s">
        <v>335</v>
      </c>
      <c r="B199" s="40" t="s">
        <v>40</v>
      </c>
      <c r="C199" s="43">
        <f t="shared" si="3"/>
        <v>0</v>
      </c>
    </row>
    <row r="200" spans="1:3" x14ac:dyDescent="0.25">
      <c r="A200" s="17" t="s">
        <v>40</v>
      </c>
      <c r="B200" s="40" t="s">
        <v>40</v>
      </c>
      <c r="C200" s="43">
        <f t="shared" si="3"/>
        <v>1</v>
      </c>
    </row>
    <row r="201" spans="1:3" x14ac:dyDescent="0.25">
      <c r="A201" s="17" t="s">
        <v>40</v>
      </c>
      <c r="B201" s="40" t="s">
        <v>40</v>
      </c>
      <c r="C201" s="43">
        <f t="shared" si="3"/>
        <v>1</v>
      </c>
    </row>
    <row r="202" spans="1:3" x14ac:dyDescent="0.25">
      <c r="A202" s="17" t="s">
        <v>40</v>
      </c>
      <c r="B202" s="40" t="s">
        <v>40</v>
      </c>
      <c r="C202" s="43">
        <f t="shared" si="3"/>
        <v>1</v>
      </c>
    </row>
    <row r="203" spans="1:3" x14ac:dyDescent="0.25">
      <c r="A203" s="17" t="s">
        <v>335</v>
      </c>
      <c r="B203" s="40" t="s">
        <v>40</v>
      </c>
      <c r="C203" s="43">
        <f t="shared" si="3"/>
        <v>0</v>
      </c>
    </row>
    <row r="204" spans="1:3" x14ac:dyDescent="0.25">
      <c r="A204" s="17" t="s">
        <v>40</v>
      </c>
      <c r="B204" s="40" t="s">
        <v>40</v>
      </c>
      <c r="C204" s="43">
        <f t="shared" si="3"/>
        <v>1</v>
      </c>
    </row>
    <row r="205" spans="1:3" x14ac:dyDescent="0.25">
      <c r="A205" s="17" t="s">
        <v>40</v>
      </c>
      <c r="B205" s="40" t="s">
        <v>40</v>
      </c>
      <c r="C205" s="43">
        <f t="shared" si="3"/>
        <v>1</v>
      </c>
    </row>
    <row r="206" spans="1:3" x14ac:dyDescent="0.25">
      <c r="A206" s="17" t="s">
        <v>26</v>
      </c>
      <c r="B206" s="40" t="s">
        <v>40</v>
      </c>
      <c r="C206" s="43">
        <f t="shared" si="3"/>
        <v>0</v>
      </c>
    </row>
    <row r="207" spans="1:3" x14ac:dyDescent="0.25">
      <c r="A207" s="17" t="s">
        <v>335</v>
      </c>
      <c r="B207" s="40" t="s">
        <v>40</v>
      </c>
      <c r="C207" s="43">
        <f t="shared" si="3"/>
        <v>0</v>
      </c>
    </row>
    <row r="208" spans="1:3" x14ac:dyDescent="0.25">
      <c r="A208" s="17" t="s">
        <v>26</v>
      </c>
      <c r="B208" s="40" t="s">
        <v>40</v>
      </c>
      <c r="C208" s="43">
        <f t="shared" si="3"/>
        <v>0</v>
      </c>
    </row>
    <row r="209" spans="1:3" x14ac:dyDescent="0.25">
      <c r="A209" s="17" t="s">
        <v>26</v>
      </c>
      <c r="B209" s="40" t="s">
        <v>40</v>
      </c>
      <c r="C209" s="43">
        <f t="shared" si="3"/>
        <v>0</v>
      </c>
    </row>
    <row r="210" spans="1:3" x14ac:dyDescent="0.25">
      <c r="A210" s="17" t="s">
        <v>40</v>
      </c>
      <c r="B210" s="40" t="s">
        <v>40</v>
      </c>
      <c r="C210" s="43">
        <f t="shared" si="3"/>
        <v>1</v>
      </c>
    </row>
    <row r="211" spans="1:3" x14ac:dyDescent="0.25">
      <c r="A211" s="17" t="s">
        <v>40</v>
      </c>
      <c r="B211" s="40" t="s">
        <v>40</v>
      </c>
      <c r="C211" s="43">
        <f t="shared" si="3"/>
        <v>1</v>
      </c>
    </row>
    <row r="212" spans="1:3" x14ac:dyDescent="0.25">
      <c r="A212" s="17" t="s">
        <v>40</v>
      </c>
      <c r="B212" s="40" t="s">
        <v>40</v>
      </c>
      <c r="C212" s="43">
        <f t="shared" si="3"/>
        <v>1</v>
      </c>
    </row>
    <row r="213" spans="1:3" x14ac:dyDescent="0.25">
      <c r="A213" s="17" t="s">
        <v>40</v>
      </c>
      <c r="B213" s="40" t="s">
        <v>40</v>
      </c>
      <c r="C213" s="43">
        <f t="shared" si="3"/>
        <v>1</v>
      </c>
    </row>
    <row r="214" spans="1:3" x14ac:dyDescent="0.25">
      <c r="A214" s="17" t="s">
        <v>40</v>
      </c>
      <c r="B214" s="40" t="s">
        <v>40</v>
      </c>
      <c r="C214" s="43">
        <f t="shared" si="3"/>
        <v>1</v>
      </c>
    </row>
    <row r="215" spans="1:3" x14ac:dyDescent="0.25">
      <c r="A215" s="17"/>
      <c r="B215" s="40"/>
      <c r="C215" s="43">
        <f>(SUM(C2:C214)/COUNT(C2:C214))</f>
        <v>0.36619718309859156</v>
      </c>
    </row>
    <row r="216" spans="1:3" x14ac:dyDescent="0.25">
      <c r="A216" s="17"/>
      <c r="B216" s="40"/>
    </row>
    <row r="217" spans="1:3" x14ac:dyDescent="0.25">
      <c r="A217" s="17"/>
      <c r="B217" s="40"/>
    </row>
    <row r="218" spans="1:3" x14ac:dyDescent="0.25">
      <c r="A218" s="17"/>
      <c r="B218" s="40"/>
    </row>
    <row r="219" spans="1:3" x14ac:dyDescent="0.25">
      <c r="A219" s="17"/>
      <c r="B219" s="40"/>
    </row>
    <row r="220" spans="1:3" x14ac:dyDescent="0.25">
      <c r="A220" s="17"/>
      <c r="B220" s="40"/>
    </row>
    <row r="221" spans="1:3" x14ac:dyDescent="0.25">
      <c r="A221" s="17"/>
      <c r="B221" s="40"/>
    </row>
    <row r="222" spans="1:3" x14ac:dyDescent="0.25">
      <c r="A222" s="17"/>
      <c r="B222" s="40"/>
    </row>
    <row r="223" spans="1:3" x14ac:dyDescent="0.25">
      <c r="A223" s="17"/>
      <c r="B223" s="40"/>
    </row>
    <row r="224" spans="1:3" x14ac:dyDescent="0.25">
      <c r="A224" s="17"/>
      <c r="B224" s="40"/>
    </row>
    <row r="225" spans="1:2" x14ac:dyDescent="0.25">
      <c r="A225" s="17"/>
      <c r="B225" s="40"/>
    </row>
    <row r="226" spans="1:2" x14ac:dyDescent="0.25">
      <c r="A226" s="17"/>
      <c r="B226" s="40"/>
    </row>
    <row r="227" spans="1:2" x14ac:dyDescent="0.25">
      <c r="A227" s="17"/>
      <c r="B227" s="40"/>
    </row>
    <row r="228" spans="1:2" x14ac:dyDescent="0.25">
      <c r="A228" s="17"/>
      <c r="B228" s="40"/>
    </row>
    <row r="229" spans="1:2" x14ac:dyDescent="0.25">
      <c r="A229" s="17"/>
      <c r="B229" s="40"/>
    </row>
    <row r="230" spans="1:2" x14ac:dyDescent="0.25">
      <c r="A230" s="17"/>
      <c r="B230" s="40"/>
    </row>
    <row r="231" spans="1:2" x14ac:dyDescent="0.25">
      <c r="A231" s="17"/>
      <c r="B231" s="40"/>
    </row>
    <row r="232" spans="1:2" x14ac:dyDescent="0.25">
      <c r="A232" s="17"/>
      <c r="B232" s="40"/>
    </row>
    <row r="233" spans="1:2" x14ac:dyDescent="0.25">
      <c r="A233" s="17"/>
      <c r="B233" s="40"/>
    </row>
    <row r="234" spans="1:2" x14ac:dyDescent="0.25">
      <c r="A234" s="17"/>
      <c r="B234" s="40"/>
    </row>
    <row r="235" spans="1:2" x14ac:dyDescent="0.25">
      <c r="A235" s="17"/>
      <c r="B235" s="40"/>
    </row>
    <row r="236" spans="1:2" x14ac:dyDescent="0.25">
      <c r="A236" s="17"/>
      <c r="B236" s="40"/>
    </row>
    <row r="237" spans="1:2" x14ac:dyDescent="0.25">
      <c r="A237" s="17"/>
      <c r="B237" s="40"/>
    </row>
    <row r="238" spans="1:2" x14ac:dyDescent="0.25">
      <c r="A238" s="17"/>
      <c r="B238" s="40"/>
    </row>
    <row r="239" spans="1:2" x14ac:dyDescent="0.25">
      <c r="A239" s="17"/>
      <c r="B239" s="40"/>
    </row>
    <row r="240" spans="1:2" x14ac:dyDescent="0.25">
      <c r="A240" s="17"/>
      <c r="B240" s="40"/>
    </row>
    <row r="241" spans="1:2" x14ac:dyDescent="0.25">
      <c r="A241" s="17"/>
      <c r="B241" s="40"/>
    </row>
    <row r="242" spans="1:2" x14ac:dyDescent="0.25">
      <c r="A242" s="17"/>
      <c r="B242" s="40"/>
    </row>
    <row r="243" spans="1:2" x14ac:dyDescent="0.25">
      <c r="A243" s="17"/>
      <c r="B243" s="40"/>
    </row>
    <row r="244" spans="1:2" x14ac:dyDescent="0.25">
      <c r="A244" s="17"/>
      <c r="B244" s="40"/>
    </row>
    <row r="245" spans="1:2" x14ac:dyDescent="0.25">
      <c r="A245" s="17"/>
      <c r="B245" s="40"/>
    </row>
    <row r="246" spans="1:2" x14ac:dyDescent="0.25">
      <c r="A246" s="17"/>
      <c r="B246" s="40"/>
    </row>
    <row r="247" spans="1:2" x14ac:dyDescent="0.25">
      <c r="A247" s="17"/>
      <c r="B247" s="40"/>
    </row>
    <row r="248" spans="1:2" x14ac:dyDescent="0.25">
      <c r="A248" s="17"/>
      <c r="B248" s="40"/>
    </row>
    <row r="249" spans="1:2" x14ac:dyDescent="0.25">
      <c r="A249" s="17"/>
      <c r="B249" s="40"/>
    </row>
    <row r="250" spans="1:2" x14ac:dyDescent="0.25">
      <c r="A250" s="17"/>
      <c r="B250" s="40"/>
    </row>
    <row r="251" spans="1:2" x14ac:dyDescent="0.25">
      <c r="A251" s="17"/>
      <c r="B251" s="40"/>
    </row>
    <row r="252" spans="1:2" x14ac:dyDescent="0.25">
      <c r="A252" s="17"/>
      <c r="B252" s="40"/>
    </row>
    <row r="253" spans="1:2" x14ac:dyDescent="0.25">
      <c r="A253" s="17"/>
      <c r="B253" s="40"/>
    </row>
    <row r="254" spans="1:2" x14ac:dyDescent="0.25">
      <c r="A254" s="17"/>
      <c r="B254" s="40"/>
    </row>
    <row r="255" spans="1:2" x14ac:dyDescent="0.25">
      <c r="A255" s="17"/>
      <c r="B255" s="40"/>
    </row>
    <row r="256" spans="1:2" x14ac:dyDescent="0.25">
      <c r="A256" s="17"/>
      <c r="B256" s="40"/>
    </row>
    <row r="257" spans="1:2" x14ac:dyDescent="0.25">
      <c r="A257" s="17"/>
      <c r="B257" s="40"/>
    </row>
    <row r="258" spans="1:2" x14ac:dyDescent="0.25">
      <c r="A258" s="17"/>
      <c r="B258" s="40"/>
    </row>
    <row r="259" spans="1:2" x14ac:dyDescent="0.25">
      <c r="A259" s="17"/>
      <c r="B259" s="40"/>
    </row>
    <row r="260" spans="1:2" x14ac:dyDescent="0.25">
      <c r="A260" s="17"/>
      <c r="B260" s="40"/>
    </row>
    <row r="261" spans="1:2" x14ac:dyDescent="0.25">
      <c r="A261" s="17"/>
      <c r="B261" s="40"/>
    </row>
    <row r="262" spans="1:2" x14ac:dyDescent="0.25">
      <c r="A262" s="17"/>
      <c r="B262" s="40"/>
    </row>
  </sheetData>
  <sortState ref="A2:C262">
    <sortCondition ref="B1"/>
  </sortState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6"/>
  <sheetViews>
    <sheetView topLeftCell="A457" workbookViewId="0">
      <selection activeCell="M7" sqref="M7"/>
    </sheetView>
  </sheetViews>
  <sheetFormatPr defaultRowHeight="15" x14ac:dyDescent="0.25"/>
  <cols>
    <col min="1" max="1" width="9.140625" style="71"/>
    <col min="2" max="3" width="14.7109375" style="71" customWidth="1"/>
    <col min="4" max="4" width="9.140625" style="71"/>
    <col min="6" max="6" width="14.140625" customWidth="1"/>
    <col min="7" max="7" width="18.5703125" style="71" bestFit="1" customWidth="1"/>
    <col min="8" max="8" width="8.28515625" style="71" customWidth="1"/>
    <col min="9" max="9" width="6.7109375" style="71" customWidth="1"/>
    <col min="10" max="10" width="5.5703125" style="71" customWidth="1"/>
    <col min="11" max="11" width="11.28515625" style="71" customWidth="1"/>
    <col min="12" max="12" width="11.28515625" bestFit="1" customWidth="1"/>
    <col min="13" max="13" width="9.140625" style="70"/>
  </cols>
  <sheetData>
    <row r="1" spans="1:13" x14ac:dyDescent="0.25">
      <c r="A1" s="71" t="s">
        <v>331</v>
      </c>
      <c r="B1" s="71" t="s">
        <v>332</v>
      </c>
      <c r="C1" s="71" t="s">
        <v>333</v>
      </c>
      <c r="D1" s="71" t="s">
        <v>334</v>
      </c>
      <c r="F1" s="44" t="s">
        <v>337</v>
      </c>
      <c r="G1" s="75" t="s">
        <v>341</v>
      </c>
      <c r="M1" s="70" t="s">
        <v>349</v>
      </c>
    </row>
    <row r="2" spans="1:13" x14ac:dyDescent="0.25">
      <c r="A2" s="71" t="s">
        <v>28</v>
      </c>
      <c r="B2" s="71" t="s">
        <v>335</v>
      </c>
      <c r="C2" s="71" t="s">
        <v>23</v>
      </c>
      <c r="D2" s="71">
        <f t="shared" ref="D2:D65" si="0">IF(B2=C2,1,0)</f>
        <v>0</v>
      </c>
      <c r="F2" s="44" t="s">
        <v>340</v>
      </c>
      <c r="G2" s="71" t="s">
        <v>23</v>
      </c>
      <c r="H2" s="71" t="s">
        <v>26</v>
      </c>
      <c r="I2" s="71" t="s">
        <v>335</v>
      </c>
      <c r="J2" s="71" t="s">
        <v>40</v>
      </c>
      <c r="K2" s="71" t="s">
        <v>338</v>
      </c>
      <c r="M2" s="70" t="s">
        <v>339</v>
      </c>
    </row>
    <row r="3" spans="1:13" x14ac:dyDescent="0.25">
      <c r="A3" s="71" t="s">
        <v>32</v>
      </c>
      <c r="B3" s="71" t="s">
        <v>335</v>
      </c>
      <c r="C3" s="71" t="s">
        <v>23</v>
      </c>
      <c r="D3" s="71">
        <f t="shared" si="0"/>
        <v>0</v>
      </c>
      <c r="F3" s="45" t="s">
        <v>23</v>
      </c>
      <c r="G3" s="76">
        <v>50</v>
      </c>
      <c r="H3" s="76">
        <v>8</v>
      </c>
      <c r="I3" s="76">
        <v>17</v>
      </c>
      <c r="J3" s="76">
        <v>17</v>
      </c>
      <c r="K3" s="76">
        <v>92</v>
      </c>
      <c r="M3" s="57">
        <f>100*(G3)/SUM(G3:J3)</f>
        <v>54.347826086956523</v>
      </c>
    </row>
    <row r="4" spans="1:13" x14ac:dyDescent="0.25">
      <c r="A4" s="71" t="s">
        <v>33</v>
      </c>
      <c r="B4" s="71" t="s">
        <v>335</v>
      </c>
      <c r="C4" s="71" t="s">
        <v>23</v>
      </c>
      <c r="D4" s="71">
        <f t="shared" si="0"/>
        <v>0</v>
      </c>
      <c r="F4" s="45" t="s">
        <v>26</v>
      </c>
      <c r="G4" s="76">
        <v>10</v>
      </c>
      <c r="H4" s="76">
        <v>3</v>
      </c>
      <c r="I4" s="76">
        <v>9</v>
      </c>
      <c r="J4" s="76">
        <v>31</v>
      </c>
      <c r="K4" s="76">
        <v>53</v>
      </c>
      <c r="M4" s="57">
        <f>100*(H4)/SUM(G4:J4)</f>
        <v>5.6603773584905657</v>
      </c>
    </row>
    <row r="5" spans="1:13" x14ac:dyDescent="0.25">
      <c r="A5" s="71" t="s">
        <v>34</v>
      </c>
      <c r="B5" s="71" t="s">
        <v>335</v>
      </c>
      <c r="C5" s="71" t="s">
        <v>23</v>
      </c>
      <c r="D5" s="71">
        <f t="shared" si="0"/>
        <v>0</v>
      </c>
      <c r="F5" s="45" t="s">
        <v>335</v>
      </c>
      <c r="G5" s="76">
        <v>55</v>
      </c>
      <c r="H5" s="76">
        <v>31</v>
      </c>
      <c r="I5" s="76">
        <v>32</v>
      </c>
      <c r="J5" s="76">
        <v>40</v>
      </c>
      <c r="K5" s="76">
        <v>158</v>
      </c>
      <c r="M5" s="57">
        <f>100*(I5)/SUM(G5:J5)</f>
        <v>20.253164556962027</v>
      </c>
    </row>
    <row r="6" spans="1:13" x14ac:dyDescent="0.25">
      <c r="A6" s="71" t="s">
        <v>35</v>
      </c>
      <c r="B6" s="71" t="s">
        <v>335</v>
      </c>
      <c r="C6" s="71" t="s">
        <v>23</v>
      </c>
      <c r="D6" s="71">
        <f t="shared" si="0"/>
        <v>0</v>
      </c>
      <c r="F6" s="45" t="s">
        <v>40</v>
      </c>
      <c r="G6" s="76">
        <v>22</v>
      </c>
      <c r="H6" s="76">
        <v>33</v>
      </c>
      <c r="I6" s="76">
        <v>32</v>
      </c>
      <c r="J6" s="76">
        <v>75</v>
      </c>
      <c r="K6" s="76">
        <v>162</v>
      </c>
      <c r="M6" s="57">
        <f>100*(J6)/SUM(G6:J6)</f>
        <v>46.296296296296298</v>
      </c>
    </row>
    <row r="7" spans="1:13" x14ac:dyDescent="0.25">
      <c r="A7" s="71" t="s">
        <v>37</v>
      </c>
      <c r="B7" s="71" t="s">
        <v>335</v>
      </c>
      <c r="C7" s="71" t="s">
        <v>23</v>
      </c>
      <c r="D7" s="71">
        <f t="shared" si="0"/>
        <v>0</v>
      </c>
      <c r="F7" s="45" t="s">
        <v>338</v>
      </c>
      <c r="G7" s="76">
        <v>137</v>
      </c>
      <c r="H7" s="76">
        <v>75</v>
      </c>
      <c r="I7" s="76">
        <v>90</v>
      </c>
      <c r="J7" s="76">
        <v>163</v>
      </c>
      <c r="K7" s="76">
        <v>465</v>
      </c>
    </row>
    <row r="8" spans="1:13" x14ac:dyDescent="0.25">
      <c r="A8" s="71" t="s">
        <v>42</v>
      </c>
      <c r="B8" s="71" t="s">
        <v>335</v>
      </c>
      <c r="C8" s="71" t="s">
        <v>23</v>
      </c>
      <c r="D8" s="71">
        <f t="shared" si="0"/>
        <v>0</v>
      </c>
    </row>
    <row r="9" spans="1:13" x14ac:dyDescent="0.25">
      <c r="A9" s="71" t="s">
        <v>43</v>
      </c>
      <c r="B9" s="71" t="s">
        <v>335</v>
      </c>
      <c r="C9" s="71" t="s">
        <v>23</v>
      </c>
      <c r="D9" s="71">
        <f t="shared" si="0"/>
        <v>0</v>
      </c>
    </row>
    <row r="10" spans="1:13" x14ac:dyDescent="0.25">
      <c r="A10" s="71" t="s">
        <v>44</v>
      </c>
      <c r="B10" s="71" t="s">
        <v>335</v>
      </c>
      <c r="C10" s="71" t="s">
        <v>23</v>
      </c>
      <c r="D10" s="71">
        <f t="shared" si="0"/>
        <v>0</v>
      </c>
    </row>
    <row r="11" spans="1:13" x14ac:dyDescent="0.25">
      <c r="A11" s="71" t="s">
        <v>46</v>
      </c>
      <c r="B11" s="71" t="s">
        <v>335</v>
      </c>
      <c r="C11" s="71" t="s">
        <v>23</v>
      </c>
      <c r="D11" s="71">
        <f t="shared" si="0"/>
        <v>0</v>
      </c>
    </row>
    <row r="12" spans="1:13" x14ac:dyDescent="0.25">
      <c r="A12" s="71" t="s">
        <v>47</v>
      </c>
      <c r="B12" s="71" t="s">
        <v>335</v>
      </c>
      <c r="C12" s="71" t="s">
        <v>23</v>
      </c>
      <c r="D12" s="71">
        <f t="shared" si="0"/>
        <v>0</v>
      </c>
    </row>
    <row r="13" spans="1:13" x14ac:dyDescent="0.25">
      <c r="A13" s="71" t="s">
        <v>48</v>
      </c>
      <c r="B13" s="71" t="s">
        <v>335</v>
      </c>
      <c r="C13" s="71" t="s">
        <v>23</v>
      </c>
      <c r="D13" s="71">
        <f t="shared" si="0"/>
        <v>0</v>
      </c>
    </row>
    <row r="14" spans="1:13" x14ac:dyDescent="0.25">
      <c r="A14" s="71" t="s">
        <v>49</v>
      </c>
      <c r="B14" s="71" t="s">
        <v>335</v>
      </c>
      <c r="C14" s="71" t="s">
        <v>23</v>
      </c>
      <c r="D14" s="71">
        <f t="shared" si="0"/>
        <v>0</v>
      </c>
    </row>
    <row r="15" spans="1:13" x14ac:dyDescent="0.25">
      <c r="A15" s="71" t="s">
        <v>50</v>
      </c>
      <c r="B15" s="71" t="s">
        <v>335</v>
      </c>
      <c r="C15" s="71" t="s">
        <v>23</v>
      </c>
      <c r="D15" s="71">
        <f t="shared" si="0"/>
        <v>0</v>
      </c>
    </row>
    <row r="16" spans="1:13" x14ac:dyDescent="0.25">
      <c r="A16" s="71" t="s">
        <v>51</v>
      </c>
      <c r="B16" s="71" t="s">
        <v>335</v>
      </c>
      <c r="C16" s="71" t="s">
        <v>23</v>
      </c>
      <c r="D16" s="71">
        <f t="shared" si="0"/>
        <v>0</v>
      </c>
    </row>
    <row r="17" spans="1:4" x14ac:dyDescent="0.25">
      <c r="A17" s="71" t="s">
        <v>52</v>
      </c>
      <c r="B17" s="71" t="s">
        <v>335</v>
      </c>
      <c r="C17" s="71" t="s">
        <v>23</v>
      </c>
      <c r="D17" s="71">
        <f t="shared" si="0"/>
        <v>0</v>
      </c>
    </row>
    <row r="18" spans="1:4" x14ac:dyDescent="0.25">
      <c r="A18" s="71" t="s">
        <v>53</v>
      </c>
      <c r="B18" s="71" t="s">
        <v>335</v>
      </c>
      <c r="C18" s="71" t="s">
        <v>23</v>
      </c>
      <c r="D18" s="71">
        <f t="shared" si="0"/>
        <v>0</v>
      </c>
    </row>
    <row r="19" spans="1:4" x14ac:dyDescent="0.25">
      <c r="A19" s="71" t="s">
        <v>54</v>
      </c>
      <c r="B19" s="71" t="s">
        <v>335</v>
      </c>
      <c r="C19" s="71" t="s">
        <v>23</v>
      </c>
      <c r="D19" s="71">
        <f t="shared" si="0"/>
        <v>0</v>
      </c>
    </row>
    <row r="20" spans="1:4" x14ac:dyDescent="0.25">
      <c r="A20" s="71" t="s">
        <v>55</v>
      </c>
      <c r="B20" s="71" t="s">
        <v>335</v>
      </c>
      <c r="C20" s="71" t="s">
        <v>23</v>
      </c>
      <c r="D20" s="71">
        <f t="shared" si="0"/>
        <v>0</v>
      </c>
    </row>
    <row r="21" spans="1:4" x14ac:dyDescent="0.25">
      <c r="A21" s="71" t="s">
        <v>56</v>
      </c>
      <c r="B21" s="71" t="s">
        <v>335</v>
      </c>
      <c r="C21" s="71" t="s">
        <v>23</v>
      </c>
      <c r="D21" s="71">
        <f t="shared" si="0"/>
        <v>0</v>
      </c>
    </row>
    <row r="22" spans="1:4" x14ac:dyDescent="0.25">
      <c r="A22" s="71" t="s">
        <v>57</v>
      </c>
      <c r="B22" s="71" t="s">
        <v>335</v>
      </c>
      <c r="C22" s="71" t="s">
        <v>23</v>
      </c>
      <c r="D22" s="71">
        <f t="shared" si="0"/>
        <v>0</v>
      </c>
    </row>
    <row r="23" spans="1:4" x14ac:dyDescent="0.25">
      <c r="A23" s="71" t="s">
        <v>58</v>
      </c>
      <c r="B23" s="71" t="s">
        <v>335</v>
      </c>
      <c r="C23" s="71" t="s">
        <v>23</v>
      </c>
      <c r="D23" s="71">
        <f t="shared" si="0"/>
        <v>0</v>
      </c>
    </row>
    <row r="24" spans="1:4" x14ac:dyDescent="0.25">
      <c r="A24" s="71" t="s">
        <v>59</v>
      </c>
      <c r="B24" s="71" t="s">
        <v>335</v>
      </c>
      <c r="C24" s="71" t="s">
        <v>23</v>
      </c>
      <c r="D24" s="71">
        <f t="shared" si="0"/>
        <v>0</v>
      </c>
    </row>
    <row r="25" spans="1:4" x14ac:dyDescent="0.25">
      <c r="A25" s="71" t="s">
        <v>60</v>
      </c>
      <c r="B25" s="71" t="s">
        <v>335</v>
      </c>
      <c r="C25" s="71" t="s">
        <v>23</v>
      </c>
      <c r="D25" s="71">
        <f t="shared" si="0"/>
        <v>0</v>
      </c>
    </row>
    <row r="26" spans="1:4" x14ac:dyDescent="0.25">
      <c r="A26" s="71" t="s">
        <v>61</v>
      </c>
      <c r="B26" s="71" t="s">
        <v>26</v>
      </c>
      <c r="C26" s="71" t="s">
        <v>23</v>
      </c>
      <c r="D26" s="71">
        <f t="shared" si="0"/>
        <v>0</v>
      </c>
    </row>
    <row r="27" spans="1:4" x14ac:dyDescent="0.25">
      <c r="A27" s="71" t="s">
        <v>62</v>
      </c>
      <c r="B27" s="71" t="s">
        <v>26</v>
      </c>
      <c r="C27" s="71" t="s">
        <v>23</v>
      </c>
      <c r="D27" s="71">
        <f t="shared" si="0"/>
        <v>0</v>
      </c>
    </row>
    <row r="28" spans="1:4" x14ac:dyDescent="0.25">
      <c r="A28" s="71" t="s">
        <v>63</v>
      </c>
      <c r="B28" s="71" t="s">
        <v>335</v>
      </c>
      <c r="C28" s="71" t="s">
        <v>23</v>
      </c>
      <c r="D28" s="71">
        <f t="shared" si="0"/>
        <v>0</v>
      </c>
    </row>
    <row r="29" spans="1:4" x14ac:dyDescent="0.25">
      <c r="A29" s="71" t="s">
        <v>64</v>
      </c>
      <c r="B29" s="71" t="s">
        <v>335</v>
      </c>
      <c r="C29" s="71" t="s">
        <v>23</v>
      </c>
      <c r="D29" s="71">
        <f t="shared" si="0"/>
        <v>0</v>
      </c>
    </row>
    <row r="30" spans="1:4" x14ac:dyDescent="0.25">
      <c r="A30" s="71" t="s">
        <v>66</v>
      </c>
      <c r="B30" s="71" t="s">
        <v>26</v>
      </c>
      <c r="C30" s="71" t="s">
        <v>23</v>
      </c>
      <c r="D30" s="71">
        <f t="shared" si="0"/>
        <v>0</v>
      </c>
    </row>
    <row r="31" spans="1:4" x14ac:dyDescent="0.25">
      <c r="A31" s="71" t="s">
        <v>67</v>
      </c>
      <c r="B31" s="71" t="s">
        <v>335</v>
      </c>
      <c r="C31" s="71" t="s">
        <v>23</v>
      </c>
      <c r="D31" s="71">
        <f t="shared" si="0"/>
        <v>0</v>
      </c>
    </row>
    <row r="32" spans="1:4" x14ac:dyDescent="0.25">
      <c r="A32" s="71" t="s">
        <v>68</v>
      </c>
      <c r="B32" s="71" t="s">
        <v>335</v>
      </c>
      <c r="C32" s="71" t="s">
        <v>23</v>
      </c>
      <c r="D32" s="71">
        <f t="shared" si="0"/>
        <v>0</v>
      </c>
    </row>
    <row r="33" spans="1:4" x14ac:dyDescent="0.25">
      <c r="A33" s="71" t="s">
        <v>69</v>
      </c>
      <c r="B33" s="71" t="s">
        <v>335</v>
      </c>
      <c r="C33" s="71" t="s">
        <v>23</v>
      </c>
      <c r="D33" s="71">
        <f t="shared" si="0"/>
        <v>0</v>
      </c>
    </row>
    <row r="34" spans="1:4" x14ac:dyDescent="0.25">
      <c r="A34" s="71" t="s">
        <v>70</v>
      </c>
      <c r="B34" s="71" t="s">
        <v>335</v>
      </c>
      <c r="C34" s="71" t="s">
        <v>23</v>
      </c>
      <c r="D34" s="71">
        <f t="shared" si="0"/>
        <v>0</v>
      </c>
    </row>
    <row r="35" spans="1:4" x14ac:dyDescent="0.25">
      <c r="A35" s="71" t="s">
        <v>71</v>
      </c>
      <c r="B35" s="71" t="s">
        <v>26</v>
      </c>
      <c r="C35" s="71" t="s">
        <v>23</v>
      </c>
      <c r="D35" s="71">
        <f t="shared" si="0"/>
        <v>0</v>
      </c>
    </row>
    <row r="36" spans="1:4" x14ac:dyDescent="0.25">
      <c r="A36" s="71" t="s">
        <v>73</v>
      </c>
      <c r="B36" s="71" t="s">
        <v>26</v>
      </c>
      <c r="C36" s="71" t="s">
        <v>23</v>
      </c>
      <c r="D36" s="71">
        <f t="shared" si="0"/>
        <v>0</v>
      </c>
    </row>
    <row r="37" spans="1:4" x14ac:dyDescent="0.25">
      <c r="A37" s="71" t="s">
        <v>74</v>
      </c>
      <c r="B37" s="71" t="s">
        <v>26</v>
      </c>
      <c r="C37" s="71" t="s">
        <v>23</v>
      </c>
      <c r="D37" s="71">
        <f t="shared" si="0"/>
        <v>0</v>
      </c>
    </row>
    <row r="38" spans="1:4" x14ac:dyDescent="0.25">
      <c r="A38" s="71" t="s">
        <v>75</v>
      </c>
      <c r="B38" s="71" t="s">
        <v>26</v>
      </c>
      <c r="C38" s="71" t="s">
        <v>23</v>
      </c>
      <c r="D38" s="71">
        <f t="shared" si="0"/>
        <v>0</v>
      </c>
    </row>
    <row r="39" spans="1:4" x14ac:dyDescent="0.25">
      <c r="A39" s="71" t="s">
        <v>77</v>
      </c>
      <c r="B39" s="71" t="s">
        <v>26</v>
      </c>
      <c r="C39" s="71" t="s">
        <v>23</v>
      </c>
      <c r="D39" s="71">
        <f t="shared" si="0"/>
        <v>0</v>
      </c>
    </row>
    <row r="40" spans="1:4" x14ac:dyDescent="0.25">
      <c r="A40" s="71" t="s">
        <v>81</v>
      </c>
      <c r="B40" s="71" t="s">
        <v>26</v>
      </c>
      <c r="C40" s="71" t="s">
        <v>23</v>
      </c>
      <c r="D40" s="71">
        <f t="shared" si="0"/>
        <v>0</v>
      </c>
    </row>
    <row r="41" spans="1:4" x14ac:dyDescent="0.25">
      <c r="A41" s="71" t="s">
        <v>83</v>
      </c>
      <c r="B41" s="71" t="s">
        <v>26</v>
      </c>
      <c r="C41" s="71" t="s">
        <v>23</v>
      </c>
      <c r="D41" s="71">
        <f t="shared" si="0"/>
        <v>0</v>
      </c>
    </row>
    <row r="42" spans="1:4" x14ac:dyDescent="0.25">
      <c r="A42" s="71" t="s">
        <v>88</v>
      </c>
      <c r="B42" s="71" t="s">
        <v>335</v>
      </c>
      <c r="C42" s="71" t="s">
        <v>23</v>
      </c>
      <c r="D42" s="71">
        <f t="shared" si="0"/>
        <v>0</v>
      </c>
    </row>
    <row r="43" spans="1:4" x14ac:dyDescent="0.25">
      <c r="A43" s="71" t="s">
        <v>90</v>
      </c>
      <c r="B43" s="71" t="s">
        <v>335</v>
      </c>
      <c r="C43" s="71" t="s">
        <v>23</v>
      </c>
      <c r="D43" s="71">
        <f t="shared" si="0"/>
        <v>0</v>
      </c>
    </row>
    <row r="44" spans="1:4" x14ac:dyDescent="0.25">
      <c r="A44" s="71" t="s">
        <v>122</v>
      </c>
      <c r="B44" s="71" t="s">
        <v>40</v>
      </c>
      <c r="C44" s="71" t="s">
        <v>23</v>
      </c>
      <c r="D44" s="71">
        <f t="shared" si="0"/>
        <v>0</v>
      </c>
    </row>
    <row r="45" spans="1:4" x14ac:dyDescent="0.25">
      <c r="A45" s="71" t="s">
        <v>123</v>
      </c>
      <c r="B45" s="71" t="s">
        <v>335</v>
      </c>
      <c r="C45" s="71" t="s">
        <v>23</v>
      </c>
      <c r="D45" s="71">
        <f t="shared" si="0"/>
        <v>0</v>
      </c>
    </row>
    <row r="46" spans="1:4" x14ac:dyDescent="0.25">
      <c r="A46" s="71" t="s">
        <v>163</v>
      </c>
      <c r="B46" s="71" t="s">
        <v>40</v>
      </c>
      <c r="C46" s="71" t="s">
        <v>23</v>
      </c>
      <c r="D46" s="71">
        <f t="shared" si="0"/>
        <v>0</v>
      </c>
    </row>
    <row r="47" spans="1:4" x14ac:dyDescent="0.25">
      <c r="A47" s="71" t="s">
        <v>168</v>
      </c>
      <c r="B47" s="71" t="s">
        <v>23</v>
      </c>
      <c r="C47" s="71" t="s">
        <v>23</v>
      </c>
      <c r="D47" s="71">
        <f t="shared" si="0"/>
        <v>1</v>
      </c>
    </row>
    <row r="48" spans="1:4" x14ac:dyDescent="0.25">
      <c r="A48" s="71" t="s">
        <v>169</v>
      </c>
      <c r="B48" s="71" t="s">
        <v>23</v>
      </c>
      <c r="C48" s="71" t="s">
        <v>23</v>
      </c>
      <c r="D48" s="71">
        <f t="shared" si="0"/>
        <v>1</v>
      </c>
    </row>
    <row r="49" spans="1:4" x14ac:dyDescent="0.25">
      <c r="A49" s="71" t="s">
        <v>173</v>
      </c>
      <c r="B49" s="71" t="s">
        <v>23</v>
      </c>
      <c r="C49" s="71" t="s">
        <v>23</v>
      </c>
      <c r="D49" s="71">
        <f t="shared" si="0"/>
        <v>1</v>
      </c>
    </row>
    <row r="50" spans="1:4" x14ac:dyDescent="0.25">
      <c r="A50" s="71" t="s">
        <v>174</v>
      </c>
      <c r="B50" s="71" t="s">
        <v>23</v>
      </c>
      <c r="C50" s="71" t="s">
        <v>23</v>
      </c>
      <c r="D50" s="71">
        <f t="shared" si="0"/>
        <v>1</v>
      </c>
    </row>
    <row r="51" spans="1:4" x14ac:dyDescent="0.25">
      <c r="A51" s="71" t="s">
        <v>175</v>
      </c>
      <c r="B51" s="71" t="s">
        <v>23</v>
      </c>
      <c r="C51" s="71" t="s">
        <v>23</v>
      </c>
      <c r="D51" s="71">
        <f t="shared" si="0"/>
        <v>1</v>
      </c>
    </row>
    <row r="52" spans="1:4" x14ac:dyDescent="0.25">
      <c r="A52" s="71" t="s">
        <v>177</v>
      </c>
      <c r="B52" s="71" t="s">
        <v>23</v>
      </c>
      <c r="C52" s="71" t="s">
        <v>23</v>
      </c>
      <c r="D52" s="71">
        <f t="shared" si="0"/>
        <v>1</v>
      </c>
    </row>
    <row r="53" spans="1:4" x14ac:dyDescent="0.25">
      <c r="A53" s="71" t="s">
        <v>195</v>
      </c>
      <c r="B53" s="71" t="s">
        <v>23</v>
      </c>
      <c r="C53" s="71" t="s">
        <v>23</v>
      </c>
      <c r="D53" s="71">
        <f t="shared" si="0"/>
        <v>1</v>
      </c>
    </row>
    <row r="54" spans="1:4" x14ac:dyDescent="0.25">
      <c r="A54" s="71" t="s">
        <v>196</v>
      </c>
      <c r="B54" s="71" t="s">
        <v>23</v>
      </c>
      <c r="C54" s="71" t="s">
        <v>23</v>
      </c>
      <c r="D54" s="71">
        <f t="shared" si="0"/>
        <v>1</v>
      </c>
    </row>
    <row r="55" spans="1:4" x14ac:dyDescent="0.25">
      <c r="A55" s="71" t="s">
        <v>197</v>
      </c>
      <c r="B55" s="71" t="s">
        <v>23</v>
      </c>
      <c r="C55" s="71" t="s">
        <v>23</v>
      </c>
      <c r="D55" s="71">
        <f t="shared" si="0"/>
        <v>1</v>
      </c>
    </row>
    <row r="56" spans="1:4" x14ac:dyDescent="0.25">
      <c r="A56" s="71" t="s">
        <v>198</v>
      </c>
      <c r="B56" s="71" t="s">
        <v>23</v>
      </c>
      <c r="C56" s="71" t="s">
        <v>23</v>
      </c>
      <c r="D56" s="71">
        <f t="shared" si="0"/>
        <v>1</v>
      </c>
    </row>
    <row r="57" spans="1:4" x14ac:dyDescent="0.25">
      <c r="A57" s="71" t="s">
        <v>199</v>
      </c>
      <c r="B57" s="71" t="s">
        <v>23</v>
      </c>
      <c r="C57" s="71" t="s">
        <v>23</v>
      </c>
      <c r="D57" s="71">
        <f t="shared" si="0"/>
        <v>1</v>
      </c>
    </row>
    <row r="58" spans="1:4" x14ac:dyDescent="0.25">
      <c r="A58" s="71" t="s">
        <v>201</v>
      </c>
      <c r="B58" s="71" t="s">
        <v>23</v>
      </c>
      <c r="C58" s="71" t="s">
        <v>23</v>
      </c>
      <c r="D58" s="71">
        <f t="shared" si="0"/>
        <v>1</v>
      </c>
    </row>
    <row r="59" spans="1:4" x14ac:dyDescent="0.25">
      <c r="A59" s="71" t="s">
        <v>202</v>
      </c>
      <c r="B59" s="71" t="s">
        <v>23</v>
      </c>
      <c r="C59" s="71" t="s">
        <v>23</v>
      </c>
      <c r="D59" s="71">
        <f t="shared" si="0"/>
        <v>1</v>
      </c>
    </row>
    <row r="60" spans="1:4" x14ac:dyDescent="0.25">
      <c r="A60" s="71" t="s">
        <v>203</v>
      </c>
      <c r="B60" s="71" t="s">
        <v>23</v>
      </c>
      <c r="C60" s="71" t="s">
        <v>23</v>
      </c>
      <c r="D60" s="71">
        <f t="shared" si="0"/>
        <v>1</v>
      </c>
    </row>
    <row r="61" spans="1:4" x14ac:dyDescent="0.25">
      <c r="A61" s="71" t="s">
        <v>204</v>
      </c>
      <c r="B61" s="71" t="s">
        <v>23</v>
      </c>
      <c r="C61" s="71" t="s">
        <v>23</v>
      </c>
      <c r="D61" s="71">
        <f t="shared" si="0"/>
        <v>1</v>
      </c>
    </row>
    <row r="62" spans="1:4" x14ac:dyDescent="0.25">
      <c r="A62" s="71" t="s">
        <v>206</v>
      </c>
      <c r="B62" s="71" t="s">
        <v>23</v>
      </c>
      <c r="C62" s="71" t="s">
        <v>23</v>
      </c>
      <c r="D62" s="71">
        <f t="shared" si="0"/>
        <v>1</v>
      </c>
    </row>
    <row r="63" spans="1:4" x14ac:dyDescent="0.25">
      <c r="A63" s="71" t="s">
        <v>209</v>
      </c>
      <c r="B63" s="71" t="s">
        <v>23</v>
      </c>
      <c r="C63" s="71" t="s">
        <v>23</v>
      </c>
      <c r="D63" s="71">
        <f t="shared" si="0"/>
        <v>1</v>
      </c>
    </row>
    <row r="64" spans="1:4" x14ac:dyDescent="0.25">
      <c r="A64" s="71" t="s">
        <v>211</v>
      </c>
      <c r="B64" s="71" t="s">
        <v>335</v>
      </c>
      <c r="C64" s="71" t="s">
        <v>23</v>
      </c>
      <c r="D64" s="71">
        <f t="shared" si="0"/>
        <v>0</v>
      </c>
    </row>
    <row r="65" spans="1:4" x14ac:dyDescent="0.25">
      <c r="A65" s="71" t="s">
        <v>212</v>
      </c>
      <c r="B65" s="71" t="s">
        <v>335</v>
      </c>
      <c r="C65" s="71" t="s">
        <v>23</v>
      </c>
      <c r="D65" s="71">
        <f t="shared" si="0"/>
        <v>0</v>
      </c>
    </row>
    <row r="66" spans="1:4" x14ac:dyDescent="0.25">
      <c r="A66" s="71" t="s">
        <v>213</v>
      </c>
      <c r="B66" s="71" t="s">
        <v>335</v>
      </c>
      <c r="C66" s="71" t="s">
        <v>23</v>
      </c>
      <c r="D66" s="71">
        <f t="shared" ref="D66:D129" si="1">IF(B66=C66,1,0)</f>
        <v>0</v>
      </c>
    </row>
    <row r="67" spans="1:4" x14ac:dyDescent="0.25">
      <c r="A67" s="71" t="s">
        <v>214</v>
      </c>
      <c r="B67" s="71" t="s">
        <v>335</v>
      </c>
      <c r="C67" s="71" t="s">
        <v>23</v>
      </c>
      <c r="D67" s="71">
        <f t="shared" si="1"/>
        <v>0</v>
      </c>
    </row>
    <row r="68" spans="1:4" x14ac:dyDescent="0.25">
      <c r="A68" s="71" t="s">
        <v>215</v>
      </c>
      <c r="B68" s="71" t="s">
        <v>335</v>
      </c>
      <c r="C68" s="71" t="s">
        <v>23</v>
      </c>
      <c r="D68" s="71">
        <f t="shared" si="1"/>
        <v>0</v>
      </c>
    </row>
    <row r="69" spans="1:4" x14ac:dyDescent="0.25">
      <c r="A69" s="71" t="s">
        <v>216</v>
      </c>
      <c r="B69" s="71" t="s">
        <v>335</v>
      </c>
      <c r="C69" s="71" t="s">
        <v>23</v>
      </c>
      <c r="D69" s="71">
        <f t="shared" si="1"/>
        <v>0</v>
      </c>
    </row>
    <row r="70" spans="1:4" x14ac:dyDescent="0.25">
      <c r="A70" s="71" t="s">
        <v>219</v>
      </c>
      <c r="B70" s="71" t="s">
        <v>40</v>
      </c>
      <c r="C70" s="71" t="s">
        <v>23</v>
      </c>
      <c r="D70" s="71">
        <f t="shared" si="1"/>
        <v>0</v>
      </c>
    </row>
    <row r="71" spans="1:4" x14ac:dyDescent="0.25">
      <c r="A71" s="71" t="s">
        <v>222</v>
      </c>
      <c r="B71" s="71" t="s">
        <v>335</v>
      </c>
      <c r="C71" s="71" t="s">
        <v>23</v>
      </c>
      <c r="D71" s="71">
        <f t="shared" si="1"/>
        <v>0</v>
      </c>
    </row>
    <row r="72" spans="1:4" x14ac:dyDescent="0.25">
      <c r="A72" s="71" t="s">
        <v>286</v>
      </c>
      <c r="B72" s="71" t="s">
        <v>23</v>
      </c>
      <c r="C72" s="71" t="s">
        <v>23</v>
      </c>
      <c r="D72" s="71">
        <f t="shared" si="1"/>
        <v>1</v>
      </c>
    </row>
    <row r="73" spans="1:4" x14ac:dyDescent="0.25">
      <c r="A73" s="71" t="s">
        <v>287</v>
      </c>
      <c r="B73" s="71" t="s">
        <v>23</v>
      </c>
      <c r="C73" s="71" t="s">
        <v>23</v>
      </c>
      <c r="D73" s="71">
        <f t="shared" si="1"/>
        <v>1</v>
      </c>
    </row>
    <row r="74" spans="1:4" x14ac:dyDescent="0.25">
      <c r="A74" s="71" t="s">
        <v>288</v>
      </c>
      <c r="B74" s="71" t="s">
        <v>23</v>
      </c>
      <c r="C74" s="71" t="s">
        <v>23</v>
      </c>
      <c r="D74" s="71">
        <f t="shared" si="1"/>
        <v>1</v>
      </c>
    </row>
    <row r="75" spans="1:4" x14ac:dyDescent="0.25">
      <c r="A75" s="68"/>
      <c r="B75" s="71" t="s">
        <v>23</v>
      </c>
      <c r="C75" s="40" t="s">
        <v>23</v>
      </c>
      <c r="D75" s="71">
        <f t="shared" si="1"/>
        <v>1</v>
      </c>
    </row>
    <row r="76" spans="1:4" x14ac:dyDescent="0.25">
      <c r="A76" s="68"/>
      <c r="B76" s="71" t="s">
        <v>23</v>
      </c>
      <c r="C76" s="40" t="s">
        <v>23</v>
      </c>
      <c r="D76" s="71">
        <f t="shared" si="1"/>
        <v>1</v>
      </c>
    </row>
    <row r="77" spans="1:4" x14ac:dyDescent="0.25">
      <c r="A77" s="68"/>
      <c r="B77" s="71" t="s">
        <v>23</v>
      </c>
      <c r="C77" s="40" t="s">
        <v>23</v>
      </c>
      <c r="D77" s="71">
        <f t="shared" si="1"/>
        <v>1</v>
      </c>
    </row>
    <row r="78" spans="1:4" x14ac:dyDescent="0.25">
      <c r="A78" s="68"/>
      <c r="B78" s="71" t="s">
        <v>23</v>
      </c>
      <c r="C78" s="40" t="s">
        <v>23</v>
      </c>
      <c r="D78" s="71">
        <f t="shared" si="1"/>
        <v>1</v>
      </c>
    </row>
    <row r="79" spans="1:4" x14ac:dyDescent="0.25">
      <c r="A79" s="68"/>
      <c r="B79" s="71" t="s">
        <v>23</v>
      </c>
      <c r="C79" s="40" t="s">
        <v>23</v>
      </c>
      <c r="D79" s="71">
        <f t="shared" si="1"/>
        <v>1</v>
      </c>
    </row>
    <row r="80" spans="1:4" x14ac:dyDescent="0.25">
      <c r="A80" s="68"/>
      <c r="B80" s="71" t="s">
        <v>23</v>
      </c>
      <c r="C80" s="40" t="s">
        <v>23</v>
      </c>
      <c r="D80" s="71">
        <f t="shared" si="1"/>
        <v>1</v>
      </c>
    </row>
    <row r="81" spans="1:4" x14ac:dyDescent="0.25">
      <c r="A81" s="68"/>
      <c r="B81" s="71" t="s">
        <v>23</v>
      </c>
      <c r="C81" s="40" t="s">
        <v>23</v>
      </c>
      <c r="D81" s="71">
        <f t="shared" si="1"/>
        <v>1</v>
      </c>
    </row>
    <row r="82" spans="1:4" x14ac:dyDescent="0.25">
      <c r="A82" s="68"/>
      <c r="B82" s="71" t="s">
        <v>23</v>
      </c>
      <c r="C82" s="40" t="s">
        <v>23</v>
      </c>
      <c r="D82" s="71">
        <f t="shared" si="1"/>
        <v>1</v>
      </c>
    </row>
    <row r="83" spans="1:4" x14ac:dyDescent="0.25">
      <c r="A83" s="68"/>
      <c r="B83" s="71" t="s">
        <v>23</v>
      </c>
      <c r="C83" s="40" t="s">
        <v>23</v>
      </c>
      <c r="D83" s="71">
        <f t="shared" si="1"/>
        <v>1</v>
      </c>
    </row>
    <row r="84" spans="1:4" x14ac:dyDescent="0.25">
      <c r="A84" s="68"/>
      <c r="B84" s="71" t="s">
        <v>23</v>
      </c>
      <c r="C84" s="40" t="s">
        <v>23</v>
      </c>
      <c r="D84" s="71">
        <f t="shared" si="1"/>
        <v>1</v>
      </c>
    </row>
    <row r="85" spans="1:4" x14ac:dyDescent="0.25">
      <c r="A85" s="68"/>
      <c r="B85" s="71" t="s">
        <v>23</v>
      </c>
      <c r="C85" s="40" t="s">
        <v>23</v>
      </c>
      <c r="D85" s="71">
        <f t="shared" si="1"/>
        <v>1</v>
      </c>
    </row>
    <row r="86" spans="1:4" x14ac:dyDescent="0.25">
      <c r="A86" s="68"/>
      <c r="B86" s="71" t="s">
        <v>23</v>
      </c>
      <c r="C86" s="40" t="s">
        <v>23</v>
      </c>
      <c r="D86" s="71">
        <f t="shared" si="1"/>
        <v>1</v>
      </c>
    </row>
    <row r="87" spans="1:4" x14ac:dyDescent="0.25">
      <c r="A87" s="68"/>
      <c r="B87" s="71" t="s">
        <v>23</v>
      </c>
      <c r="C87" s="40" t="s">
        <v>23</v>
      </c>
      <c r="D87" s="71">
        <f t="shared" si="1"/>
        <v>1</v>
      </c>
    </row>
    <row r="88" spans="1:4" x14ac:dyDescent="0.25">
      <c r="A88" s="68"/>
      <c r="B88" s="71" t="s">
        <v>23</v>
      </c>
      <c r="C88" s="40" t="s">
        <v>23</v>
      </c>
      <c r="D88" s="71">
        <f t="shared" si="1"/>
        <v>1</v>
      </c>
    </row>
    <row r="89" spans="1:4" x14ac:dyDescent="0.25">
      <c r="A89" s="68"/>
      <c r="B89" s="71" t="s">
        <v>23</v>
      </c>
      <c r="C89" s="40" t="s">
        <v>23</v>
      </c>
      <c r="D89" s="71">
        <f t="shared" si="1"/>
        <v>1</v>
      </c>
    </row>
    <row r="90" spans="1:4" x14ac:dyDescent="0.25">
      <c r="A90" s="68"/>
      <c r="B90" s="71" t="s">
        <v>23</v>
      </c>
      <c r="C90" s="40" t="s">
        <v>23</v>
      </c>
      <c r="D90" s="71">
        <f t="shared" si="1"/>
        <v>1</v>
      </c>
    </row>
    <row r="91" spans="1:4" x14ac:dyDescent="0.25">
      <c r="A91" s="68"/>
      <c r="B91" s="71" t="s">
        <v>23</v>
      </c>
      <c r="C91" s="40" t="s">
        <v>23</v>
      </c>
      <c r="D91" s="71">
        <f t="shared" si="1"/>
        <v>1</v>
      </c>
    </row>
    <row r="92" spans="1:4" x14ac:dyDescent="0.25">
      <c r="A92" s="68"/>
      <c r="B92" s="71" t="s">
        <v>23</v>
      </c>
      <c r="C92" s="40" t="s">
        <v>23</v>
      </c>
      <c r="D92" s="71">
        <f t="shared" si="1"/>
        <v>1</v>
      </c>
    </row>
    <row r="93" spans="1:4" x14ac:dyDescent="0.25">
      <c r="A93" s="68"/>
      <c r="B93" s="71" t="s">
        <v>23</v>
      </c>
      <c r="C93" s="40" t="s">
        <v>23</v>
      </c>
      <c r="D93" s="71">
        <f t="shared" si="1"/>
        <v>1</v>
      </c>
    </row>
    <row r="94" spans="1:4" x14ac:dyDescent="0.25">
      <c r="A94" s="68"/>
      <c r="B94" s="71" t="s">
        <v>23</v>
      </c>
      <c r="C94" s="40" t="s">
        <v>23</v>
      </c>
      <c r="D94" s="71">
        <f t="shared" si="1"/>
        <v>1</v>
      </c>
    </row>
    <row r="95" spans="1:4" x14ac:dyDescent="0.25">
      <c r="A95" s="68"/>
      <c r="B95" s="71" t="s">
        <v>23</v>
      </c>
      <c r="C95" s="40" t="s">
        <v>23</v>
      </c>
      <c r="D95" s="71">
        <f t="shared" si="1"/>
        <v>1</v>
      </c>
    </row>
    <row r="96" spans="1:4" x14ac:dyDescent="0.25">
      <c r="A96" s="68"/>
      <c r="B96" s="71" t="s">
        <v>23</v>
      </c>
      <c r="C96" s="40" t="s">
        <v>23</v>
      </c>
      <c r="D96" s="71">
        <f t="shared" si="1"/>
        <v>1</v>
      </c>
    </row>
    <row r="97" spans="1:4" x14ac:dyDescent="0.25">
      <c r="A97" s="68"/>
      <c r="B97" s="71" t="s">
        <v>23</v>
      </c>
      <c r="C97" s="40" t="s">
        <v>23</v>
      </c>
      <c r="D97" s="71">
        <f t="shared" si="1"/>
        <v>1</v>
      </c>
    </row>
    <row r="98" spans="1:4" x14ac:dyDescent="0.25">
      <c r="A98" s="68"/>
      <c r="B98" s="71" t="s">
        <v>23</v>
      </c>
      <c r="C98" s="40" t="s">
        <v>23</v>
      </c>
      <c r="D98" s="71">
        <f t="shared" si="1"/>
        <v>1</v>
      </c>
    </row>
    <row r="99" spans="1:4" x14ac:dyDescent="0.25">
      <c r="A99" s="68"/>
      <c r="B99" s="71" t="s">
        <v>23</v>
      </c>
      <c r="C99" s="40" t="s">
        <v>23</v>
      </c>
      <c r="D99" s="71">
        <f t="shared" si="1"/>
        <v>1</v>
      </c>
    </row>
    <row r="100" spans="1:4" x14ac:dyDescent="0.25">
      <c r="A100" s="68"/>
      <c r="B100" s="71" t="s">
        <v>23</v>
      </c>
      <c r="C100" s="40" t="s">
        <v>23</v>
      </c>
      <c r="D100" s="71">
        <f t="shared" si="1"/>
        <v>1</v>
      </c>
    </row>
    <row r="101" spans="1:4" x14ac:dyDescent="0.25">
      <c r="A101" s="68"/>
      <c r="B101" s="71" t="s">
        <v>335</v>
      </c>
      <c r="C101" s="40" t="s">
        <v>23</v>
      </c>
      <c r="D101" s="71">
        <f t="shared" si="1"/>
        <v>0</v>
      </c>
    </row>
    <row r="102" spans="1:4" x14ac:dyDescent="0.25">
      <c r="A102" s="68"/>
      <c r="B102" s="71" t="s">
        <v>335</v>
      </c>
      <c r="C102" s="40" t="s">
        <v>23</v>
      </c>
      <c r="D102" s="71">
        <f t="shared" si="1"/>
        <v>0</v>
      </c>
    </row>
    <row r="103" spans="1:4" x14ac:dyDescent="0.25">
      <c r="A103" s="68"/>
      <c r="B103" s="71" t="s">
        <v>335</v>
      </c>
      <c r="C103" s="40" t="s">
        <v>23</v>
      </c>
      <c r="D103" s="71">
        <f t="shared" si="1"/>
        <v>0</v>
      </c>
    </row>
    <row r="104" spans="1:4" x14ac:dyDescent="0.25">
      <c r="A104" s="68"/>
      <c r="B104" s="71" t="s">
        <v>335</v>
      </c>
      <c r="C104" s="40" t="s">
        <v>23</v>
      </c>
      <c r="D104" s="71">
        <f t="shared" si="1"/>
        <v>0</v>
      </c>
    </row>
    <row r="105" spans="1:4" x14ac:dyDescent="0.25">
      <c r="A105" s="68"/>
      <c r="B105" s="71" t="s">
        <v>335</v>
      </c>
      <c r="C105" s="40" t="s">
        <v>23</v>
      </c>
      <c r="D105" s="71">
        <f t="shared" si="1"/>
        <v>0</v>
      </c>
    </row>
    <row r="106" spans="1:4" x14ac:dyDescent="0.25">
      <c r="A106" s="68"/>
      <c r="B106" s="71" t="s">
        <v>335</v>
      </c>
      <c r="C106" s="40" t="s">
        <v>23</v>
      </c>
      <c r="D106" s="71">
        <f t="shared" si="1"/>
        <v>0</v>
      </c>
    </row>
    <row r="107" spans="1:4" x14ac:dyDescent="0.25">
      <c r="A107" s="68"/>
      <c r="B107" s="71" t="s">
        <v>40</v>
      </c>
      <c r="C107" s="40" t="s">
        <v>23</v>
      </c>
      <c r="D107" s="71">
        <f t="shared" si="1"/>
        <v>0</v>
      </c>
    </row>
    <row r="108" spans="1:4" x14ac:dyDescent="0.25">
      <c r="A108" s="68"/>
      <c r="B108" s="71" t="s">
        <v>40</v>
      </c>
      <c r="C108" s="40" t="s">
        <v>23</v>
      </c>
      <c r="D108" s="71">
        <f t="shared" si="1"/>
        <v>0</v>
      </c>
    </row>
    <row r="109" spans="1:4" x14ac:dyDescent="0.25">
      <c r="A109" s="68"/>
      <c r="B109" s="71" t="s">
        <v>40</v>
      </c>
      <c r="C109" s="40" t="s">
        <v>23</v>
      </c>
      <c r="D109" s="71">
        <f t="shared" si="1"/>
        <v>0</v>
      </c>
    </row>
    <row r="110" spans="1:4" x14ac:dyDescent="0.25">
      <c r="A110" s="68"/>
      <c r="B110" s="71" t="s">
        <v>40</v>
      </c>
      <c r="C110" s="40" t="s">
        <v>23</v>
      </c>
      <c r="D110" s="71">
        <f t="shared" si="1"/>
        <v>0</v>
      </c>
    </row>
    <row r="111" spans="1:4" x14ac:dyDescent="0.25">
      <c r="A111" s="68"/>
      <c r="B111" s="71" t="s">
        <v>40</v>
      </c>
      <c r="C111" s="40" t="s">
        <v>23</v>
      </c>
      <c r="D111" s="71">
        <f t="shared" si="1"/>
        <v>0</v>
      </c>
    </row>
    <row r="112" spans="1:4" x14ac:dyDescent="0.25">
      <c r="A112" s="68"/>
      <c r="B112" s="71" t="s">
        <v>40</v>
      </c>
      <c r="C112" s="40" t="s">
        <v>23</v>
      </c>
      <c r="D112" s="71">
        <f t="shared" si="1"/>
        <v>0</v>
      </c>
    </row>
    <row r="113" spans="1:4" x14ac:dyDescent="0.25">
      <c r="A113" s="68"/>
      <c r="B113" s="71" t="s">
        <v>335</v>
      </c>
      <c r="C113" s="40" t="s">
        <v>23</v>
      </c>
      <c r="D113" s="71">
        <f t="shared" si="1"/>
        <v>0</v>
      </c>
    </row>
    <row r="114" spans="1:4" x14ac:dyDescent="0.25">
      <c r="A114" s="68"/>
      <c r="B114" s="71" t="s">
        <v>40</v>
      </c>
      <c r="C114" s="40" t="s">
        <v>23</v>
      </c>
      <c r="D114" s="71">
        <f t="shared" si="1"/>
        <v>0</v>
      </c>
    </row>
    <row r="115" spans="1:4" x14ac:dyDescent="0.25">
      <c r="A115" s="68"/>
      <c r="B115" s="71" t="s">
        <v>40</v>
      </c>
      <c r="C115" s="40" t="s">
        <v>23</v>
      </c>
      <c r="D115" s="71">
        <f t="shared" si="1"/>
        <v>0</v>
      </c>
    </row>
    <row r="116" spans="1:4" x14ac:dyDescent="0.25">
      <c r="A116" s="68"/>
      <c r="B116" s="71" t="s">
        <v>335</v>
      </c>
      <c r="C116" s="40" t="s">
        <v>23</v>
      </c>
      <c r="D116" s="71">
        <f t="shared" si="1"/>
        <v>0</v>
      </c>
    </row>
    <row r="117" spans="1:4" x14ac:dyDescent="0.25">
      <c r="A117" s="68"/>
      <c r="B117" s="71" t="s">
        <v>335</v>
      </c>
      <c r="C117" s="40" t="s">
        <v>23</v>
      </c>
      <c r="D117" s="71">
        <f t="shared" si="1"/>
        <v>0</v>
      </c>
    </row>
    <row r="118" spans="1:4" x14ac:dyDescent="0.25">
      <c r="A118" s="68"/>
      <c r="B118" s="71" t="s">
        <v>335</v>
      </c>
      <c r="C118" s="40" t="s">
        <v>23</v>
      </c>
      <c r="D118" s="71">
        <f t="shared" si="1"/>
        <v>0</v>
      </c>
    </row>
    <row r="119" spans="1:4" x14ac:dyDescent="0.25">
      <c r="A119" s="68"/>
      <c r="B119" s="71" t="s">
        <v>335</v>
      </c>
      <c r="C119" s="40" t="s">
        <v>23</v>
      </c>
      <c r="D119" s="71">
        <f t="shared" si="1"/>
        <v>0</v>
      </c>
    </row>
    <row r="120" spans="1:4" x14ac:dyDescent="0.25">
      <c r="A120" s="68"/>
      <c r="B120" s="71" t="s">
        <v>335</v>
      </c>
      <c r="C120" s="40" t="s">
        <v>23</v>
      </c>
      <c r="D120" s="71">
        <f t="shared" si="1"/>
        <v>0</v>
      </c>
    </row>
    <row r="121" spans="1:4" x14ac:dyDescent="0.25">
      <c r="A121" s="68"/>
      <c r="B121" s="71" t="s">
        <v>40</v>
      </c>
      <c r="C121" s="40" t="s">
        <v>23</v>
      </c>
      <c r="D121" s="71">
        <f t="shared" si="1"/>
        <v>0</v>
      </c>
    </row>
    <row r="122" spans="1:4" x14ac:dyDescent="0.25">
      <c r="A122" s="68"/>
      <c r="B122" s="71" t="s">
        <v>335</v>
      </c>
      <c r="C122" s="40" t="s">
        <v>23</v>
      </c>
      <c r="D122" s="71">
        <f t="shared" si="1"/>
        <v>0</v>
      </c>
    </row>
    <row r="123" spans="1:4" x14ac:dyDescent="0.25">
      <c r="A123" s="68"/>
      <c r="B123" s="71" t="s">
        <v>335</v>
      </c>
      <c r="C123" s="40" t="s">
        <v>23</v>
      </c>
      <c r="D123" s="71">
        <f t="shared" si="1"/>
        <v>0</v>
      </c>
    </row>
    <row r="124" spans="1:4" x14ac:dyDescent="0.25">
      <c r="A124" s="68"/>
      <c r="B124" s="71" t="s">
        <v>23</v>
      </c>
      <c r="C124" s="40" t="s">
        <v>23</v>
      </c>
      <c r="D124" s="71">
        <f t="shared" si="1"/>
        <v>1</v>
      </c>
    </row>
    <row r="125" spans="1:4" x14ac:dyDescent="0.25">
      <c r="A125" s="68"/>
      <c r="B125" s="71" t="s">
        <v>23</v>
      </c>
      <c r="C125" s="40" t="s">
        <v>23</v>
      </c>
      <c r="D125" s="71">
        <f t="shared" si="1"/>
        <v>1</v>
      </c>
    </row>
    <row r="126" spans="1:4" x14ac:dyDescent="0.25">
      <c r="A126" s="68"/>
      <c r="B126" s="71" t="s">
        <v>23</v>
      </c>
      <c r="C126" s="40" t="s">
        <v>23</v>
      </c>
      <c r="D126" s="71">
        <f t="shared" si="1"/>
        <v>1</v>
      </c>
    </row>
    <row r="127" spans="1:4" x14ac:dyDescent="0.25">
      <c r="A127" s="68"/>
      <c r="B127" s="71" t="s">
        <v>40</v>
      </c>
      <c r="C127" s="40" t="s">
        <v>23</v>
      </c>
      <c r="D127" s="71">
        <f t="shared" si="1"/>
        <v>0</v>
      </c>
    </row>
    <row r="128" spans="1:4" x14ac:dyDescent="0.25">
      <c r="A128" s="68"/>
      <c r="B128" s="71" t="s">
        <v>23</v>
      </c>
      <c r="C128" s="40" t="s">
        <v>23</v>
      </c>
      <c r="D128" s="71">
        <f t="shared" si="1"/>
        <v>1</v>
      </c>
    </row>
    <row r="129" spans="1:4" x14ac:dyDescent="0.25">
      <c r="A129" s="68"/>
      <c r="B129" s="71" t="s">
        <v>40</v>
      </c>
      <c r="C129" s="40" t="s">
        <v>23</v>
      </c>
      <c r="D129" s="71">
        <f t="shared" si="1"/>
        <v>0</v>
      </c>
    </row>
    <row r="130" spans="1:4" x14ac:dyDescent="0.25">
      <c r="A130" s="68"/>
      <c r="B130" s="71" t="s">
        <v>40</v>
      </c>
      <c r="C130" s="40" t="s">
        <v>23</v>
      </c>
      <c r="D130" s="71">
        <f t="shared" ref="D130:D193" si="2">IF(B130=C130,1,0)</f>
        <v>0</v>
      </c>
    </row>
    <row r="131" spans="1:4" x14ac:dyDescent="0.25">
      <c r="A131" s="68"/>
      <c r="B131" s="71" t="s">
        <v>335</v>
      </c>
      <c r="C131" s="40" t="s">
        <v>23</v>
      </c>
      <c r="D131" s="71">
        <f t="shared" si="2"/>
        <v>0</v>
      </c>
    </row>
    <row r="132" spans="1:4" x14ac:dyDescent="0.25">
      <c r="A132" s="68"/>
      <c r="B132" s="71" t="s">
        <v>40</v>
      </c>
      <c r="C132" s="40" t="s">
        <v>23</v>
      </c>
      <c r="D132" s="71">
        <f t="shared" si="2"/>
        <v>0</v>
      </c>
    </row>
    <row r="133" spans="1:4" x14ac:dyDescent="0.25">
      <c r="A133" s="68"/>
      <c r="B133" s="71" t="s">
        <v>40</v>
      </c>
      <c r="C133" s="40" t="s">
        <v>23</v>
      </c>
      <c r="D133" s="71">
        <f t="shared" si="2"/>
        <v>0</v>
      </c>
    </row>
    <row r="134" spans="1:4" x14ac:dyDescent="0.25">
      <c r="A134" s="68"/>
      <c r="B134" s="71" t="s">
        <v>40</v>
      </c>
      <c r="C134" s="40" t="s">
        <v>23</v>
      </c>
      <c r="D134" s="71">
        <f t="shared" si="2"/>
        <v>0</v>
      </c>
    </row>
    <row r="135" spans="1:4" x14ac:dyDescent="0.25">
      <c r="A135" s="68"/>
      <c r="B135" s="71" t="s">
        <v>40</v>
      </c>
      <c r="C135" s="40" t="s">
        <v>23</v>
      </c>
      <c r="D135" s="71">
        <f t="shared" si="2"/>
        <v>0</v>
      </c>
    </row>
    <row r="136" spans="1:4" x14ac:dyDescent="0.25">
      <c r="A136" s="68"/>
      <c r="B136" s="71" t="s">
        <v>40</v>
      </c>
      <c r="C136" s="40" t="s">
        <v>23</v>
      </c>
      <c r="D136" s="71">
        <f t="shared" si="2"/>
        <v>0</v>
      </c>
    </row>
    <row r="137" spans="1:4" x14ac:dyDescent="0.25">
      <c r="A137" s="68"/>
      <c r="B137" s="71" t="s">
        <v>40</v>
      </c>
      <c r="C137" s="40" t="s">
        <v>23</v>
      </c>
      <c r="D137" s="71">
        <f t="shared" si="2"/>
        <v>0</v>
      </c>
    </row>
    <row r="138" spans="1:4" x14ac:dyDescent="0.25">
      <c r="A138" s="68"/>
      <c r="B138" s="71" t="s">
        <v>40</v>
      </c>
      <c r="C138" s="40" t="s">
        <v>23</v>
      </c>
      <c r="D138" s="71">
        <f t="shared" si="2"/>
        <v>0</v>
      </c>
    </row>
    <row r="139" spans="1:4" x14ac:dyDescent="0.25">
      <c r="A139" s="71" t="s">
        <v>25</v>
      </c>
      <c r="B139" s="71" t="s">
        <v>23</v>
      </c>
      <c r="C139" s="71" t="s">
        <v>26</v>
      </c>
      <c r="D139" s="71">
        <f t="shared" si="2"/>
        <v>0</v>
      </c>
    </row>
    <row r="140" spans="1:4" x14ac:dyDescent="0.25">
      <c r="A140" s="71" t="s">
        <v>27</v>
      </c>
      <c r="B140" s="71" t="s">
        <v>23</v>
      </c>
      <c r="C140" s="71" t="s">
        <v>26</v>
      </c>
      <c r="D140" s="71">
        <f t="shared" si="2"/>
        <v>0</v>
      </c>
    </row>
    <row r="141" spans="1:4" x14ac:dyDescent="0.25">
      <c r="A141" s="71" t="s">
        <v>31</v>
      </c>
      <c r="B141" s="71" t="s">
        <v>335</v>
      </c>
      <c r="C141" s="71" t="s">
        <v>26</v>
      </c>
      <c r="D141" s="71">
        <f t="shared" si="2"/>
        <v>0</v>
      </c>
    </row>
    <row r="142" spans="1:4" x14ac:dyDescent="0.25">
      <c r="A142" s="71" t="s">
        <v>98</v>
      </c>
      <c r="B142" s="71" t="s">
        <v>23</v>
      </c>
      <c r="C142" s="71" t="s">
        <v>26</v>
      </c>
      <c r="D142" s="71">
        <f t="shared" si="2"/>
        <v>0</v>
      </c>
    </row>
    <row r="143" spans="1:4" x14ac:dyDescent="0.25">
      <c r="A143" s="71" t="s">
        <v>99</v>
      </c>
      <c r="B143" s="71" t="s">
        <v>23</v>
      </c>
      <c r="C143" s="71" t="s">
        <v>26</v>
      </c>
      <c r="D143" s="71">
        <f t="shared" si="2"/>
        <v>0</v>
      </c>
    </row>
    <row r="144" spans="1:4" x14ac:dyDescent="0.25">
      <c r="A144" s="71" t="s">
        <v>100</v>
      </c>
      <c r="B144" s="71" t="s">
        <v>335</v>
      </c>
      <c r="C144" s="71" t="s">
        <v>26</v>
      </c>
      <c r="D144" s="71">
        <f t="shared" si="2"/>
        <v>0</v>
      </c>
    </row>
    <row r="145" spans="1:4" x14ac:dyDescent="0.25">
      <c r="A145" s="71" t="s">
        <v>103</v>
      </c>
      <c r="B145" s="71" t="s">
        <v>335</v>
      </c>
      <c r="C145" s="71" t="s">
        <v>26</v>
      </c>
      <c r="D145" s="71">
        <f t="shared" si="2"/>
        <v>0</v>
      </c>
    </row>
    <row r="146" spans="1:4" x14ac:dyDescent="0.25">
      <c r="A146" s="71" t="s">
        <v>107</v>
      </c>
      <c r="B146" s="71" t="s">
        <v>335</v>
      </c>
      <c r="C146" s="71" t="s">
        <v>26</v>
      </c>
      <c r="D146" s="71">
        <f t="shared" si="2"/>
        <v>0</v>
      </c>
    </row>
    <row r="147" spans="1:4" x14ac:dyDescent="0.25">
      <c r="A147" s="71" t="s">
        <v>108</v>
      </c>
      <c r="B147" s="71" t="s">
        <v>335</v>
      </c>
      <c r="C147" s="71" t="s">
        <v>26</v>
      </c>
      <c r="D147" s="71">
        <f t="shared" si="2"/>
        <v>0</v>
      </c>
    </row>
    <row r="148" spans="1:4" x14ac:dyDescent="0.25">
      <c r="A148" s="71" t="s">
        <v>109</v>
      </c>
      <c r="B148" s="71" t="s">
        <v>335</v>
      </c>
      <c r="C148" s="71" t="s">
        <v>26</v>
      </c>
      <c r="D148" s="71">
        <f t="shared" si="2"/>
        <v>0</v>
      </c>
    </row>
    <row r="149" spans="1:4" x14ac:dyDescent="0.25">
      <c r="A149" s="71" t="s">
        <v>110</v>
      </c>
      <c r="B149" s="71" t="s">
        <v>335</v>
      </c>
      <c r="C149" s="71" t="s">
        <v>26</v>
      </c>
      <c r="D149" s="71">
        <f t="shared" si="2"/>
        <v>0</v>
      </c>
    </row>
    <row r="150" spans="1:4" x14ac:dyDescent="0.25">
      <c r="A150" s="71" t="s">
        <v>111</v>
      </c>
      <c r="B150" s="71" t="s">
        <v>335</v>
      </c>
      <c r="C150" s="71" t="s">
        <v>26</v>
      </c>
      <c r="D150" s="71">
        <f t="shared" si="2"/>
        <v>0</v>
      </c>
    </row>
    <row r="151" spans="1:4" x14ac:dyDescent="0.25">
      <c r="A151" s="71" t="s">
        <v>113</v>
      </c>
      <c r="B151" s="71" t="s">
        <v>335</v>
      </c>
      <c r="C151" s="71" t="s">
        <v>26</v>
      </c>
      <c r="D151" s="71">
        <f t="shared" si="2"/>
        <v>0</v>
      </c>
    </row>
    <row r="152" spans="1:4" x14ac:dyDescent="0.25">
      <c r="A152" s="71" t="s">
        <v>114</v>
      </c>
      <c r="B152" s="71" t="s">
        <v>335</v>
      </c>
      <c r="C152" s="71" t="s">
        <v>26</v>
      </c>
      <c r="D152" s="71">
        <f t="shared" si="2"/>
        <v>0</v>
      </c>
    </row>
    <row r="153" spans="1:4" x14ac:dyDescent="0.25">
      <c r="A153" s="71" t="s">
        <v>116</v>
      </c>
      <c r="B153" s="71" t="s">
        <v>335</v>
      </c>
      <c r="C153" s="71" t="s">
        <v>26</v>
      </c>
      <c r="D153" s="71">
        <f t="shared" si="2"/>
        <v>0</v>
      </c>
    </row>
    <row r="154" spans="1:4" x14ac:dyDescent="0.25">
      <c r="A154" s="71" t="s">
        <v>117</v>
      </c>
      <c r="B154" s="71" t="s">
        <v>335</v>
      </c>
      <c r="C154" s="71" t="s">
        <v>26</v>
      </c>
      <c r="D154" s="71">
        <f t="shared" si="2"/>
        <v>0</v>
      </c>
    </row>
    <row r="155" spans="1:4" x14ac:dyDescent="0.25">
      <c r="A155" s="71" t="s">
        <v>136</v>
      </c>
      <c r="B155" s="71" t="s">
        <v>40</v>
      </c>
      <c r="C155" s="71" t="s">
        <v>26</v>
      </c>
      <c r="D155" s="71">
        <f t="shared" si="2"/>
        <v>0</v>
      </c>
    </row>
    <row r="156" spans="1:4" x14ac:dyDescent="0.25">
      <c r="A156" s="71" t="s">
        <v>171</v>
      </c>
      <c r="B156" s="71" t="s">
        <v>23</v>
      </c>
      <c r="C156" s="71" t="s">
        <v>26</v>
      </c>
      <c r="D156" s="71">
        <f t="shared" si="2"/>
        <v>0</v>
      </c>
    </row>
    <row r="157" spans="1:4" x14ac:dyDescent="0.25">
      <c r="A157" s="71" t="s">
        <v>183</v>
      </c>
      <c r="B157" s="71" t="s">
        <v>40</v>
      </c>
      <c r="C157" s="71" t="s">
        <v>26</v>
      </c>
      <c r="D157" s="71">
        <f t="shared" si="2"/>
        <v>0</v>
      </c>
    </row>
    <row r="158" spans="1:4" x14ac:dyDescent="0.25">
      <c r="A158" s="71" t="s">
        <v>184</v>
      </c>
      <c r="B158" s="71" t="s">
        <v>40</v>
      </c>
      <c r="C158" s="71" t="s">
        <v>26</v>
      </c>
      <c r="D158" s="71">
        <f t="shared" si="2"/>
        <v>0</v>
      </c>
    </row>
    <row r="159" spans="1:4" x14ac:dyDescent="0.25">
      <c r="A159" s="71" t="s">
        <v>185</v>
      </c>
      <c r="B159" s="71" t="s">
        <v>40</v>
      </c>
      <c r="C159" s="71" t="s">
        <v>26</v>
      </c>
      <c r="D159" s="71">
        <f t="shared" si="2"/>
        <v>0</v>
      </c>
    </row>
    <row r="160" spans="1:4" x14ac:dyDescent="0.25">
      <c r="A160" s="71" t="s">
        <v>186</v>
      </c>
      <c r="B160" s="71" t="s">
        <v>40</v>
      </c>
      <c r="C160" s="71" t="s">
        <v>26</v>
      </c>
      <c r="D160" s="71">
        <f t="shared" si="2"/>
        <v>0</v>
      </c>
    </row>
    <row r="161" spans="1:4" x14ac:dyDescent="0.25">
      <c r="A161" s="71" t="s">
        <v>188</v>
      </c>
      <c r="B161" s="71" t="s">
        <v>40</v>
      </c>
      <c r="C161" s="71" t="s">
        <v>26</v>
      </c>
      <c r="D161" s="71">
        <f t="shared" si="2"/>
        <v>0</v>
      </c>
    </row>
    <row r="162" spans="1:4" x14ac:dyDescent="0.25">
      <c r="A162" s="71" t="s">
        <v>190</v>
      </c>
      <c r="B162" s="71" t="s">
        <v>40</v>
      </c>
      <c r="C162" s="71" t="s">
        <v>26</v>
      </c>
      <c r="D162" s="71">
        <f t="shared" si="2"/>
        <v>0</v>
      </c>
    </row>
    <row r="163" spans="1:4" x14ac:dyDescent="0.25">
      <c r="A163" s="71" t="s">
        <v>223</v>
      </c>
      <c r="B163" s="71" t="s">
        <v>335</v>
      </c>
      <c r="C163" s="71" t="s">
        <v>26</v>
      </c>
      <c r="D163" s="71">
        <f t="shared" si="2"/>
        <v>0</v>
      </c>
    </row>
    <row r="164" spans="1:4" x14ac:dyDescent="0.25">
      <c r="A164" s="71" t="s">
        <v>226</v>
      </c>
      <c r="B164" s="71" t="s">
        <v>40</v>
      </c>
      <c r="C164" s="71" t="s">
        <v>26</v>
      </c>
      <c r="D164" s="71">
        <f t="shared" si="2"/>
        <v>0</v>
      </c>
    </row>
    <row r="165" spans="1:4" x14ac:dyDescent="0.25">
      <c r="A165" s="71" t="s">
        <v>227</v>
      </c>
      <c r="B165" s="71" t="s">
        <v>40</v>
      </c>
      <c r="C165" s="71" t="s">
        <v>26</v>
      </c>
      <c r="D165" s="71">
        <f t="shared" si="2"/>
        <v>0</v>
      </c>
    </row>
    <row r="166" spans="1:4" x14ac:dyDescent="0.25">
      <c r="A166" s="71" t="s">
        <v>231</v>
      </c>
      <c r="B166" s="71" t="s">
        <v>40</v>
      </c>
      <c r="C166" s="71" t="s">
        <v>26</v>
      </c>
      <c r="D166" s="71">
        <f t="shared" si="2"/>
        <v>0</v>
      </c>
    </row>
    <row r="167" spans="1:4" x14ac:dyDescent="0.25">
      <c r="A167" s="71" t="s">
        <v>274</v>
      </c>
      <c r="B167" s="71" t="s">
        <v>26</v>
      </c>
      <c r="C167" s="71" t="s">
        <v>26</v>
      </c>
      <c r="D167" s="71">
        <f t="shared" si="2"/>
        <v>1</v>
      </c>
    </row>
    <row r="168" spans="1:4" x14ac:dyDescent="0.25">
      <c r="A168" s="71" t="s">
        <v>278</v>
      </c>
      <c r="B168" s="71" t="s">
        <v>40</v>
      </c>
      <c r="C168" s="71" t="s">
        <v>26</v>
      </c>
      <c r="D168" s="71">
        <f t="shared" si="2"/>
        <v>0</v>
      </c>
    </row>
    <row r="169" spans="1:4" x14ac:dyDescent="0.25">
      <c r="A169" s="71" t="s">
        <v>284</v>
      </c>
      <c r="B169" s="71" t="s">
        <v>335</v>
      </c>
      <c r="C169" s="71" t="s">
        <v>26</v>
      </c>
      <c r="D169" s="71">
        <f t="shared" si="2"/>
        <v>0</v>
      </c>
    </row>
    <row r="170" spans="1:4" x14ac:dyDescent="0.25">
      <c r="A170" s="68"/>
      <c r="B170" s="71" t="s">
        <v>23</v>
      </c>
      <c r="C170" s="40" t="s">
        <v>26</v>
      </c>
      <c r="D170" s="71">
        <f t="shared" si="2"/>
        <v>0</v>
      </c>
    </row>
    <row r="171" spans="1:4" x14ac:dyDescent="0.25">
      <c r="A171" s="68"/>
      <c r="B171" s="71" t="s">
        <v>23</v>
      </c>
      <c r="C171" s="40" t="s">
        <v>26</v>
      </c>
      <c r="D171" s="71">
        <f t="shared" si="2"/>
        <v>0</v>
      </c>
    </row>
    <row r="172" spans="1:4" x14ac:dyDescent="0.25">
      <c r="A172" s="68"/>
      <c r="B172" s="71" t="s">
        <v>23</v>
      </c>
      <c r="C172" s="40" t="s">
        <v>26</v>
      </c>
      <c r="D172" s="71">
        <f t="shared" si="2"/>
        <v>0</v>
      </c>
    </row>
    <row r="173" spans="1:4" x14ac:dyDescent="0.25">
      <c r="A173" s="68"/>
      <c r="B173" s="71" t="s">
        <v>335</v>
      </c>
      <c r="C173" s="40" t="s">
        <v>26</v>
      </c>
      <c r="D173" s="71">
        <f t="shared" si="2"/>
        <v>0</v>
      </c>
    </row>
    <row r="174" spans="1:4" x14ac:dyDescent="0.25">
      <c r="A174" s="68"/>
      <c r="B174" s="71" t="s">
        <v>335</v>
      </c>
      <c r="C174" s="40" t="s">
        <v>26</v>
      </c>
      <c r="D174" s="71">
        <f t="shared" si="2"/>
        <v>0</v>
      </c>
    </row>
    <row r="175" spans="1:4" x14ac:dyDescent="0.25">
      <c r="A175" s="68"/>
      <c r="B175" s="71" t="s">
        <v>335</v>
      </c>
      <c r="C175" s="40" t="s">
        <v>26</v>
      </c>
      <c r="D175" s="71">
        <f t="shared" si="2"/>
        <v>0</v>
      </c>
    </row>
    <row r="176" spans="1:4" x14ac:dyDescent="0.25">
      <c r="A176" s="68"/>
      <c r="B176" s="71" t="s">
        <v>335</v>
      </c>
      <c r="C176" s="40" t="s">
        <v>26</v>
      </c>
      <c r="D176" s="71">
        <f t="shared" si="2"/>
        <v>0</v>
      </c>
    </row>
    <row r="177" spans="1:4" x14ac:dyDescent="0.25">
      <c r="A177" s="68"/>
      <c r="B177" s="71" t="s">
        <v>335</v>
      </c>
      <c r="C177" s="40" t="s">
        <v>26</v>
      </c>
      <c r="D177" s="71">
        <f t="shared" si="2"/>
        <v>0</v>
      </c>
    </row>
    <row r="178" spans="1:4" x14ac:dyDescent="0.25">
      <c r="A178" s="68"/>
      <c r="B178" s="71" t="s">
        <v>335</v>
      </c>
      <c r="C178" s="40" t="s">
        <v>26</v>
      </c>
      <c r="D178" s="71">
        <f t="shared" si="2"/>
        <v>0</v>
      </c>
    </row>
    <row r="179" spans="1:4" x14ac:dyDescent="0.25">
      <c r="A179" s="68"/>
      <c r="B179" s="71" t="s">
        <v>335</v>
      </c>
      <c r="C179" s="40" t="s">
        <v>26</v>
      </c>
      <c r="D179" s="71">
        <f t="shared" si="2"/>
        <v>0</v>
      </c>
    </row>
    <row r="180" spans="1:4" x14ac:dyDescent="0.25">
      <c r="A180" s="68"/>
      <c r="B180" s="71" t="s">
        <v>335</v>
      </c>
      <c r="C180" s="40" t="s">
        <v>26</v>
      </c>
      <c r="D180" s="71">
        <f t="shared" si="2"/>
        <v>0</v>
      </c>
    </row>
    <row r="181" spans="1:4" x14ac:dyDescent="0.25">
      <c r="A181" s="68"/>
      <c r="B181" s="71" t="s">
        <v>335</v>
      </c>
      <c r="C181" s="40" t="s">
        <v>26</v>
      </c>
      <c r="D181" s="71">
        <f t="shared" si="2"/>
        <v>0</v>
      </c>
    </row>
    <row r="182" spans="1:4" x14ac:dyDescent="0.25">
      <c r="A182" s="68"/>
      <c r="B182" s="71" t="s">
        <v>335</v>
      </c>
      <c r="C182" s="40" t="s">
        <v>26</v>
      </c>
      <c r="D182" s="71">
        <f t="shared" si="2"/>
        <v>0</v>
      </c>
    </row>
    <row r="183" spans="1:4" x14ac:dyDescent="0.25">
      <c r="A183" s="68"/>
      <c r="B183" s="71" t="s">
        <v>40</v>
      </c>
      <c r="C183" s="40" t="s">
        <v>26</v>
      </c>
      <c r="D183" s="71">
        <f t="shared" si="2"/>
        <v>0</v>
      </c>
    </row>
    <row r="184" spans="1:4" x14ac:dyDescent="0.25">
      <c r="A184" s="68"/>
      <c r="B184" s="71" t="s">
        <v>40</v>
      </c>
      <c r="C184" s="40" t="s">
        <v>26</v>
      </c>
      <c r="D184" s="71">
        <f t="shared" si="2"/>
        <v>0</v>
      </c>
    </row>
    <row r="185" spans="1:4" x14ac:dyDescent="0.25">
      <c r="A185" s="68"/>
      <c r="B185" s="71" t="s">
        <v>40</v>
      </c>
      <c r="C185" s="40" t="s">
        <v>26</v>
      </c>
      <c r="D185" s="71">
        <f t="shared" si="2"/>
        <v>0</v>
      </c>
    </row>
    <row r="186" spans="1:4" x14ac:dyDescent="0.25">
      <c r="A186" s="68"/>
      <c r="B186" s="71" t="s">
        <v>40</v>
      </c>
      <c r="C186" s="40" t="s">
        <v>26</v>
      </c>
      <c r="D186" s="71">
        <f t="shared" si="2"/>
        <v>0</v>
      </c>
    </row>
    <row r="187" spans="1:4" x14ac:dyDescent="0.25">
      <c r="A187" s="68"/>
      <c r="B187" s="71" t="s">
        <v>40</v>
      </c>
      <c r="C187" s="40" t="s">
        <v>26</v>
      </c>
      <c r="D187" s="71">
        <f t="shared" si="2"/>
        <v>0</v>
      </c>
    </row>
    <row r="188" spans="1:4" x14ac:dyDescent="0.25">
      <c r="A188" s="68"/>
      <c r="B188" s="71" t="s">
        <v>40</v>
      </c>
      <c r="C188" s="40" t="s">
        <v>26</v>
      </c>
      <c r="D188" s="71">
        <f t="shared" si="2"/>
        <v>0</v>
      </c>
    </row>
    <row r="189" spans="1:4" x14ac:dyDescent="0.25">
      <c r="A189" s="68"/>
      <c r="B189" s="71" t="s">
        <v>40</v>
      </c>
      <c r="C189" s="40" t="s">
        <v>26</v>
      </c>
      <c r="D189" s="71">
        <f t="shared" si="2"/>
        <v>0</v>
      </c>
    </row>
    <row r="190" spans="1:4" x14ac:dyDescent="0.25">
      <c r="A190" s="68"/>
      <c r="B190" s="71" t="s">
        <v>40</v>
      </c>
      <c r="C190" s="40" t="s">
        <v>26</v>
      </c>
      <c r="D190" s="71">
        <f t="shared" si="2"/>
        <v>0</v>
      </c>
    </row>
    <row r="191" spans="1:4" x14ac:dyDescent="0.25">
      <c r="A191" s="68"/>
      <c r="B191" s="71" t="s">
        <v>40</v>
      </c>
      <c r="C191" s="40" t="s">
        <v>26</v>
      </c>
      <c r="D191" s="71">
        <f t="shared" si="2"/>
        <v>0</v>
      </c>
    </row>
    <row r="192" spans="1:4" x14ac:dyDescent="0.25">
      <c r="A192" s="68"/>
      <c r="B192" s="71" t="s">
        <v>26</v>
      </c>
      <c r="C192" s="40" t="s">
        <v>26</v>
      </c>
      <c r="D192" s="71">
        <f t="shared" si="2"/>
        <v>1</v>
      </c>
    </row>
    <row r="193" spans="1:4" x14ac:dyDescent="0.25">
      <c r="A193" s="68"/>
      <c r="B193" s="71" t="s">
        <v>335</v>
      </c>
      <c r="C193" s="40" t="s">
        <v>26</v>
      </c>
      <c r="D193" s="71">
        <f t="shared" si="2"/>
        <v>0</v>
      </c>
    </row>
    <row r="194" spans="1:4" x14ac:dyDescent="0.25">
      <c r="A194" s="68"/>
      <c r="B194" s="71" t="s">
        <v>40</v>
      </c>
      <c r="C194" s="40" t="s">
        <v>26</v>
      </c>
      <c r="D194" s="71">
        <f t="shared" ref="D194:D257" si="3">IF(B194=C194,1,0)</f>
        <v>0</v>
      </c>
    </row>
    <row r="195" spans="1:4" x14ac:dyDescent="0.25">
      <c r="A195" s="68"/>
      <c r="B195" s="71" t="s">
        <v>40</v>
      </c>
      <c r="C195" s="40" t="s">
        <v>26</v>
      </c>
      <c r="D195" s="71">
        <f t="shared" si="3"/>
        <v>0</v>
      </c>
    </row>
    <row r="196" spans="1:4" x14ac:dyDescent="0.25">
      <c r="A196" s="68"/>
      <c r="B196" s="71" t="s">
        <v>40</v>
      </c>
      <c r="C196" s="40" t="s">
        <v>26</v>
      </c>
      <c r="D196" s="71">
        <f t="shared" si="3"/>
        <v>0</v>
      </c>
    </row>
    <row r="197" spans="1:4" x14ac:dyDescent="0.25">
      <c r="A197" s="68"/>
      <c r="B197" s="71" t="s">
        <v>40</v>
      </c>
      <c r="C197" s="40" t="s">
        <v>26</v>
      </c>
      <c r="D197" s="71">
        <f t="shared" si="3"/>
        <v>0</v>
      </c>
    </row>
    <row r="198" spans="1:4" x14ac:dyDescent="0.25">
      <c r="A198" s="68"/>
      <c r="B198" s="71" t="s">
        <v>40</v>
      </c>
      <c r="C198" s="40" t="s">
        <v>26</v>
      </c>
      <c r="D198" s="71">
        <f t="shared" si="3"/>
        <v>0</v>
      </c>
    </row>
    <row r="199" spans="1:4" x14ac:dyDescent="0.25">
      <c r="A199" s="68"/>
      <c r="B199" s="71" t="s">
        <v>40</v>
      </c>
      <c r="C199" s="40" t="s">
        <v>26</v>
      </c>
      <c r="D199" s="71">
        <f t="shared" si="3"/>
        <v>0</v>
      </c>
    </row>
    <row r="200" spans="1:4" x14ac:dyDescent="0.25">
      <c r="A200" s="68"/>
      <c r="B200" s="71" t="s">
        <v>335</v>
      </c>
      <c r="C200" s="40" t="s">
        <v>26</v>
      </c>
      <c r="D200" s="71">
        <f t="shared" si="3"/>
        <v>0</v>
      </c>
    </row>
    <row r="201" spans="1:4" x14ac:dyDescent="0.25">
      <c r="A201" s="68"/>
      <c r="B201" s="71" t="s">
        <v>40</v>
      </c>
      <c r="C201" s="40" t="s">
        <v>26</v>
      </c>
      <c r="D201" s="71">
        <f t="shared" si="3"/>
        <v>0</v>
      </c>
    </row>
    <row r="202" spans="1:4" x14ac:dyDescent="0.25">
      <c r="A202" s="68"/>
      <c r="B202" s="71" t="s">
        <v>335</v>
      </c>
      <c r="C202" s="40" t="s">
        <v>26</v>
      </c>
      <c r="D202" s="71">
        <f t="shared" si="3"/>
        <v>0</v>
      </c>
    </row>
    <row r="203" spans="1:4" x14ac:dyDescent="0.25">
      <c r="A203" s="68"/>
      <c r="B203" s="71" t="s">
        <v>335</v>
      </c>
      <c r="C203" s="40" t="s">
        <v>26</v>
      </c>
      <c r="D203" s="71">
        <f t="shared" si="3"/>
        <v>0</v>
      </c>
    </row>
    <row r="204" spans="1:4" x14ac:dyDescent="0.25">
      <c r="A204" s="68"/>
      <c r="B204" s="71" t="s">
        <v>335</v>
      </c>
      <c r="C204" s="40" t="s">
        <v>26</v>
      </c>
      <c r="D204" s="71">
        <f t="shared" si="3"/>
        <v>0</v>
      </c>
    </row>
    <row r="205" spans="1:4" x14ac:dyDescent="0.25">
      <c r="A205" s="68"/>
      <c r="B205" s="71" t="s">
        <v>335</v>
      </c>
      <c r="C205" s="40" t="s">
        <v>26</v>
      </c>
      <c r="D205" s="71">
        <f t="shared" si="3"/>
        <v>0</v>
      </c>
    </row>
    <row r="206" spans="1:4" x14ac:dyDescent="0.25">
      <c r="A206" s="68"/>
      <c r="B206" s="71" t="s">
        <v>40</v>
      </c>
      <c r="C206" s="40" t="s">
        <v>26</v>
      </c>
      <c r="D206" s="71">
        <f t="shared" si="3"/>
        <v>0</v>
      </c>
    </row>
    <row r="207" spans="1:4" x14ac:dyDescent="0.25">
      <c r="A207" s="68"/>
      <c r="B207" s="71" t="s">
        <v>40</v>
      </c>
      <c r="C207" s="40" t="s">
        <v>26</v>
      </c>
      <c r="D207" s="71">
        <f t="shared" si="3"/>
        <v>0</v>
      </c>
    </row>
    <row r="208" spans="1:4" x14ac:dyDescent="0.25">
      <c r="A208" s="68"/>
      <c r="B208" s="71" t="s">
        <v>335</v>
      </c>
      <c r="C208" s="40" t="s">
        <v>26</v>
      </c>
      <c r="D208" s="71">
        <f t="shared" si="3"/>
        <v>0</v>
      </c>
    </row>
    <row r="209" spans="1:4" x14ac:dyDescent="0.25">
      <c r="A209" s="68"/>
      <c r="B209" s="71" t="s">
        <v>40</v>
      </c>
      <c r="C209" s="40" t="s">
        <v>26</v>
      </c>
      <c r="D209" s="71">
        <f t="shared" si="3"/>
        <v>0</v>
      </c>
    </row>
    <row r="210" spans="1:4" x14ac:dyDescent="0.25">
      <c r="A210" s="68"/>
      <c r="B210" s="71" t="s">
        <v>40</v>
      </c>
      <c r="C210" s="40" t="s">
        <v>26</v>
      </c>
      <c r="D210" s="71">
        <f t="shared" si="3"/>
        <v>0</v>
      </c>
    </row>
    <row r="211" spans="1:4" x14ac:dyDescent="0.25">
      <c r="A211" s="68"/>
      <c r="B211" s="71" t="s">
        <v>40</v>
      </c>
      <c r="C211" s="40" t="s">
        <v>26</v>
      </c>
      <c r="D211" s="71">
        <f t="shared" si="3"/>
        <v>0</v>
      </c>
    </row>
    <row r="212" spans="1:4" x14ac:dyDescent="0.25">
      <c r="A212" s="68"/>
      <c r="B212" s="71" t="s">
        <v>26</v>
      </c>
      <c r="C212" s="40" t="s">
        <v>26</v>
      </c>
      <c r="D212" s="71">
        <f t="shared" si="3"/>
        <v>1</v>
      </c>
    </row>
    <row r="213" spans="1:4" x14ac:dyDescent="0.25">
      <c r="A213" s="68"/>
      <c r="B213" s="71" t="s">
        <v>40</v>
      </c>
      <c r="C213" s="40" t="s">
        <v>26</v>
      </c>
      <c r="D213" s="71">
        <f t="shared" si="3"/>
        <v>0</v>
      </c>
    </row>
    <row r="214" spans="1:4" x14ac:dyDescent="0.25">
      <c r="A214" s="71" t="s">
        <v>22</v>
      </c>
      <c r="B214" s="71" t="s">
        <v>23</v>
      </c>
      <c r="C214" s="71" t="s">
        <v>335</v>
      </c>
      <c r="D214" s="71">
        <f t="shared" si="3"/>
        <v>0</v>
      </c>
    </row>
    <row r="215" spans="1:4" x14ac:dyDescent="0.25">
      <c r="A215" s="71" t="s">
        <v>36</v>
      </c>
      <c r="B215" s="71" t="s">
        <v>335</v>
      </c>
      <c r="C215" s="71" t="s">
        <v>335</v>
      </c>
      <c r="D215" s="71">
        <f t="shared" si="3"/>
        <v>1</v>
      </c>
    </row>
    <row r="216" spans="1:4" x14ac:dyDescent="0.25">
      <c r="A216" s="71" t="s">
        <v>38</v>
      </c>
      <c r="B216" s="71" t="s">
        <v>335</v>
      </c>
      <c r="C216" s="71" t="s">
        <v>335</v>
      </c>
      <c r="D216" s="71">
        <f t="shared" si="3"/>
        <v>1</v>
      </c>
    </row>
    <row r="217" spans="1:4" x14ac:dyDescent="0.25">
      <c r="A217" s="71" t="s">
        <v>65</v>
      </c>
      <c r="B217" s="71" t="s">
        <v>26</v>
      </c>
      <c r="C217" s="71" t="s">
        <v>335</v>
      </c>
      <c r="D217" s="71">
        <f t="shared" si="3"/>
        <v>0</v>
      </c>
    </row>
    <row r="218" spans="1:4" x14ac:dyDescent="0.25">
      <c r="A218" s="71" t="s">
        <v>72</v>
      </c>
      <c r="B218" s="71" t="s">
        <v>26</v>
      </c>
      <c r="C218" s="71" t="s">
        <v>335</v>
      </c>
      <c r="D218" s="71">
        <f t="shared" si="3"/>
        <v>0</v>
      </c>
    </row>
    <row r="219" spans="1:4" x14ac:dyDescent="0.25">
      <c r="A219" s="71" t="s">
        <v>79</v>
      </c>
      <c r="B219" s="71" t="s">
        <v>26</v>
      </c>
      <c r="C219" s="71" t="s">
        <v>335</v>
      </c>
      <c r="D219" s="71">
        <f t="shared" si="3"/>
        <v>0</v>
      </c>
    </row>
    <row r="220" spans="1:4" x14ac:dyDescent="0.25">
      <c r="A220" s="71" t="s">
        <v>80</v>
      </c>
      <c r="B220" s="71" t="s">
        <v>26</v>
      </c>
      <c r="C220" s="71" t="s">
        <v>335</v>
      </c>
      <c r="D220" s="71">
        <f t="shared" si="3"/>
        <v>0</v>
      </c>
    </row>
    <row r="221" spans="1:4" x14ac:dyDescent="0.25">
      <c r="A221" s="71" t="s">
        <v>82</v>
      </c>
      <c r="B221" s="71" t="s">
        <v>26</v>
      </c>
      <c r="C221" s="71" t="s">
        <v>335</v>
      </c>
      <c r="D221" s="71">
        <f t="shared" si="3"/>
        <v>0</v>
      </c>
    </row>
    <row r="222" spans="1:4" x14ac:dyDescent="0.25">
      <c r="A222" s="71" t="s">
        <v>86</v>
      </c>
      <c r="B222" s="71" t="s">
        <v>335</v>
      </c>
      <c r="C222" s="71" t="s">
        <v>335</v>
      </c>
      <c r="D222" s="71">
        <f t="shared" si="3"/>
        <v>1</v>
      </c>
    </row>
    <row r="223" spans="1:4" x14ac:dyDescent="0.25">
      <c r="A223" s="71" t="s">
        <v>89</v>
      </c>
      <c r="B223" s="71" t="s">
        <v>335</v>
      </c>
      <c r="C223" s="71" t="s">
        <v>335</v>
      </c>
      <c r="D223" s="71">
        <f t="shared" si="3"/>
        <v>1</v>
      </c>
    </row>
    <row r="224" spans="1:4" x14ac:dyDescent="0.25">
      <c r="A224" s="71" t="s">
        <v>91</v>
      </c>
      <c r="B224" s="71" t="s">
        <v>335</v>
      </c>
      <c r="C224" s="71" t="s">
        <v>335</v>
      </c>
      <c r="D224" s="71">
        <f t="shared" si="3"/>
        <v>1</v>
      </c>
    </row>
    <row r="225" spans="1:4" x14ac:dyDescent="0.25">
      <c r="A225" s="71" t="s">
        <v>92</v>
      </c>
      <c r="B225" s="71" t="s">
        <v>335</v>
      </c>
      <c r="C225" s="71" t="s">
        <v>335</v>
      </c>
      <c r="D225" s="71">
        <f t="shared" si="3"/>
        <v>1</v>
      </c>
    </row>
    <row r="226" spans="1:4" x14ac:dyDescent="0.25">
      <c r="A226" s="71" t="s">
        <v>93</v>
      </c>
      <c r="B226" s="71" t="s">
        <v>23</v>
      </c>
      <c r="C226" s="71" t="s">
        <v>335</v>
      </c>
      <c r="D226" s="71">
        <f t="shared" si="3"/>
        <v>0</v>
      </c>
    </row>
    <row r="227" spans="1:4" x14ac:dyDescent="0.25">
      <c r="A227" s="71" t="s">
        <v>94</v>
      </c>
      <c r="B227" s="71" t="s">
        <v>23</v>
      </c>
      <c r="C227" s="71" t="s">
        <v>335</v>
      </c>
      <c r="D227" s="71">
        <f t="shared" si="3"/>
        <v>0</v>
      </c>
    </row>
    <row r="228" spans="1:4" x14ac:dyDescent="0.25">
      <c r="A228" s="71" t="s">
        <v>95</v>
      </c>
      <c r="B228" s="71" t="s">
        <v>23</v>
      </c>
      <c r="C228" s="71" t="s">
        <v>335</v>
      </c>
      <c r="D228" s="71">
        <f t="shared" si="3"/>
        <v>0</v>
      </c>
    </row>
    <row r="229" spans="1:4" x14ac:dyDescent="0.25">
      <c r="A229" s="71" t="s">
        <v>96</v>
      </c>
      <c r="B229" s="71" t="s">
        <v>23</v>
      </c>
      <c r="C229" s="71" t="s">
        <v>335</v>
      </c>
      <c r="D229" s="71">
        <f t="shared" si="3"/>
        <v>0</v>
      </c>
    </row>
    <row r="230" spans="1:4" x14ac:dyDescent="0.25">
      <c r="A230" s="71" t="s">
        <v>97</v>
      </c>
      <c r="B230" s="71" t="s">
        <v>23</v>
      </c>
      <c r="C230" s="71" t="s">
        <v>335</v>
      </c>
      <c r="D230" s="71">
        <f t="shared" si="3"/>
        <v>0</v>
      </c>
    </row>
    <row r="231" spans="1:4" x14ac:dyDescent="0.25">
      <c r="A231" s="71" t="s">
        <v>101</v>
      </c>
      <c r="B231" s="71" t="s">
        <v>335</v>
      </c>
      <c r="C231" s="71" t="s">
        <v>335</v>
      </c>
      <c r="D231" s="71">
        <f t="shared" si="3"/>
        <v>1</v>
      </c>
    </row>
    <row r="232" spans="1:4" x14ac:dyDescent="0.25">
      <c r="A232" s="71" t="s">
        <v>102</v>
      </c>
      <c r="B232" s="71" t="s">
        <v>335</v>
      </c>
      <c r="C232" s="71" t="s">
        <v>335</v>
      </c>
      <c r="D232" s="71">
        <f t="shared" si="3"/>
        <v>1</v>
      </c>
    </row>
    <row r="233" spans="1:4" x14ac:dyDescent="0.25">
      <c r="A233" s="71" t="s">
        <v>104</v>
      </c>
      <c r="B233" s="71" t="s">
        <v>335</v>
      </c>
      <c r="C233" s="71" t="s">
        <v>335</v>
      </c>
      <c r="D233" s="71">
        <f t="shared" si="3"/>
        <v>1</v>
      </c>
    </row>
    <row r="234" spans="1:4" x14ac:dyDescent="0.25">
      <c r="A234" s="71" t="s">
        <v>105</v>
      </c>
      <c r="B234" s="71" t="s">
        <v>335</v>
      </c>
      <c r="C234" s="71" t="s">
        <v>335</v>
      </c>
      <c r="D234" s="71">
        <f t="shared" si="3"/>
        <v>1</v>
      </c>
    </row>
    <row r="235" spans="1:4" x14ac:dyDescent="0.25">
      <c r="A235" s="71" t="s">
        <v>106</v>
      </c>
      <c r="B235" s="71" t="s">
        <v>335</v>
      </c>
      <c r="C235" s="71" t="s">
        <v>335</v>
      </c>
      <c r="D235" s="71">
        <f t="shared" si="3"/>
        <v>1</v>
      </c>
    </row>
    <row r="236" spans="1:4" x14ac:dyDescent="0.25">
      <c r="A236" s="71" t="s">
        <v>112</v>
      </c>
      <c r="B236" s="71" t="s">
        <v>335</v>
      </c>
      <c r="C236" s="71" t="s">
        <v>335</v>
      </c>
      <c r="D236" s="71">
        <f t="shared" si="3"/>
        <v>1</v>
      </c>
    </row>
    <row r="237" spans="1:4" x14ac:dyDescent="0.25">
      <c r="A237" s="71" t="s">
        <v>115</v>
      </c>
      <c r="B237" s="71" t="s">
        <v>335</v>
      </c>
      <c r="C237" s="71" t="s">
        <v>335</v>
      </c>
      <c r="D237" s="71">
        <f t="shared" si="3"/>
        <v>1</v>
      </c>
    </row>
    <row r="238" spans="1:4" x14ac:dyDescent="0.25">
      <c r="A238" s="71" t="s">
        <v>119</v>
      </c>
      <c r="B238" s="71" t="s">
        <v>40</v>
      </c>
      <c r="C238" s="71" t="s">
        <v>335</v>
      </c>
      <c r="D238" s="71">
        <f t="shared" si="3"/>
        <v>0</v>
      </c>
    </row>
    <row r="239" spans="1:4" x14ac:dyDescent="0.25">
      <c r="A239" s="71" t="s">
        <v>120</v>
      </c>
      <c r="B239" s="71" t="s">
        <v>335</v>
      </c>
      <c r="C239" s="71" t="s">
        <v>335</v>
      </c>
      <c r="D239" s="71">
        <f t="shared" si="3"/>
        <v>1</v>
      </c>
    </row>
    <row r="240" spans="1:4" x14ac:dyDescent="0.25">
      <c r="A240" s="71" t="s">
        <v>124</v>
      </c>
      <c r="B240" s="71" t="s">
        <v>40</v>
      </c>
      <c r="C240" s="71" t="s">
        <v>335</v>
      </c>
      <c r="D240" s="71">
        <f t="shared" si="3"/>
        <v>0</v>
      </c>
    </row>
    <row r="241" spans="1:4" x14ac:dyDescent="0.25">
      <c r="A241" s="71" t="s">
        <v>141</v>
      </c>
      <c r="B241" s="71" t="s">
        <v>40</v>
      </c>
      <c r="C241" s="71" t="s">
        <v>335</v>
      </c>
      <c r="D241" s="71">
        <f t="shared" si="3"/>
        <v>0</v>
      </c>
    </row>
    <row r="242" spans="1:4" x14ac:dyDescent="0.25">
      <c r="A242" s="71" t="s">
        <v>161</v>
      </c>
      <c r="B242" s="71" t="s">
        <v>40</v>
      </c>
      <c r="C242" s="71" t="s">
        <v>335</v>
      </c>
      <c r="D242" s="71">
        <f t="shared" si="3"/>
        <v>0</v>
      </c>
    </row>
    <row r="243" spans="1:4" x14ac:dyDescent="0.25">
      <c r="A243" s="71" t="s">
        <v>162</v>
      </c>
      <c r="B243" s="71" t="s">
        <v>40</v>
      </c>
      <c r="C243" s="71" t="s">
        <v>335</v>
      </c>
      <c r="D243" s="71">
        <f t="shared" si="3"/>
        <v>0</v>
      </c>
    </row>
    <row r="244" spans="1:4" x14ac:dyDescent="0.25">
      <c r="A244" s="71" t="s">
        <v>176</v>
      </c>
      <c r="B244" s="71" t="s">
        <v>23</v>
      </c>
      <c r="C244" s="71" t="s">
        <v>335</v>
      </c>
      <c r="D244" s="71">
        <f t="shared" si="3"/>
        <v>0</v>
      </c>
    </row>
    <row r="245" spans="1:4" x14ac:dyDescent="0.25">
      <c r="A245" s="71" t="s">
        <v>178</v>
      </c>
      <c r="B245" s="71" t="s">
        <v>23</v>
      </c>
      <c r="C245" s="71" t="s">
        <v>335</v>
      </c>
      <c r="D245" s="71">
        <f t="shared" si="3"/>
        <v>0</v>
      </c>
    </row>
    <row r="246" spans="1:4" x14ac:dyDescent="0.25">
      <c r="A246" s="71" t="s">
        <v>179</v>
      </c>
      <c r="B246" s="71" t="s">
        <v>23</v>
      </c>
      <c r="C246" s="71" t="s">
        <v>335</v>
      </c>
      <c r="D246" s="71">
        <f t="shared" si="3"/>
        <v>0</v>
      </c>
    </row>
    <row r="247" spans="1:4" x14ac:dyDescent="0.25">
      <c r="A247" s="71" t="s">
        <v>182</v>
      </c>
      <c r="B247" s="71" t="s">
        <v>40</v>
      </c>
      <c r="C247" s="71" t="s">
        <v>335</v>
      </c>
      <c r="D247" s="71">
        <f t="shared" si="3"/>
        <v>0</v>
      </c>
    </row>
    <row r="248" spans="1:4" x14ac:dyDescent="0.25">
      <c r="A248" s="71" t="s">
        <v>187</v>
      </c>
      <c r="B248" s="71" t="s">
        <v>40</v>
      </c>
      <c r="C248" s="71" t="s">
        <v>335</v>
      </c>
      <c r="D248" s="71">
        <f t="shared" si="3"/>
        <v>0</v>
      </c>
    </row>
    <row r="249" spans="1:4" x14ac:dyDescent="0.25">
      <c r="A249" s="71" t="s">
        <v>191</v>
      </c>
      <c r="B249" s="71" t="s">
        <v>40</v>
      </c>
      <c r="C249" s="71" t="s">
        <v>335</v>
      </c>
      <c r="D249" s="71">
        <f t="shared" si="3"/>
        <v>0</v>
      </c>
    </row>
    <row r="250" spans="1:4" x14ac:dyDescent="0.25">
      <c r="A250" s="71" t="s">
        <v>192</v>
      </c>
      <c r="B250" s="71" t="s">
        <v>40</v>
      </c>
      <c r="C250" s="71" t="s">
        <v>335</v>
      </c>
      <c r="D250" s="71">
        <f t="shared" si="3"/>
        <v>0</v>
      </c>
    </row>
    <row r="251" spans="1:4" x14ac:dyDescent="0.25">
      <c r="A251" s="71" t="s">
        <v>193</v>
      </c>
      <c r="B251" s="71" t="s">
        <v>40</v>
      </c>
      <c r="C251" s="71" t="s">
        <v>335</v>
      </c>
      <c r="D251" s="71">
        <f t="shared" si="3"/>
        <v>0</v>
      </c>
    </row>
    <row r="252" spans="1:4" x14ac:dyDescent="0.25">
      <c r="A252" s="71" t="s">
        <v>194</v>
      </c>
      <c r="B252" s="71" t="s">
        <v>40</v>
      </c>
      <c r="C252" s="71" t="s">
        <v>335</v>
      </c>
      <c r="D252" s="71">
        <f t="shared" si="3"/>
        <v>0</v>
      </c>
    </row>
    <row r="253" spans="1:4" x14ac:dyDescent="0.25">
      <c r="A253" s="71" t="s">
        <v>217</v>
      </c>
      <c r="B253" s="71" t="s">
        <v>335</v>
      </c>
      <c r="C253" s="71" t="s">
        <v>335</v>
      </c>
      <c r="D253" s="71">
        <f t="shared" si="3"/>
        <v>1</v>
      </c>
    </row>
    <row r="254" spans="1:4" x14ac:dyDescent="0.25">
      <c r="A254" s="71" t="s">
        <v>225</v>
      </c>
      <c r="B254" s="71" t="s">
        <v>40</v>
      </c>
      <c r="C254" s="71" t="s">
        <v>335</v>
      </c>
      <c r="D254" s="71">
        <f t="shared" si="3"/>
        <v>0</v>
      </c>
    </row>
    <row r="255" spans="1:4" x14ac:dyDescent="0.25">
      <c r="A255" s="71" t="s">
        <v>229</v>
      </c>
      <c r="B255" s="71" t="s">
        <v>40</v>
      </c>
      <c r="C255" s="71" t="s">
        <v>335</v>
      </c>
      <c r="D255" s="71">
        <f t="shared" si="3"/>
        <v>0</v>
      </c>
    </row>
    <row r="256" spans="1:4" x14ac:dyDescent="0.25">
      <c r="A256" s="71" t="s">
        <v>230</v>
      </c>
      <c r="B256" s="71" t="s">
        <v>40</v>
      </c>
      <c r="C256" s="71" t="s">
        <v>335</v>
      </c>
      <c r="D256" s="71">
        <f t="shared" si="3"/>
        <v>0</v>
      </c>
    </row>
    <row r="257" spans="1:4" x14ac:dyDescent="0.25">
      <c r="A257" s="71" t="s">
        <v>265</v>
      </c>
      <c r="B257" s="71" t="s">
        <v>26</v>
      </c>
      <c r="C257" s="71" t="s">
        <v>335</v>
      </c>
      <c r="D257" s="71">
        <f t="shared" si="3"/>
        <v>0</v>
      </c>
    </row>
    <row r="258" spans="1:4" x14ac:dyDescent="0.25">
      <c r="A258" s="71" t="s">
        <v>267</v>
      </c>
      <c r="B258" s="71" t="s">
        <v>26</v>
      </c>
      <c r="C258" s="71" t="s">
        <v>335</v>
      </c>
      <c r="D258" s="71">
        <f t="shared" ref="D258:D321" si="4">IF(B258=C258,1,0)</f>
        <v>0</v>
      </c>
    </row>
    <row r="259" spans="1:4" x14ac:dyDescent="0.25">
      <c r="A259" s="71" t="s">
        <v>273</v>
      </c>
      <c r="B259" s="71" t="s">
        <v>26</v>
      </c>
      <c r="C259" s="71" t="s">
        <v>335</v>
      </c>
      <c r="D259" s="71">
        <f t="shared" si="4"/>
        <v>0</v>
      </c>
    </row>
    <row r="260" spans="1:4" x14ac:dyDescent="0.25">
      <c r="A260" s="71" t="s">
        <v>275</v>
      </c>
      <c r="B260" s="71" t="s">
        <v>40</v>
      </c>
      <c r="C260" s="71" t="s">
        <v>335</v>
      </c>
      <c r="D260" s="71">
        <f t="shared" si="4"/>
        <v>0</v>
      </c>
    </row>
    <row r="261" spans="1:4" x14ac:dyDescent="0.25">
      <c r="A261" s="71" t="s">
        <v>276</v>
      </c>
      <c r="B261" s="71" t="s">
        <v>40</v>
      </c>
      <c r="C261" s="71" t="s">
        <v>335</v>
      </c>
      <c r="D261" s="71">
        <f t="shared" si="4"/>
        <v>0</v>
      </c>
    </row>
    <row r="262" spans="1:4" x14ac:dyDescent="0.25">
      <c r="A262" s="71" t="s">
        <v>279</v>
      </c>
      <c r="B262" s="71" t="s">
        <v>40</v>
      </c>
      <c r="C262" s="71" t="s">
        <v>335</v>
      </c>
      <c r="D262" s="71">
        <f t="shared" si="4"/>
        <v>0</v>
      </c>
    </row>
    <row r="263" spans="1:4" x14ac:dyDescent="0.25">
      <c r="A263" s="71" t="s">
        <v>281</v>
      </c>
      <c r="B263" s="71" t="s">
        <v>40</v>
      </c>
      <c r="C263" s="71" t="s">
        <v>335</v>
      </c>
      <c r="D263" s="71">
        <f t="shared" si="4"/>
        <v>0</v>
      </c>
    </row>
    <row r="264" spans="1:4" x14ac:dyDescent="0.25">
      <c r="A264" s="68"/>
      <c r="B264" s="71" t="s">
        <v>23</v>
      </c>
      <c r="C264" s="40" t="s">
        <v>335</v>
      </c>
      <c r="D264" s="71">
        <f t="shared" si="4"/>
        <v>0</v>
      </c>
    </row>
    <row r="265" spans="1:4" x14ac:dyDescent="0.25">
      <c r="A265" s="68"/>
      <c r="B265" s="71" t="s">
        <v>23</v>
      </c>
      <c r="C265" s="40" t="s">
        <v>335</v>
      </c>
      <c r="D265" s="71">
        <f t="shared" si="4"/>
        <v>0</v>
      </c>
    </row>
    <row r="266" spans="1:4" x14ac:dyDescent="0.25">
      <c r="A266" s="68"/>
      <c r="B266" s="71" t="s">
        <v>23</v>
      </c>
      <c r="C266" s="40" t="s">
        <v>335</v>
      </c>
      <c r="D266" s="71">
        <f t="shared" si="4"/>
        <v>0</v>
      </c>
    </row>
    <row r="267" spans="1:4" x14ac:dyDescent="0.25">
      <c r="A267" s="68"/>
      <c r="B267" s="71" t="s">
        <v>23</v>
      </c>
      <c r="C267" s="40" t="s">
        <v>335</v>
      </c>
      <c r="D267" s="71">
        <f t="shared" si="4"/>
        <v>0</v>
      </c>
    </row>
    <row r="268" spans="1:4" x14ac:dyDescent="0.25">
      <c r="A268" s="68"/>
      <c r="B268" s="71" t="s">
        <v>23</v>
      </c>
      <c r="C268" s="40" t="s">
        <v>335</v>
      </c>
      <c r="D268" s="71">
        <f t="shared" si="4"/>
        <v>0</v>
      </c>
    </row>
    <row r="269" spans="1:4" x14ac:dyDescent="0.25">
      <c r="A269" s="68"/>
      <c r="B269" s="71" t="s">
        <v>23</v>
      </c>
      <c r="C269" s="40" t="s">
        <v>335</v>
      </c>
      <c r="D269" s="71">
        <f t="shared" si="4"/>
        <v>0</v>
      </c>
    </row>
    <row r="270" spans="1:4" x14ac:dyDescent="0.25">
      <c r="A270" s="68"/>
      <c r="B270" s="71" t="s">
        <v>23</v>
      </c>
      <c r="C270" s="40" t="s">
        <v>335</v>
      </c>
      <c r="D270" s="71">
        <f t="shared" si="4"/>
        <v>0</v>
      </c>
    </row>
    <row r="271" spans="1:4" x14ac:dyDescent="0.25">
      <c r="A271" s="68"/>
      <c r="B271" s="71" t="s">
        <v>335</v>
      </c>
      <c r="C271" s="40" t="s">
        <v>335</v>
      </c>
      <c r="D271" s="71">
        <f t="shared" si="4"/>
        <v>1</v>
      </c>
    </row>
    <row r="272" spans="1:4" x14ac:dyDescent="0.25">
      <c r="A272" s="68"/>
      <c r="B272" s="71" t="s">
        <v>335</v>
      </c>
      <c r="C272" s="40" t="s">
        <v>335</v>
      </c>
      <c r="D272" s="71">
        <f t="shared" si="4"/>
        <v>1</v>
      </c>
    </row>
    <row r="273" spans="1:4" x14ac:dyDescent="0.25">
      <c r="A273" s="68"/>
      <c r="B273" s="71" t="s">
        <v>335</v>
      </c>
      <c r="C273" s="40" t="s">
        <v>335</v>
      </c>
      <c r="D273" s="71">
        <f t="shared" si="4"/>
        <v>1</v>
      </c>
    </row>
    <row r="274" spans="1:4" x14ac:dyDescent="0.25">
      <c r="A274" s="68"/>
      <c r="B274" s="71" t="s">
        <v>335</v>
      </c>
      <c r="C274" s="40" t="s">
        <v>335</v>
      </c>
      <c r="D274" s="71">
        <f t="shared" si="4"/>
        <v>1</v>
      </c>
    </row>
    <row r="275" spans="1:4" x14ac:dyDescent="0.25">
      <c r="A275" s="68"/>
      <c r="B275" s="71" t="s">
        <v>335</v>
      </c>
      <c r="C275" s="40" t="s">
        <v>335</v>
      </c>
      <c r="D275" s="71">
        <f t="shared" si="4"/>
        <v>1</v>
      </c>
    </row>
    <row r="276" spans="1:4" x14ac:dyDescent="0.25">
      <c r="A276" s="68"/>
      <c r="B276" s="71" t="s">
        <v>335</v>
      </c>
      <c r="C276" s="40" t="s">
        <v>335</v>
      </c>
      <c r="D276" s="71">
        <f t="shared" si="4"/>
        <v>1</v>
      </c>
    </row>
    <row r="277" spans="1:4" x14ac:dyDescent="0.25">
      <c r="A277" s="68"/>
      <c r="B277" s="71" t="s">
        <v>40</v>
      </c>
      <c r="C277" s="40" t="s">
        <v>335</v>
      </c>
      <c r="D277" s="71">
        <f t="shared" si="4"/>
        <v>0</v>
      </c>
    </row>
    <row r="278" spans="1:4" x14ac:dyDescent="0.25">
      <c r="A278" s="68"/>
      <c r="B278" s="71" t="s">
        <v>40</v>
      </c>
      <c r="C278" s="40" t="s">
        <v>335</v>
      </c>
      <c r="D278" s="71">
        <f t="shared" si="4"/>
        <v>0</v>
      </c>
    </row>
    <row r="279" spans="1:4" x14ac:dyDescent="0.25">
      <c r="A279" s="68"/>
      <c r="B279" s="71" t="s">
        <v>335</v>
      </c>
      <c r="C279" s="40" t="s">
        <v>335</v>
      </c>
      <c r="D279" s="71">
        <f t="shared" si="4"/>
        <v>1</v>
      </c>
    </row>
    <row r="280" spans="1:4" x14ac:dyDescent="0.25">
      <c r="A280" s="68"/>
      <c r="B280" s="71" t="s">
        <v>335</v>
      </c>
      <c r="C280" s="40" t="s">
        <v>335</v>
      </c>
      <c r="D280" s="71">
        <f t="shared" si="4"/>
        <v>1</v>
      </c>
    </row>
    <row r="281" spans="1:4" x14ac:dyDescent="0.25">
      <c r="A281" s="68"/>
      <c r="B281" s="71" t="s">
        <v>40</v>
      </c>
      <c r="C281" s="40" t="s">
        <v>335</v>
      </c>
      <c r="D281" s="71">
        <f t="shared" si="4"/>
        <v>0</v>
      </c>
    </row>
    <row r="282" spans="1:4" x14ac:dyDescent="0.25">
      <c r="A282" s="68"/>
      <c r="B282" s="71" t="s">
        <v>40</v>
      </c>
      <c r="C282" s="40" t="s">
        <v>335</v>
      </c>
      <c r="D282" s="71">
        <f t="shared" si="4"/>
        <v>0</v>
      </c>
    </row>
    <row r="283" spans="1:4" x14ac:dyDescent="0.25">
      <c r="A283" s="68"/>
      <c r="B283" s="71" t="s">
        <v>26</v>
      </c>
      <c r="C283" s="40" t="s">
        <v>335</v>
      </c>
      <c r="D283" s="71">
        <f t="shared" si="4"/>
        <v>0</v>
      </c>
    </row>
    <row r="284" spans="1:4" x14ac:dyDescent="0.25">
      <c r="A284" s="68"/>
      <c r="B284" s="71" t="s">
        <v>40</v>
      </c>
      <c r="C284" s="40" t="s">
        <v>335</v>
      </c>
      <c r="D284" s="71">
        <f t="shared" si="4"/>
        <v>0</v>
      </c>
    </row>
    <row r="285" spans="1:4" x14ac:dyDescent="0.25">
      <c r="A285" s="68"/>
      <c r="B285" s="71" t="s">
        <v>40</v>
      </c>
      <c r="C285" s="40" t="s">
        <v>335</v>
      </c>
      <c r="D285" s="71">
        <f t="shared" si="4"/>
        <v>0</v>
      </c>
    </row>
    <row r="286" spans="1:4" x14ac:dyDescent="0.25">
      <c r="A286" s="68"/>
      <c r="B286" s="71" t="s">
        <v>40</v>
      </c>
      <c r="C286" s="40" t="s">
        <v>335</v>
      </c>
      <c r="D286" s="71">
        <f t="shared" si="4"/>
        <v>0</v>
      </c>
    </row>
    <row r="287" spans="1:4" x14ac:dyDescent="0.25">
      <c r="A287" s="68"/>
      <c r="B287" s="71" t="s">
        <v>40</v>
      </c>
      <c r="C287" s="40" t="s">
        <v>335</v>
      </c>
      <c r="D287" s="71">
        <f t="shared" si="4"/>
        <v>0</v>
      </c>
    </row>
    <row r="288" spans="1:4" x14ac:dyDescent="0.25">
      <c r="A288" s="68"/>
      <c r="B288" s="71" t="s">
        <v>40</v>
      </c>
      <c r="C288" s="40" t="s">
        <v>335</v>
      </c>
      <c r="D288" s="71">
        <f t="shared" si="4"/>
        <v>0</v>
      </c>
    </row>
    <row r="289" spans="1:4" x14ac:dyDescent="0.25">
      <c r="A289" s="68"/>
      <c r="B289" s="71" t="s">
        <v>335</v>
      </c>
      <c r="C289" s="40" t="s">
        <v>335</v>
      </c>
      <c r="D289" s="71">
        <f t="shared" si="4"/>
        <v>1</v>
      </c>
    </row>
    <row r="290" spans="1:4" x14ac:dyDescent="0.25">
      <c r="A290" s="68"/>
      <c r="B290" s="71" t="s">
        <v>40</v>
      </c>
      <c r="C290" s="40" t="s">
        <v>335</v>
      </c>
      <c r="D290" s="71">
        <f t="shared" si="4"/>
        <v>0</v>
      </c>
    </row>
    <row r="291" spans="1:4" x14ac:dyDescent="0.25">
      <c r="A291" s="68"/>
      <c r="B291" s="71" t="s">
        <v>335</v>
      </c>
      <c r="C291" s="40" t="s">
        <v>335</v>
      </c>
      <c r="D291" s="71">
        <f t="shared" si="4"/>
        <v>1</v>
      </c>
    </row>
    <row r="292" spans="1:4" x14ac:dyDescent="0.25">
      <c r="A292" s="68"/>
      <c r="B292" s="71" t="s">
        <v>335</v>
      </c>
      <c r="C292" s="40" t="s">
        <v>335</v>
      </c>
      <c r="D292" s="71">
        <f t="shared" si="4"/>
        <v>1</v>
      </c>
    </row>
    <row r="293" spans="1:4" x14ac:dyDescent="0.25">
      <c r="A293" s="68"/>
      <c r="B293" s="71" t="s">
        <v>23</v>
      </c>
      <c r="C293" s="40" t="s">
        <v>335</v>
      </c>
      <c r="D293" s="71">
        <f t="shared" si="4"/>
        <v>0</v>
      </c>
    </row>
    <row r="294" spans="1:4" x14ac:dyDescent="0.25">
      <c r="A294" s="68"/>
      <c r="B294" s="71" t="s">
        <v>40</v>
      </c>
      <c r="C294" s="40" t="s">
        <v>335</v>
      </c>
      <c r="D294" s="71">
        <f t="shared" si="4"/>
        <v>0</v>
      </c>
    </row>
    <row r="295" spans="1:4" x14ac:dyDescent="0.25">
      <c r="A295" s="68"/>
      <c r="B295" s="71" t="s">
        <v>40</v>
      </c>
      <c r="C295" s="40" t="s">
        <v>335</v>
      </c>
      <c r="D295" s="71">
        <f t="shared" si="4"/>
        <v>0</v>
      </c>
    </row>
    <row r="296" spans="1:4" x14ac:dyDescent="0.25">
      <c r="A296" s="68"/>
      <c r="B296" s="71" t="s">
        <v>335</v>
      </c>
      <c r="C296" s="40" t="s">
        <v>335</v>
      </c>
      <c r="D296" s="71">
        <f t="shared" si="4"/>
        <v>1</v>
      </c>
    </row>
    <row r="297" spans="1:4" x14ac:dyDescent="0.25">
      <c r="A297" s="68"/>
      <c r="B297" s="71" t="s">
        <v>335</v>
      </c>
      <c r="C297" s="40" t="s">
        <v>335</v>
      </c>
      <c r="D297" s="71">
        <f t="shared" si="4"/>
        <v>1</v>
      </c>
    </row>
    <row r="298" spans="1:4" x14ac:dyDescent="0.25">
      <c r="A298" s="68"/>
      <c r="B298" s="71" t="s">
        <v>335</v>
      </c>
      <c r="C298" s="40" t="s">
        <v>335</v>
      </c>
      <c r="D298" s="71">
        <f t="shared" si="4"/>
        <v>1</v>
      </c>
    </row>
    <row r="299" spans="1:4" x14ac:dyDescent="0.25">
      <c r="A299" s="68"/>
      <c r="B299" s="71" t="s">
        <v>335</v>
      </c>
      <c r="C299" s="40" t="s">
        <v>335</v>
      </c>
      <c r="D299" s="71">
        <f t="shared" si="4"/>
        <v>1</v>
      </c>
    </row>
    <row r="300" spans="1:4" x14ac:dyDescent="0.25">
      <c r="A300" s="68"/>
      <c r="B300" s="71" t="s">
        <v>40</v>
      </c>
      <c r="C300" s="40" t="s">
        <v>335</v>
      </c>
      <c r="D300" s="71">
        <f t="shared" si="4"/>
        <v>0</v>
      </c>
    </row>
    <row r="301" spans="1:4" x14ac:dyDescent="0.25">
      <c r="A301" s="68"/>
      <c r="B301" s="71" t="s">
        <v>335</v>
      </c>
      <c r="C301" s="40" t="s">
        <v>335</v>
      </c>
      <c r="D301" s="71">
        <f t="shared" si="4"/>
        <v>1</v>
      </c>
    </row>
    <row r="302" spans="1:4" x14ac:dyDescent="0.25">
      <c r="A302" s="68"/>
      <c r="B302" s="71" t="s">
        <v>40</v>
      </c>
      <c r="C302" s="40" t="s">
        <v>335</v>
      </c>
      <c r="D302" s="71">
        <f t="shared" si="4"/>
        <v>0</v>
      </c>
    </row>
    <row r="303" spans="1:4" x14ac:dyDescent="0.25">
      <c r="A303" s="68"/>
      <c r="B303" s="71" t="s">
        <v>335</v>
      </c>
      <c r="C303" s="40" t="s">
        <v>335</v>
      </c>
      <c r="D303" s="71">
        <f t="shared" si="4"/>
        <v>1</v>
      </c>
    </row>
    <row r="304" spans="1:4" x14ac:dyDescent="0.25">
      <c r="A304" s="71" t="s">
        <v>84</v>
      </c>
      <c r="B304" s="71" t="s">
        <v>335</v>
      </c>
      <c r="C304" s="71" t="s">
        <v>348</v>
      </c>
      <c r="D304" s="71">
        <f t="shared" si="4"/>
        <v>0</v>
      </c>
    </row>
    <row r="305" spans="1:4" x14ac:dyDescent="0.25">
      <c r="A305" s="71" t="s">
        <v>87</v>
      </c>
      <c r="B305" s="71" t="s">
        <v>335</v>
      </c>
      <c r="C305" s="71" t="s">
        <v>348</v>
      </c>
      <c r="D305" s="71">
        <f t="shared" si="4"/>
        <v>0</v>
      </c>
    </row>
    <row r="306" spans="1:4" x14ac:dyDescent="0.25">
      <c r="A306" s="71" t="s">
        <v>181</v>
      </c>
      <c r="B306" s="71" t="s">
        <v>40</v>
      </c>
      <c r="C306" s="71" t="s">
        <v>348</v>
      </c>
      <c r="D306" s="71">
        <f t="shared" si="4"/>
        <v>0</v>
      </c>
    </row>
    <row r="307" spans="1:4" x14ac:dyDescent="0.25">
      <c r="A307" s="71" t="s">
        <v>210</v>
      </c>
      <c r="B307" s="71" t="s">
        <v>23</v>
      </c>
      <c r="C307" s="71" t="s">
        <v>348</v>
      </c>
      <c r="D307" s="71">
        <f t="shared" si="4"/>
        <v>0</v>
      </c>
    </row>
    <row r="308" spans="1:4" x14ac:dyDescent="0.25">
      <c r="A308" s="71" t="s">
        <v>228</v>
      </c>
      <c r="B308" s="71" t="s">
        <v>40</v>
      </c>
      <c r="C308" s="71" t="s">
        <v>348</v>
      </c>
      <c r="D308" s="71">
        <f t="shared" si="4"/>
        <v>0</v>
      </c>
    </row>
    <row r="309" spans="1:4" x14ac:dyDescent="0.25">
      <c r="A309" s="71" t="s">
        <v>282</v>
      </c>
      <c r="B309" s="71" t="s">
        <v>335</v>
      </c>
      <c r="C309" s="71" t="s">
        <v>348</v>
      </c>
      <c r="D309" s="71">
        <f t="shared" si="4"/>
        <v>0</v>
      </c>
    </row>
    <row r="310" spans="1:4" x14ac:dyDescent="0.25">
      <c r="A310" s="71" t="s">
        <v>283</v>
      </c>
      <c r="B310" s="71" t="s">
        <v>335</v>
      </c>
      <c r="C310" s="71" t="s">
        <v>348</v>
      </c>
      <c r="D310" s="71">
        <f t="shared" si="4"/>
        <v>0</v>
      </c>
    </row>
    <row r="311" spans="1:4" x14ac:dyDescent="0.25">
      <c r="A311" s="71" t="s">
        <v>285</v>
      </c>
      <c r="B311" s="71" t="s">
        <v>23</v>
      </c>
      <c r="C311" s="71" t="s">
        <v>348</v>
      </c>
      <c r="D311" s="71">
        <f t="shared" si="4"/>
        <v>0</v>
      </c>
    </row>
    <row r="312" spans="1:4" x14ac:dyDescent="0.25">
      <c r="A312" s="71" t="s">
        <v>289</v>
      </c>
      <c r="B312" s="71" t="s">
        <v>335</v>
      </c>
      <c r="C312" s="71" t="s">
        <v>348</v>
      </c>
      <c r="D312" s="71">
        <f t="shared" si="4"/>
        <v>0</v>
      </c>
    </row>
    <row r="313" spans="1:4" x14ac:dyDescent="0.25">
      <c r="A313" s="71" t="s">
        <v>39</v>
      </c>
      <c r="B313" s="71" t="s">
        <v>335</v>
      </c>
      <c r="C313" s="71" t="s">
        <v>40</v>
      </c>
      <c r="D313" s="71">
        <f t="shared" si="4"/>
        <v>0</v>
      </c>
    </row>
    <row r="314" spans="1:4" x14ac:dyDescent="0.25">
      <c r="A314" s="71" t="s">
        <v>41</v>
      </c>
      <c r="B314" s="71" t="s">
        <v>335</v>
      </c>
      <c r="C314" s="71" t="s">
        <v>40</v>
      </c>
      <c r="D314" s="71">
        <f t="shared" si="4"/>
        <v>0</v>
      </c>
    </row>
    <row r="315" spans="1:4" x14ac:dyDescent="0.25">
      <c r="A315" s="71" t="s">
        <v>45</v>
      </c>
      <c r="B315" s="71" t="s">
        <v>335</v>
      </c>
      <c r="C315" s="71" t="s">
        <v>40</v>
      </c>
      <c r="D315" s="71">
        <f t="shared" si="4"/>
        <v>0</v>
      </c>
    </row>
    <row r="316" spans="1:4" x14ac:dyDescent="0.25">
      <c r="A316" s="71" t="s">
        <v>76</v>
      </c>
      <c r="B316" s="71" t="s">
        <v>26</v>
      </c>
      <c r="C316" s="71" t="s">
        <v>40</v>
      </c>
      <c r="D316" s="71">
        <f t="shared" si="4"/>
        <v>0</v>
      </c>
    </row>
    <row r="317" spans="1:4" x14ac:dyDescent="0.25">
      <c r="A317" s="71" t="s">
        <v>78</v>
      </c>
      <c r="B317" s="71" t="s">
        <v>26</v>
      </c>
      <c r="C317" s="71" t="s">
        <v>40</v>
      </c>
      <c r="D317" s="71">
        <f t="shared" si="4"/>
        <v>0</v>
      </c>
    </row>
    <row r="318" spans="1:4" x14ac:dyDescent="0.25">
      <c r="A318" s="71" t="s">
        <v>118</v>
      </c>
      <c r="B318" s="71" t="s">
        <v>40</v>
      </c>
      <c r="C318" s="71" t="s">
        <v>40</v>
      </c>
      <c r="D318" s="71">
        <f t="shared" si="4"/>
        <v>1</v>
      </c>
    </row>
    <row r="319" spans="1:4" x14ac:dyDescent="0.25">
      <c r="A319" s="71" t="s">
        <v>121</v>
      </c>
      <c r="B319" s="71" t="s">
        <v>335</v>
      </c>
      <c r="C319" s="71" t="s">
        <v>40</v>
      </c>
      <c r="D319" s="71">
        <f t="shared" si="4"/>
        <v>0</v>
      </c>
    </row>
    <row r="320" spans="1:4" x14ac:dyDescent="0.25">
      <c r="A320" s="71" t="s">
        <v>125</v>
      </c>
      <c r="B320" s="71" t="s">
        <v>40</v>
      </c>
      <c r="C320" s="71" t="s">
        <v>40</v>
      </c>
      <c r="D320" s="71">
        <f t="shared" si="4"/>
        <v>1</v>
      </c>
    </row>
    <row r="321" spans="1:4" x14ac:dyDescent="0.25">
      <c r="A321" s="71" t="s">
        <v>126</v>
      </c>
      <c r="B321" s="71" t="s">
        <v>40</v>
      </c>
      <c r="C321" s="71" t="s">
        <v>40</v>
      </c>
      <c r="D321" s="71">
        <f t="shared" si="4"/>
        <v>1</v>
      </c>
    </row>
    <row r="322" spans="1:4" x14ac:dyDescent="0.25">
      <c r="A322" s="71" t="s">
        <v>127</v>
      </c>
      <c r="B322" s="71" t="s">
        <v>40</v>
      </c>
      <c r="C322" s="71" t="s">
        <v>40</v>
      </c>
      <c r="D322" s="71">
        <f t="shared" ref="D322:D385" si="5">IF(B322=C322,1,0)</f>
        <v>1</v>
      </c>
    </row>
    <row r="323" spans="1:4" x14ac:dyDescent="0.25">
      <c r="A323" s="71" t="s">
        <v>128</v>
      </c>
      <c r="B323" s="71" t="s">
        <v>40</v>
      </c>
      <c r="C323" s="71" t="s">
        <v>40</v>
      </c>
      <c r="D323" s="71">
        <f t="shared" si="5"/>
        <v>1</v>
      </c>
    </row>
    <row r="324" spans="1:4" x14ac:dyDescent="0.25">
      <c r="A324" s="71" t="s">
        <v>129</v>
      </c>
      <c r="B324" s="71" t="s">
        <v>335</v>
      </c>
      <c r="C324" s="71" t="s">
        <v>40</v>
      </c>
      <c r="D324" s="71">
        <f t="shared" si="5"/>
        <v>0</v>
      </c>
    </row>
    <row r="325" spans="1:4" x14ac:dyDescent="0.25">
      <c r="A325" s="71" t="s">
        <v>130</v>
      </c>
      <c r="B325" s="71" t="s">
        <v>40</v>
      </c>
      <c r="C325" s="71" t="s">
        <v>40</v>
      </c>
      <c r="D325" s="71">
        <f t="shared" si="5"/>
        <v>1</v>
      </c>
    </row>
    <row r="326" spans="1:4" x14ac:dyDescent="0.25">
      <c r="A326" s="71" t="s">
        <v>131</v>
      </c>
      <c r="B326" s="71" t="s">
        <v>40</v>
      </c>
      <c r="C326" s="71" t="s">
        <v>40</v>
      </c>
      <c r="D326" s="71">
        <f t="shared" si="5"/>
        <v>1</v>
      </c>
    </row>
    <row r="327" spans="1:4" x14ac:dyDescent="0.25">
      <c r="A327" s="71" t="s">
        <v>132</v>
      </c>
      <c r="B327" s="71" t="s">
        <v>40</v>
      </c>
      <c r="C327" s="71" t="s">
        <v>40</v>
      </c>
      <c r="D327" s="71">
        <f t="shared" si="5"/>
        <v>1</v>
      </c>
    </row>
    <row r="328" spans="1:4" x14ac:dyDescent="0.25">
      <c r="A328" s="71" t="s">
        <v>133</v>
      </c>
      <c r="B328" s="71" t="s">
        <v>40</v>
      </c>
      <c r="C328" s="71" t="s">
        <v>40</v>
      </c>
      <c r="D328" s="71">
        <f t="shared" si="5"/>
        <v>1</v>
      </c>
    </row>
    <row r="329" spans="1:4" x14ac:dyDescent="0.25">
      <c r="A329" s="71" t="s">
        <v>134</v>
      </c>
      <c r="B329" s="71" t="s">
        <v>40</v>
      </c>
      <c r="C329" s="71" t="s">
        <v>40</v>
      </c>
      <c r="D329" s="71">
        <f t="shared" si="5"/>
        <v>1</v>
      </c>
    </row>
    <row r="330" spans="1:4" x14ac:dyDescent="0.25">
      <c r="A330" s="71" t="s">
        <v>135</v>
      </c>
      <c r="B330" s="71" t="s">
        <v>40</v>
      </c>
      <c r="C330" s="71" t="s">
        <v>40</v>
      </c>
      <c r="D330" s="71">
        <f t="shared" si="5"/>
        <v>1</v>
      </c>
    </row>
    <row r="331" spans="1:4" x14ac:dyDescent="0.25">
      <c r="A331" s="71" t="s">
        <v>137</v>
      </c>
      <c r="B331" s="71" t="s">
        <v>40</v>
      </c>
      <c r="C331" s="71" t="s">
        <v>40</v>
      </c>
      <c r="D331" s="71">
        <f t="shared" si="5"/>
        <v>1</v>
      </c>
    </row>
    <row r="332" spans="1:4" x14ac:dyDescent="0.25">
      <c r="A332" s="71" t="s">
        <v>138</v>
      </c>
      <c r="B332" s="71" t="s">
        <v>40</v>
      </c>
      <c r="C332" s="71" t="s">
        <v>40</v>
      </c>
      <c r="D332" s="71">
        <f t="shared" si="5"/>
        <v>1</v>
      </c>
    </row>
    <row r="333" spans="1:4" x14ac:dyDescent="0.25">
      <c r="A333" s="71" t="s">
        <v>139</v>
      </c>
      <c r="B333" s="71" t="s">
        <v>40</v>
      </c>
      <c r="C333" s="71" t="s">
        <v>40</v>
      </c>
      <c r="D333" s="71">
        <f t="shared" si="5"/>
        <v>1</v>
      </c>
    </row>
    <row r="334" spans="1:4" x14ac:dyDescent="0.25">
      <c r="A334" s="71" t="s">
        <v>140</v>
      </c>
      <c r="B334" s="71" t="s">
        <v>40</v>
      </c>
      <c r="C334" s="71" t="s">
        <v>40</v>
      </c>
      <c r="D334" s="71">
        <f t="shared" si="5"/>
        <v>1</v>
      </c>
    </row>
    <row r="335" spans="1:4" x14ac:dyDescent="0.25">
      <c r="A335" s="71" t="s">
        <v>142</v>
      </c>
      <c r="B335" s="71" t="s">
        <v>40</v>
      </c>
      <c r="C335" s="71" t="s">
        <v>40</v>
      </c>
      <c r="D335" s="71">
        <f t="shared" si="5"/>
        <v>1</v>
      </c>
    </row>
    <row r="336" spans="1:4" x14ac:dyDescent="0.25">
      <c r="A336" s="71" t="s">
        <v>143</v>
      </c>
      <c r="B336" s="71" t="s">
        <v>40</v>
      </c>
      <c r="C336" s="71" t="s">
        <v>40</v>
      </c>
      <c r="D336" s="71">
        <f t="shared" si="5"/>
        <v>1</v>
      </c>
    </row>
    <row r="337" spans="1:4" x14ac:dyDescent="0.25">
      <c r="A337" s="71" t="s">
        <v>144</v>
      </c>
      <c r="B337" s="71" t="s">
        <v>40</v>
      </c>
      <c r="C337" s="71" t="s">
        <v>40</v>
      </c>
      <c r="D337" s="71">
        <f t="shared" si="5"/>
        <v>1</v>
      </c>
    </row>
    <row r="338" spans="1:4" x14ac:dyDescent="0.25">
      <c r="A338" s="71" t="s">
        <v>145</v>
      </c>
      <c r="B338" s="71" t="s">
        <v>40</v>
      </c>
      <c r="C338" s="71" t="s">
        <v>40</v>
      </c>
      <c r="D338" s="71">
        <f t="shared" si="5"/>
        <v>1</v>
      </c>
    </row>
    <row r="339" spans="1:4" x14ac:dyDescent="0.25">
      <c r="A339" s="71" t="s">
        <v>146</v>
      </c>
      <c r="B339" s="71" t="s">
        <v>40</v>
      </c>
      <c r="C339" s="71" t="s">
        <v>40</v>
      </c>
      <c r="D339" s="71">
        <f t="shared" si="5"/>
        <v>1</v>
      </c>
    </row>
    <row r="340" spans="1:4" x14ac:dyDescent="0.25">
      <c r="A340" s="71" t="s">
        <v>147</v>
      </c>
      <c r="B340" s="71" t="s">
        <v>40</v>
      </c>
      <c r="C340" s="71" t="s">
        <v>40</v>
      </c>
      <c r="D340" s="71">
        <f t="shared" si="5"/>
        <v>1</v>
      </c>
    </row>
    <row r="341" spans="1:4" x14ac:dyDescent="0.25">
      <c r="A341" s="71" t="s">
        <v>148</v>
      </c>
      <c r="B341" s="71" t="s">
        <v>40</v>
      </c>
      <c r="C341" s="71" t="s">
        <v>40</v>
      </c>
      <c r="D341" s="71">
        <f t="shared" si="5"/>
        <v>1</v>
      </c>
    </row>
    <row r="342" spans="1:4" x14ac:dyDescent="0.25">
      <c r="A342" s="71" t="s">
        <v>149</v>
      </c>
      <c r="B342" s="71" t="s">
        <v>40</v>
      </c>
      <c r="C342" s="71" t="s">
        <v>40</v>
      </c>
      <c r="D342" s="71">
        <f t="shared" si="5"/>
        <v>1</v>
      </c>
    </row>
    <row r="343" spans="1:4" x14ac:dyDescent="0.25">
      <c r="A343" s="71" t="s">
        <v>150</v>
      </c>
      <c r="B343" s="71" t="s">
        <v>40</v>
      </c>
      <c r="C343" s="71" t="s">
        <v>40</v>
      </c>
      <c r="D343" s="71">
        <f t="shared" si="5"/>
        <v>1</v>
      </c>
    </row>
    <row r="344" spans="1:4" x14ac:dyDescent="0.25">
      <c r="A344" s="71" t="s">
        <v>151</v>
      </c>
      <c r="B344" s="71" t="s">
        <v>40</v>
      </c>
      <c r="C344" s="71" t="s">
        <v>40</v>
      </c>
      <c r="D344" s="71">
        <f t="shared" si="5"/>
        <v>1</v>
      </c>
    </row>
    <row r="345" spans="1:4" x14ac:dyDescent="0.25">
      <c r="A345" s="71" t="s">
        <v>152</v>
      </c>
      <c r="B345" s="71" t="s">
        <v>40</v>
      </c>
      <c r="C345" s="71" t="s">
        <v>40</v>
      </c>
      <c r="D345" s="71">
        <f t="shared" si="5"/>
        <v>1</v>
      </c>
    </row>
    <row r="346" spans="1:4" x14ac:dyDescent="0.25">
      <c r="A346" s="71" t="s">
        <v>153</v>
      </c>
      <c r="B346" s="71" t="s">
        <v>40</v>
      </c>
      <c r="C346" s="71" t="s">
        <v>40</v>
      </c>
      <c r="D346" s="71">
        <f t="shared" si="5"/>
        <v>1</v>
      </c>
    </row>
    <row r="347" spans="1:4" x14ac:dyDescent="0.25">
      <c r="A347" s="71" t="s">
        <v>154</v>
      </c>
      <c r="B347" s="71" t="s">
        <v>40</v>
      </c>
      <c r="C347" s="71" t="s">
        <v>40</v>
      </c>
      <c r="D347" s="71">
        <f t="shared" si="5"/>
        <v>1</v>
      </c>
    </row>
    <row r="348" spans="1:4" x14ac:dyDescent="0.25">
      <c r="A348" s="71" t="s">
        <v>155</v>
      </c>
      <c r="B348" s="71" t="s">
        <v>40</v>
      </c>
      <c r="C348" s="71" t="s">
        <v>40</v>
      </c>
      <c r="D348" s="71">
        <f t="shared" si="5"/>
        <v>1</v>
      </c>
    </row>
    <row r="349" spans="1:4" x14ac:dyDescent="0.25">
      <c r="A349" s="71" t="s">
        <v>156</v>
      </c>
      <c r="B349" s="71" t="s">
        <v>40</v>
      </c>
      <c r="C349" s="71" t="s">
        <v>40</v>
      </c>
      <c r="D349" s="71">
        <f t="shared" si="5"/>
        <v>1</v>
      </c>
    </row>
    <row r="350" spans="1:4" x14ac:dyDescent="0.25">
      <c r="A350" s="71" t="s">
        <v>157</v>
      </c>
      <c r="B350" s="71" t="s">
        <v>40</v>
      </c>
      <c r="C350" s="71" t="s">
        <v>40</v>
      </c>
      <c r="D350" s="71">
        <f t="shared" si="5"/>
        <v>1</v>
      </c>
    </row>
    <row r="351" spans="1:4" x14ac:dyDescent="0.25">
      <c r="A351" s="71" t="s">
        <v>158</v>
      </c>
      <c r="B351" s="71" t="s">
        <v>40</v>
      </c>
      <c r="C351" s="71" t="s">
        <v>40</v>
      </c>
      <c r="D351" s="71">
        <f t="shared" si="5"/>
        <v>1</v>
      </c>
    </row>
    <row r="352" spans="1:4" x14ac:dyDescent="0.25">
      <c r="A352" s="71" t="s">
        <v>159</v>
      </c>
      <c r="B352" s="71" t="s">
        <v>40</v>
      </c>
      <c r="C352" s="71" t="s">
        <v>40</v>
      </c>
      <c r="D352" s="71">
        <f t="shared" si="5"/>
        <v>1</v>
      </c>
    </row>
    <row r="353" spans="1:4" x14ac:dyDescent="0.25">
      <c r="A353" s="71" t="s">
        <v>160</v>
      </c>
      <c r="B353" s="71" t="s">
        <v>40</v>
      </c>
      <c r="C353" s="71" t="s">
        <v>40</v>
      </c>
      <c r="D353" s="71">
        <f t="shared" si="5"/>
        <v>1</v>
      </c>
    </row>
    <row r="354" spans="1:4" x14ac:dyDescent="0.25">
      <c r="A354" s="71" t="s">
        <v>164</v>
      </c>
      <c r="B354" s="71" t="s">
        <v>40</v>
      </c>
      <c r="C354" s="71" t="s">
        <v>40</v>
      </c>
      <c r="D354" s="71">
        <f t="shared" si="5"/>
        <v>1</v>
      </c>
    </row>
    <row r="355" spans="1:4" x14ac:dyDescent="0.25">
      <c r="A355" s="71" t="s">
        <v>165</v>
      </c>
      <c r="B355" s="71" t="s">
        <v>40</v>
      </c>
      <c r="C355" s="71" t="s">
        <v>40</v>
      </c>
      <c r="D355" s="71">
        <f t="shared" si="5"/>
        <v>1</v>
      </c>
    </row>
    <row r="356" spans="1:4" x14ac:dyDescent="0.25">
      <c r="A356" s="71" t="s">
        <v>166</v>
      </c>
      <c r="B356" s="71" t="s">
        <v>40</v>
      </c>
      <c r="C356" s="71" t="s">
        <v>40</v>
      </c>
      <c r="D356" s="71">
        <f t="shared" si="5"/>
        <v>1</v>
      </c>
    </row>
    <row r="357" spans="1:4" x14ac:dyDescent="0.25">
      <c r="A357" s="71" t="s">
        <v>167</v>
      </c>
      <c r="B357" s="71" t="s">
        <v>40</v>
      </c>
      <c r="C357" s="71" t="s">
        <v>40</v>
      </c>
      <c r="D357" s="71">
        <f t="shared" si="5"/>
        <v>1</v>
      </c>
    </row>
    <row r="358" spans="1:4" x14ac:dyDescent="0.25">
      <c r="A358" s="71" t="s">
        <v>170</v>
      </c>
      <c r="B358" s="71" t="s">
        <v>23</v>
      </c>
      <c r="C358" s="71" t="s">
        <v>40</v>
      </c>
      <c r="D358" s="71">
        <f t="shared" si="5"/>
        <v>0</v>
      </c>
    </row>
    <row r="359" spans="1:4" x14ac:dyDescent="0.25">
      <c r="A359" s="71" t="s">
        <v>172</v>
      </c>
      <c r="B359" s="71" t="s">
        <v>23</v>
      </c>
      <c r="C359" s="71" t="s">
        <v>40</v>
      </c>
      <c r="D359" s="71">
        <f t="shared" si="5"/>
        <v>0</v>
      </c>
    </row>
    <row r="360" spans="1:4" x14ac:dyDescent="0.25">
      <c r="A360" s="71" t="s">
        <v>180</v>
      </c>
      <c r="B360" s="71" t="s">
        <v>23</v>
      </c>
      <c r="C360" s="71" t="s">
        <v>40</v>
      </c>
      <c r="D360" s="71">
        <f t="shared" si="5"/>
        <v>0</v>
      </c>
    </row>
    <row r="361" spans="1:4" x14ac:dyDescent="0.25">
      <c r="A361" s="71" t="s">
        <v>189</v>
      </c>
      <c r="B361" s="71" t="s">
        <v>40</v>
      </c>
      <c r="C361" s="71" t="s">
        <v>40</v>
      </c>
      <c r="D361" s="71">
        <f t="shared" si="5"/>
        <v>1</v>
      </c>
    </row>
    <row r="362" spans="1:4" x14ac:dyDescent="0.25">
      <c r="A362" s="71" t="s">
        <v>200</v>
      </c>
      <c r="B362" s="71" t="s">
        <v>23</v>
      </c>
      <c r="C362" s="71" t="s">
        <v>40</v>
      </c>
      <c r="D362" s="71">
        <f t="shared" si="5"/>
        <v>0</v>
      </c>
    </row>
    <row r="363" spans="1:4" x14ac:dyDescent="0.25">
      <c r="A363" s="71" t="s">
        <v>205</v>
      </c>
      <c r="B363" s="71" t="s">
        <v>23</v>
      </c>
      <c r="C363" s="71" t="s">
        <v>40</v>
      </c>
      <c r="D363" s="71">
        <f t="shared" si="5"/>
        <v>0</v>
      </c>
    </row>
    <row r="364" spans="1:4" x14ac:dyDescent="0.25">
      <c r="A364" s="71" t="s">
        <v>207</v>
      </c>
      <c r="B364" s="71" t="s">
        <v>23</v>
      </c>
      <c r="C364" s="71" t="s">
        <v>40</v>
      </c>
      <c r="D364" s="71">
        <f t="shared" si="5"/>
        <v>0</v>
      </c>
    </row>
    <row r="365" spans="1:4" x14ac:dyDescent="0.25">
      <c r="A365" s="71" t="s">
        <v>208</v>
      </c>
      <c r="B365" s="71" t="s">
        <v>23</v>
      </c>
      <c r="C365" s="71" t="s">
        <v>40</v>
      </c>
      <c r="D365" s="71">
        <f t="shared" si="5"/>
        <v>0</v>
      </c>
    </row>
    <row r="366" spans="1:4" x14ac:dyDescent="0.25">
      <c r="A366" s="71" t="s">
        <v>218</v>
      </c>
      <c r="B366" s="71" t="s">
        <v>40</v>
      </c>
      <c r="C366" s="71" t="s">
        <v>40</v>
      </c>
      <c r="D366" s="71">
        <f t="shared" si="5"/>
        <v>1</v>
      </c>
    </row>
    <row r="367" spans="1:4" x14ac:dyDescent="0.25">
      <c r="A367" s="71" t="s">
        <v>220</v>
      </c>
      <c r="B367" s="71" t="s">
        <v>40</v>
      </c>
      <c r="C367" s="71" t="s">
        <v>40</v>
      </c>
      <c r="D367" s="71">
        <f t="shared" si="5"/>
        <v>1</v>
      </c>
    </row>
    <row r="368" spans="1:4" x14ac:dyDescent="0.25">
      <c r="A368" s="71" t="s">
        <v>221</v>
      </c>
      <c r="B368" s="71" t="s">
        <v>335</v>
      </c>
      <c r="C368" s="71" t="s">
        <v>40</v>
      </c>
      <c r="D368" s="71">
        <f t="shared" si="5"/>
        <v>0</v>
      </c>
    </row>
    <row r="369" spans="1:4" x14ac:dyDescent="0.25">
      <c r="A369" s="71" t="s">
        <v>224</v>
      </c>
      <c r="B369" s="71" t="s">
        <v>40</v>
      </c>
      <c r="C369" s="71" t="s">
        <v>40</v>
      </c>
      <c r="D369" s="71">
        <f t="shared" si="5"/>
        <v>1</v>
      </c>
    </row>
    <row r="370" spans="1:4" x14ac:dyDescent="0.25">
      <c r="A370" s="71" t="s">
        <v>232</v>
      </c>
      <c r="B370" s="71" t="s">
        <v>40</v>
      </c>
      <c r="C370" s="71" t="s">
        <v>40</v>
      </c>
      <c r="D370" s="71">
        <f t="shared" si="5"/>
        <v>1</v>
      </c>
    </row>
    <row r="371" spans="1:4" x14ac:dyDescent="0.25">
      <c r="A371" s="71" t="s">
        <v>233</v>
      </c>
      <c r="B371" s="71" t="s">
        <v>335</v>
      </c>
      <c r="C371" s="71" t="s">
        <v>40</v>
      </c>
      <c r="D371" s="71">
        <f t="shared" si="5"/>
        <v>0</v>
      </c>
    </row>
    <row r="372" spans="1:4" x14ac:dyDescent="0.25">
      <c r="A372" s="71" t="s">
        <v>234</v>
      </c>
      <c r="B372" s="71" t="s">
        <v>335</v>
      </c>
      <c r="C372" s="71" t="s">
        <v>40</v>
      </c>
      <c r="D372" s="71">
        <f t="shared" si="5"/>
        <v>0</v>
      </c>
    </row>
    <row r="373" spans="1:4" x14ac:dyDescent="0.25">
      <c r="A373" s="71" t="s">
        <v>235</v>
      </c>
      <c r="B373" s="71" t="s">
        <v>26</v>
      </c>
      <c r="C373" s="71" t="s">
        <v>40</v>
      </c>
      <c r="D373" s="71">
        <f t="shared" si="5"/>
        <v>0</v>
      </c>
    </row>
    <row r="374" spans="1:4" x14ac:dyDescent="0.25">
      <c r="A374" s="71" t="s">
        <v>236</v>
      </c>
      <c r="B374" s="71" t="s">
        <v>26</v>
      </c>
      <c r="C374" s="71" t="s">
        <v>40</v>
      </c>
      <c r="D374" s="71">
        <f t="shared" si="5"/>
        <v>0</v>
      </c>
    </row>
    <row r="375" spans="1:4" x14ac:dyDescent="0.25">
      <c r="A375" s="71" t="s">
        <v>237</v>
      </c>
      <c r="B375" s="71" t="s">
        <v>26</v>
      </c>
      <c r="C375" s="71" t="s">
        <v>40</v>
      </c>
      <c r="D375" s="71">
        <f t="shared" si="5"/>
        <v>0</v>
      </c>
    </row>
    <row r="376" spans="1:4" x14ac:dyDescent="0.25">
      <c r="A376" s="71" t="s">
        <v>238</v>
      </c>
      <c r="B376" s="71" t="s">
        <v>26</v>
      </c>
      <c r="C376" s="71" t="s">
        <v>40</v>
      </c>
      <c r="D376" s="71">
        <f t="shared" si="5"/>
        <v>0</v>
      </c>
    </row>
    <row r="377" spans="1:4" x14ac:dyDescent="0.25">
      <c r="A377" s="71" t="s">
        <v>239</v>
      </c>
      <c r="B377" s="71" t="s">
        <v>335</v>
      </c>
      <c r="C377" s="71" t="s">
        <v>40</v>
      </c>
      <c r="D377" s="71">
        <f t="shared" si="5"/>
        <v>0</v>
      </c>
    </row>
    <row r="378" spans="1:4" x14ac:dyDescent="0.25">
      <c r="A378" s="71" t="s">
        <v>240</v>
      </c>
      <c r="B378" s="71" t="s">
        <v>26</v>
      </c>
      <c r="C378" s="71" t="s">
        <v>40</v>
      </c>
      <c r="D378" s="71">
        <f t="shared" si="5"/>
        <v>0</v>
      </c>
    </row>
    <row r="379" spans="1:4" x14ac:dyDescent="0.25">
      <c r="A379" s="71" t="s">
        <v>241</v>
      </c>
      <c r="B379" s="71" t="s">
        <v>335</v>
      </c>
      <c r="C379" s="71" t="s">
        <v>40</v>
      </c>
      <c r="D379" s="71">
        <f t="shared" si="5"/>
        <v>0</v>
      </c>
    </row>
    <row r="380" spans="1:4" x14ac:dyDescent="0.25">
      <c r="A380" s="71" t="s">
        <v>242</v>
      </c>
      <c r="B380" s="71" t="s">
        <v>335</v>
      </c>
      <c r="C380" s="71" t="s">
        <v>40</v>
      </c>
      <c r="D380" s="71">
        <f t="shared" si="5"/>
        <v>0</v>
      </c>
    </row>
    <row r="381" spans="1:4" x14ac:dyDescent="0.25">
      <c r="A381" s="71" t="s">
        <v>243</v>
      </c>
      <c r="B381" s="71" t="s">
        <v>335</v>
      </c>
      <c r="C381" s="71" t="s">
        <v>40</v>
      </c>
      <c r="D381" s="71">
        <f t="shared" si="5"/>
        <v>0</v>
      </c>
    </row>
    <row r="382" spans="1:4" x14ac:dyDescent="0.25">
      <c r="A382" s="71" t="s">
        <v>244</v>
      </c>
      <c r="B382" s="71" t="s">
        <v>335</v>
      </c>
      <c r="C382" s="71" t="s">
        <v>40</v>
      </c>
      <c r="D382" s="71">
        <f t="shared" si="5"/>
        <v>0</v>
      </c>
    </row>
    <row r="383" spans="1:4" x14ac:dyDescent="0.25">
      <c r="A383" s="71" t="s">
        <v>245</v>
      </c>
      <c r="B383" s="71" t="s">
        <v>335</v>
      </c>
      <c r="C383" s="71" t="s">
        <v>40</v>
      </c>
      <c r="D383" s="71">
        <f t="shared" si="5"/>
        <v>0</v>
      </c>
    </row>
    <row r="384" spans="1:4" x14ac:dyDescent="0.25">
      <c r="A384" s="71" t="s">
        <v>246</v>
      </c>
      <c r="B384" s="71" t="s">
        <v>335</v>
      </c>
      <c r="C384" s="71" t="s">
        <v>40</v>
      </c>
      <c r="D384" s="71">
        <f t="shared" si="5"/>
        <v>0</v>
      </c>
    </row>
    <row r="385" spans="1:4" x14ac:dyDescent="0.25">
      <c r="A385" s="71" t="s">
        <v>247</v>
      </c>
      <c r="B385" s="71" t="s">
        <v>335</v>
      </c>
      <c r="C385" s="71" t="s">
        <v>40</v>
      </c>
      <c r="D385" s="71">
        <f t="shared" si="5"/>
        <v>0</v>
      </c>
    </row>
    <row r="386" spans="1:4" x14ac:dyDescent="0.25">
      <c r="A386" s="71" t="s">
        <v>248</v>
      </c>
      <c r="B386" s="71" t="s">
        <v>40</v>
      </c>
      <c r="C386" s="71" t="s">
        <v>40</v>
      </c>
      <c r="D386" s="71">
        <f t="shared" ref="D386:D449" si="6">IF(B386=C386,1,0)</f>
        <v>1</v>
      </c>
    </row>
    <row r="387" spans="1:4" x14ac:dyDescent="0.25">
      <c r="A387" s="71" t="s">
        <v>249</v>
      </c>
      <c r="B387" s="71" t="s">
        <v>26</v>
      </c>
      <c r="C387" s="71" t="s">
        <v>40</v>
      </c>
      <c r="D387" s="71">
        <f t="shared" si="6"/>
        <v>0</v>
      </c>
    </row>
    <row r="388" spans="1:4" x14ac:dyDescent="0.25">
      <c r="A388" s="71" t="s">
        <v>250</v>
      </c>
      <c r="B388" s="71" t="s">
        <v>26</v>
      </c>
      <c r="C388" s="71" t="s">
        <v>40</v>
      </c>
      <c r="D388" s="71">
        <f t="shared" si="6"/>
        <v>0</v>
      </c>
    </row>
    <row r="389" spans="1:4" x14ac:dyDescent="0.25">
      <c r="A389" s="71" t="s">
        <v>251</v>
      </c>
      <c r="B389" s="71" t="s">
        <v>26</v>
      </c>
      <c r="C389" s="71" t="s">
        <v>40</v>
      </c>
      <c r="D389" s="71">
        <f t="shared" si="6"/>
        <v>0</v>
      </c>
    </row>
    <row r="390" spans="1:4" x14ac:dyDescent="0.25">
      <c r="A390" s="71" t="s">
        <v>252</v>
      </c>
      <c r="B390" s="71" t="s">
        <v>26</v>
      </c>
      <c r="C390" s="71" t="s">
        <v>40</v>
      </c>
      <c r="D390" s="71">
        <f t="shared" si="6"/>
        <v>0</v>
      </c>
    </row>
    <row r="391" spans="1:4" x14ac:dyDescent="0.25">
      <c r="A391" s="71" t="s">
        <v>253</v>
      </c>
      <c r="B391" s="71" t="s">
        <v>26</v>
      </c>
      <c r="C391" s="71" t="s">
        <v>40</v>
      </c>
      <c r="D391" s="71">
        <f t="shared" si="6"/>
        <v>0</v>
      </c>
    </row>
    <row r="392" spans="1:4" x14ac:dyDescent="0.25">
      <c r="A392" s="71" t="s">
        <v>254</v>
      </c>
      <c r="B392" s="71" t="s">
        <v>26</v>
      </c>
      <c r="C392" s="71" t="s">
        <v>40</v>
      </c>
      <c r="D392" s="71">
        <f t="shared" si="6"/>
        <v>0</v>
      </c>
    </row>
    <row r="393" spans="1:4" x14ac:dyDescent="0.25">
      <c r="A393" s="71" t="s">
        <v>255</v>
      </c>
      <c r="B393" s="71" t="s">
        <v>26</v>
      </c>
      <c r="C393" s="71" t="s">
        <v>40</v>
      </c>
      <c r="D393" s="71">
        <f t="shared" si="6"/>
        <v>0</v>
      </c>
    </row>
    <row r="394" spans="1:4" x14ac:dyDescent="0.25">
      <c r="A394" s="71" t="s">
        <v>256</v>
      </c>
      <c r="B394" s="71" t="s">
        <v>26</v>
      </c>
      <c r="C394" s="71" t="s">
        <v>40</v>
      </c>
      <c r="D394" s="71">
        <f t="shared" si="6"/>
        <v>0</v>
      </c>
    </row>
    <row r="395" spans="1:4" x14ac:dyDescent="0.25">
      <c r="A395" s="71" t="s">
        <v>257</v>
      </c>
      <c r="B395" s="71" t="s">
        <v>26</v>
      </c>
      <c r="C395" s="71" t="s">
        <v>40</v>
      </c>
      <c r="D395" s="71">
        <f t="shared" si="6"/>
        <v>0</v>
      </c>
    </row>
    <row r="396" spans="1:4" x14ac:dyDescent="0.25">
      <c r="A396" s="71" t="s">
        <v>258</v>
      </c>
      <c r="B396" s="71" t="s">
        <v>26</v>
      </c>
      <c r="C396" s="71" t="s">
        <v>40</v>
      </c>
      <c r="D396" s="71">
        <f t="shared" si="6"/>
        <v>0</v>
      </c>
    </row>
    <row r="397" spans="1:4" x14ac:dyDescent="0.25">
      <c r="A397" s="71" t="s">
        <v>259</v>
      </c>
      <c r="B397" s="71" t="s">
        <v>26</v>
      </c>
      <c r="C397" s="71" t="s">
        <v>40</v>
      </c>
      <c r="D397" s="71">
        <f t="shared" si="6"/>
        <v>0</v>
      </c>
    </row>
    <row r="398" spans="1:4" x14ac:dyDescent="0.25">
      <c r="A398" s="71" t="s">
        <v>260</v>
      </c>
      <c r="B398" s="71" t="s">
        <v>26</v>
      </c>
      <c r="C398" s="71" t="s">
        <v>40</v>
      </c>
      <c r="D398" s="71">
        <f t="shared" si="6"/>
        <v>0</v>
      </c>
    </row>
    <row r="399" spans="1:4" x14ac:dyDescent="0.25">
      <c r="A399" s="71" t="s">
        <v>261</v>
      </c>
      <c r="B399" s="71" t="s">
        <v>26</v>
      </c>
      <c r="C399" s="71" t="s">
        <v>40</v>
      </c>
      <c r="D399" s="71">
        <f t="shared" si="6"/>
        <v>0</v>
      </c>
    </row>
    <row r="400" spans="1:4" x14ac:dyDescent="0.25">
      <c r="A400" s="71" t="s">
        <v>262</v>
      </c>
      <c r="B400" s="71" t="s">
        <v>26</v>
      </c>
      <c r="C400" s="71" t="s">
        <v>40</v>
      </c>
      <c r="D400" s="71">
        <f t="shared" si="6"/>
        <v>0</v>
      </c>
    </row>
    <row r="401" spans="1:4" x14ac:dyDescent="0.25">
      <c r="A401" s="71" t="s">
        <v>263</v>
      </c>
      <c r="B401" s="71" t="s">
        <v>26</v>
      </c>
      <c r="C401" s="71" t="s">
        <v>40</v>
      </c>
      <c r="D401" s="71">
        <f t="shared" si="6"/>
        <v>0</v>
      </c>
    </row>
    <row r="402" spans="1:4" x14ac:dyDescent="0.25">
      <c r="A402" s="71" t="s">
        <v>264</v>
      </c>
      <c r="B402" s="71" t="s">
        <v>26</v>
      </c>
      <c r="C402" s="71" t="s">
        <v>40</v>
      </c>
      <c r="D402" s="71">
        <f t="shared" si="6"/>
        <v>0</v>
      </c>
    </row>
    <row r="403" spans="1:4" x14ac:dyDescent="0.25">
      <c r="A403" s="71" t="s">
        <v>266</v>
      </c>
      <c r="B403" s="71" t="s">
        <v>26</v>
      </c>
      <c r="C403" s="71" t="s">
        <v>40</v>
      </c>
      <c r="D403" s="71">
        <f t="shared" si="6"/>
        <v>0</v>
      </c>
    </row>
    <row r="404" spans="1:4" x14ac:dyDescent="0.25">
      <c r="A404" s="71" t="s">
        <v>268</v>
      </c>
      <c r="B404" s="71" t="s">
        <v>26</v>
      </c>
      <c r="C404" s="71" t="s">
        <v>40</v>
      </c>
      <c r="D404" s="71">
        <f t="shared" si="6"/>
        <v>0</v>
      </c>
    </row>
    <row r="405" spans="1:4" x14ac:dyDescent="0.25">
      <c r="A405" s="71" t="s">
        <v>269</v>
      </c>
      <c r="B405" s="71" t="s">
        <v>335</v>
      </c>
      <c r="C405" s="71" t="s">
        <v>40</v>
      </c>
      <c r="D405" s="71">
        <f t="shared" si="6"/>
        <v>0</v>
      </c>
    </row>
    <row r="406" spans="1:4" x14ac:dyDescent="0.25">
      <c r="A406" s="71" t="s">
        <v>270</v>
      </c>
      <c r="B406" s="71" t="s">
        <v>26</v>
      </c>
      <c r="C406" s="71" t="s">
        <v>40</v>
      </c>
      <c r="D406" s="71">
        <f t="shared" si="6"/>
        <v>0</v>
      </c>
    </row>
    <row r="407" spans="1:4" x14ac:dyDescent="0.25">
      <c r="A407" s="71" t="s">
        <v>271</v>
      </c>
      <c r="B407" s="71" t="s">
        <v>26</v>
      </c>
      <c r="C407" s="71" t="s">
        <v>40</v>
      </c>
      <c r="D407" s="71">
        <f t="shared" si="6"/>
        <v>0</v>
      </c>
    </row>
    <row r="408" spans="1:4" x14ac:dyDescent="0.25">
      <c r="A408" s="71" t="s">
        <v>272</v>
      </c>
      <c r="B408" s="71" t="s">
        <v>26</v>
      </c>
      <c r="C408" s="71" t="s">
        <v>40</v>
      </c>
      <c r="D408" s="71">
        <f t="shared" si="6"/>
        <v>0</v>
      </c>
    </row>
    <row r="409" spans="1:4" x14ac:dyDescent="0.25">
      <c r="A409" s="71" t="s">
        <v>277</v>
      </c>
      <c r="B409" s="71" t="s">
        <v>40</v>
      </c>
      <c r="C409" s="71" t="s">
        <v>40</v>
      </c>
      <c r="D409" s="71">
        <f t="shared" si="6"/>
        <v>1</v>
      </c>
    </row>
    <row r="410" spans="1:4" x14ac:dyDescent="0.25">
      <c r="A410" s="68" t="s">
        <v>280</v>
      </c>
      <c r="B410" s="71" t="s">
        <v>40</v>
      </c>
      <c r="C410" s="40" t="s">
        <v>40</v>
      </c>
      <c r="D410" s="71">
        <f t="shared" si="6"/>
        <v>1</v>
      </c>
    </row>
    <row r="411" spans="1:4" x14ac:dyDescent="0.25">
      <c r="A411" s="68"/>
      <c r="B411" s="71" t="s">
        <v>23</v>
      </c>
      <c r="C411" s="40" t="s">
        <v>40</v>
      </c>
      <c r="D411" s="71">
        <f t="shared" si="6"/>
        <v>0</v>
      </c>
    </row>
    <row r="412" spans="1:4" x14ac:dyDescent="0.25">
      <c r="A412" s="68"/>
      <c r="B412" s="71" t="s">
        <v>23</v>
      </c>
      <c r="C412" s="40" t="s">
        <v>40</v>
      </c>
      <c r="D412" s="71">
        <f t="shared" si="6"/>
        <v>0</v>
      </c>
    </row>
    <row r="413" spans="1:4" x14ac:dyDescent="0.25">
      <c r="A413" s="68"/>
      <c r="B413" s="71" t="s">
        <v>23</v>
      </c>
      <c r="C413" s="40" t="s">
        <v>40</v>
      </c>
      <c r="D413" s="71">
        <f t="shared" si="6"/>
        <v>0</v>
      </c>
    </row>
    <row r="414" spans="1:4" x14ac:dyDescent="0.25">
      <c r="A414" s="68"/>
      <c r="B414" s="71" t="s">
        <v>23</v>
      </c>
      <c r="C414" s="40" t="s">
        <v>40</v>
      </c>
      <c r="D414" s="71">
        <f t="shared" si="6"/>
        <v>0</v>
      </c>
    </row>
    <row r="415" spans="1:4" x14ac:dyDescent="0.25">
      <c r="A415" s="68"/>
      <c r="B415" s="71" t="s">
        <v>23</v>
      </c>
      <c r="C415" s="40" t="s">
        <v>40</v>
      </c>
      <c r="D415" s="71">
        <f t="shared" si="6"/>
        <v>0</v>
      </c>
    </row>
    <row r="416" spans="1:4" x14ac:dyDescent="0.25">
      <c r="A416" s="68"/>
      <c r="B416" s="71" t="s">
        <v>23</v>
      </c>
      <c r="C416" s="40" t="s">
        <v>40</v>
      </c>
      <c r="D416" s="71">
        <f t="shared" si="6"/>
        <v>0</v>
      </c>
    </row>
    <row r="417" spans="1:4" x14ac:dyDescent="0.25">
      <c r="A417" s="68"/>
      <c r="B417" s="71" t="s">
        <v>23</v>
      </c>
      <c r="C417" s="40" t="s">
        <v>40</v>
      </c>
      <c r="D417" s="71">
        <f t="shared" si="6"/>
        <v>0</v>
      </c>
    </row>
    <row r="418" spans="1:4" x14ac:dyDescent="0.25">
      <c r="A418" s="68"/>
      <c r="B418" s="71" t="s">
        <v>23</v>
      </c>
      <c r="C418" s="40" t="s">
        <v>40</v>
      </c>
      <c r="D418" s="71">
        <f t="shared" si="6"/>
        <v>0</v>
      </c>
    </row>
    <row r="419" spans="1:4" x14ac:dyDescent="0.25">
      <c r="A419" s="68"/>
      <c r="B419" s="71" t="s">
        <v>23</v>
      </c>
      <c r="C419" s="40" t="s">
        <v>40</v>
      </c>
      <c r="D419" s="71">
        <f t="shared" si="6"/>
        <v>0</v>
      </c>
    </row>
    <row r="420" spans="1:4" x14ac:dyDescent="0.25">
      <c r="A420" s="68"/>
      <c r="B420" s="71" t="s">
        <v>23</v>
      </c>
      <c r="C420" s="40" t="s">
        <v>40</v>
      </c>
      <c r="D420" s="71">
        <f t="shared" si="6"/>
        <v>0</v>
      </c>
    </row>
    <row r="421" spans="1:4" x14ac:dyDescent="0.25">
      <c r="A421" s="68"/>
      <c r="B421" s="71" t="s">
        <v>335</v>
      </c>
      <c r="C421" s="40" t="s">
        <v>40</v>
      </c>
      <c r="D421" s="71">
        <f t="shared" si="6"/>
        <v>0</v>
      </c>
    </row>
    <row r="422" spans="1:4" x14ac:dyDescent="0.25">
      <c r="A422" s="68"/>
      <c r="B422" s="71" t="s">
        <v>335</v>
      </c>
      <c r="C422" s="40" t="s">
        <v>40</v>
      </c>
      <c r="D422" s="71">
        <f t="shared" si="6"/>
        <v>0</v>
      </c>
    </row>
    <row r="423" spans="1:4" x14ac:dyDescent="0.25">
      <c r="A423" s="68"/>
      <c r="B423" s="71" t="s">
        <v>335</v>
      </c>
      <c r="C423" s="40" t="s">
        <v>40</v>
      </c>
      <c r="D423" s="71">
        <f t="shared" si="6"/>
        <v>0</v>
      </c>
    </row>
    <row r="424" spans="1:4" x14ac:dyDescent="0.25">
      <c r="A424" s="68"/>
      <c r="B424" s="71" t="s">
        <v>335</v>
      </c>
      <c r="C424" s="40" t="s">
        <v>40</v>
      </c>
      <c r="D424" s="71">
        <f t="shared" si="6"/>
        <v>0</v>
      </c>
    </row>
    <row r="425" spans="1:4" x14ac:dyDescent="0.25">
      <c r="A425" s="68"/>
      <c r="B425" s="71" t="s">
        <v>335</v>
      </c>
      <c r="C425" s="40" t="s">
        <v>40</v>
      </c>
      <c r="D425" s="71">
        <f t="shared" si="6"/>
        <v>0</v>
      </c>
    </row>
    <row r="426" spans="1:4" x14ac:dyDescent="0.25">
      <c r="A426" s="68"/>
      <c r="B426" s="71" t="s">
        <v>335</v>
      </c>
      <c r="C426" s="40" t="s">
        <v>40</v>
      </c>
      <c r="D426" s="71">
        <f t="shared" si="6"/>
        <v>0</v>
      </c>
    </row>
    <row r="427" spans="1:4" x14ac:dyDescent="0.25">
      <c r="A427" s="68"/>
      <c r="B427" s="71" t="s">
        <v>335</v>
      </c>
      <c r="C427" s="40" t="s">
        <v>40</v>
      </c>
      <c r="D427" s="71">
        <f t="shared" si="6"/>
        <v>0</v>
      </c>
    </row>
    <row r="428" spans="1:4" x14ac:dyDescent="0.25">
      <c r="A428" s="68"/>
      <c r="B428" s="71" t="s">
        <v>335</v>
      </c>
      <c r="C428" s="40" t="s">
        <v>40</v>
      </c>
      <c r="D428" s="71">
        <f t="shared" si="6"/>
        <v>0</v>
      </c>
    </row>
    <row r="429" spans="1:4" x14ac:dyDescent="0.25">
      <c r="A429" s="68"/>
      <c r="B429" s="71" t="s">
        <v>335</v>
      </c>
      <c r="C429" s="40" t="s">
        <v>40</v>
      </c>
      <c r="D429" s="71">
        <f t="shared" si="6"/>
        <v>0</v>
      </c>
    </row>
    <row r="430" spans="1:4" x14ac:dyDescent="0.25">
      <c r="A430" s="68"/>
      <c r="B430" s="71" t="s">
        <v>335</v>
      </c>
      <c r="C430" s="40" t="s">
        <v>40</v>
      </c>
      <c r="D430" s="71">
        <f t="shared" si="6"/>
        <v>0</v>
      </c>
    </row>
    <row r="431" spans="1:4" x14ac:dyDescent="0.25">
      <c r="A431" s="68"/>
      <c r="B431" s="71" t="s">
        <v>335</v>
      </c>
      <c r="C431" s="40" t="s">
        <v>40</v>
      </c>
      <c r="D431" s="71">
        <f t="shared" si="6"/>
        <v>0</v>
      </c>
    </row>
    <row r="432" spans="1:4" x14ac:dyDescent="0.25">
      <c r="A432" s="68"/>
      <c r="B432" s="71" t="s">
        <v>335</v>
      </c>
      <c r="C432" s="40" t="s">
        <v>40</v>
      </c>
      <c r="D432" s="71">
        <f t="shared" si="6"/>
        <v>0</v>
      </c>
    </row>
    <row r="433" spans="1:4" x14ac:dyDescent="0.25">
      <c r="A433" s="68"/>
      <c r="B433" s="71" t="s">
        <v>335</v>
      </c>
      <c r="C433" s="40" t="s">
        <v>40</v>
      </c>
      <c r="D433" s="71">
        <f t="shared" si="6"/>
        <v>0</v>
      </c>
    </row>
    <row r="434" spans="1:4" x14ac:dyDescent="0.25">
      <c r="A434" s="68"/>
      <c r="B434" s="71" t="s">
        <v>335</v>
      </c>
      <c r="C434" s="40" t="s">
        <v>40</v>
      </c>
      <c r="D434" s="71">
        <f t="shared" si="6"/>
        <v>0</v>
      </c>
    </row>
    <row r="435" spans="1:4" x14ac:dyDescent="0.25">
      <c r="A435" s="68"/>
      <c r="B435" s="71" t="s">
        <v>335</v>
      </c>
      <c r="C435" s="40" t="s">
        <v>40</v>
      </c>
      <c r="D435" s="71">
        <f t="shared" si="6"/>
        <v>0</v>
      </c>
    </row>
    <row r="436" spans="1:4" x14ac:dyDescent="0.25">
      <c r="A436" s="68"/>
      <c r="B436" s="71" t="s">
        <v>40</v>
      </c>
      <c r="C436" s="40" t="s">
        <v>40</v>
      </c>
      <c r="D436" s="71">
        <f t="shared" si="6"/>
        <v>1</v>
      </c>
    </row>
    <row r="437" spans="1:4" x14ac:dyDescent="0.25">
      <c r="A437" s="68"/>
      <c r="B437" s="71" t="s">
        <v>335</v>
      </c>
      <c r="C437" s="40" t="s">
        <v>40</v>
      </c>
      <c r="D437" s="71">
        <f t="shared" si="6"/>
        <v>0</v>
      </c>
    </row>
    <row r="438" spans="1:4" x14ac:dyDescent="0.25">
      <c r="A438" s="68"/>
      <c r="B438" s="71" t="s">
        <v>335</v>
      </c>
      <c r="C438" s="40" t="s">
        <v>40</v>
      </c>
      <c r="D438" s="71">
        <f t="shared" si="6"/>
        <v>0</v>
      </c>
    </row>
    <row r="439" spans="1:4" x14ac:dyDescent="0.25">
      <c r="A439" s="68"/>
      <c r="B439" s="71" t="s">
        <v>335</v>
      </c>
      <c r="C439" s="40" t="s">
        <v>40</v>
      </c>
      <c r="D439" s="71">
        <f t="shared" si="6"/>
        <v>0</v>
      </c>
    </row>
    <row r="440" spans="1:4" x14ac:dyDescent="0.25">
      <c r="A440" s="68"/>
      <c r="B440" s="71" t="s">
        <v>40</v>
      </c>
      <c r="C440" s="40" t="s">
        <v>40</v>
      </c>
      <c r="D440" s="71">
        <f t="shared" si="6"/>
        <v>1</v>
      </c>
    </row>
    <row r="441" spans="1:4" x14ac:dyDescent="0.25">
      <c r="A441" s="68"/>
      <c r="B441" s="71" t="s">
        <v>40</v>
      </c>
      <c r="C441" s="40" t="s">
        <v>40</v>
      </c>
      <c r="D441" s="71">
        <f t="shared" si="6"/>
        <v>1</v>
      </c>
    </row>
    <row r="442" spans="1:4" x14ac:dyDescent="0.25">
      <c r="A442" s="68"/>
      <c r="B442" s="71" t="s">
        <v>40</v>
      </c>
      <c r="C442" s="40" t="s">
        <v>40</v>
      </c>
      <c r="D442" s="71">
        <f t="shared" si="6"/>
        <v>1</v>
      </c>
    </row>
    <row r="443" spans="1:4" x14ac:dyDescent="0.25">
      <c r="A443" s="68"/>
      <c r="B443" s="71" t="s">
        <v>40</v>
      </c>
      <c r="C443" s="40" t="s">
        <v>40</v>
      </c>
      <c r="D443" s="71">
        <f t="shared" si="6"/>
        <v>1</v>
      </c>
    </row>
    <row r="444" spans="1:4" x14ac:dyDescent="0.25">
      <c r="A444" s="68"/>
      <c r="B444" s="71" t="s">
        <v>40</v>
      </c>
      <c r="C444" s="40" t="s">
        <v>40</v>
      </c>
      <c r="D444" s="71">
        <f t="shared" si="6"/>
        <v>1</v>
      </c>
    </row>
    <row r="445" spans="1:4" x14ac:dyDescent="0.25">
      <c r="A445" s="68"/>
      <c r="B445" s="71" t="s">
        <v>40</v>
      </c>
      <c r="C445" s="40" t="s">
        <v>40</v>
      </c>
      <c r="D445" s="71">
        <f t="shared" si="6"/>
        <v>1</v>
      </c>
    </row>
    <row r="446" spans="1:4" x14ac:dyDescent="0.25">
      <c r="A446" s="68"/>
      <c r="B446" s="71" t="s">
        <v>40</v>
      </c>
      <c r="C446" s="40" t="s">
        <v>40</v>
      </c>
      <c r="D446" s="71">
        <f t="shared" si="6"/>
        <v>1</v>
      </c>
    </row>
    <row r="447" spans="1:4" x14ac:dyDescent="0.25">
      <c r="A447" s="68"/>
      <c r="B447" s="71" t="s">
        <v>40</v>
      </c>
      <c r="C447" s="40" t="s">
        <v>40</v>
      </c>
      <c r="D447" s="71">
        <f t="shared" si="6"/>
        <v>1</v>
      </c>
    </row>
    <row r="448" spans="1:4" x14ac:dyDescent="0.25">
      <c r="A448" s="68"/>
      <c r="B448" s="71" t="s">
        <v>40</v>
      </c>
      <c r="C448" s="40" t="s">
        <v>40</v>
      </c>
      <c r="D448" s="71">
        <f t="shared" si="6"/>
        <v>1</v>
      </c>
    </row>
    <row r="449" spans="1:4" x14ac:dyDescent="0.25">
      <c r="A449" s="68"/>
      <c r="B449" s="71" t="s">
        <v>40</v>
      </c>
      <c r="C449" s="40" t="s">
        <v>40</v>
      </c>
      <c r="D449" s="71">
        <f t="shared" si="6"/>
        <v>1</v>
      </c>
    </row>
    <row r="450" spans="1:4" x14ac:dyDescent="0.25">
      <c r="A450" s="68"/>
      <c r="B450" s="71" t="s">
        <v>40</v>
      </c>
      <c r="C450" s="40" t="s">
        <v>40</v>
      </c>
      <c r="D450" s="71">
        <f t="shared" ref="D450:D475" si="7">IF(B450=C450,1,0)</f>
        <v>1</v>
      </c>
    </row>
    <row r="451" spans="1:4" x14ac:dyDescent="0.25">
      <c r="A451" s="68"/>
      <c r="B451" s="71" t="s">
        <v>40</v>
      </c>
      <c r="C451" s="40" t="s">
        <v>40</v>
      </c>
      <c r="D451" s="71">
        <f t="shared" si="7"/>
        <v>1</v>
      </c>
    </row>
    <row r="452" spans="1:4" x14ac:dyDescent="0.25">
      <c r="A452" s="68"/>
      <c r="B452" s="71" t="s">
        <v>40</v>
      </c>
      <c r="C452" s="40" t="s">
        <v>40</v>
      </c>
      <c r="D452" s="71">
        <f t="shared" si="7"/>
        <v>1</v>
      </c>
    </row>
    <row r="453" spans="1:4" x14ac:dyDescent="0.25">
      <c r="A453" s="68"/>
      <c r="B453" s="71" t="s">
        <v>40</v>
      </c>
      <c r="C453" s="40" t="s">
        <v>40</v>
      </c>
      <c r="D453" s="71">
        <f t="shared" si="7"/>
        <v>1</v>
      </c>
    </row>
    <row r="454" spans="1:4" x14ac:dyDescent="0.25">
      <c r="A454" s="68"/>
      <c r="B454" s="71" t="s">
        <v>40</v>
      </c>
      <c r="C454" s="40" t="s">
        <v>40</v>
      </c>
      <c r="D454" s="71">
        <f t="shared" si="7"/>
        <v>1</v>
      </c>
    </row>
    <row r="455" spans="1:4" x14ac:dyDescent="0.25">
      <c r="A455" s="68"/>
      <c r="B455" s="71" t="s">
        <v>40</v>
      </c>
      <c r="C455" s="40" t="s">
        <v>40</v>
      </c>
      <c r="D455" s="71">
        <f t="shared" si="7"/>
        <v>1</v>
      </c>
    </row>
    <row r="456" spans="1:4" x14ac:dyDescent="0.25">
      <c r="A456" s="68"/>
      <c r="B456" s="71" t="s">
        <v>40</v>
      </c>
      <c r="C456" s="40" t="s">
        <v>40</v>
      </c>
      <c r="D456" s="71">
        <f t="shared" si="7"/>
        <v>1</v>
      </c>
    </row>
    <row r="457" spans="1:4" x14ac:dyDescent="0.25">
      <c r="A457" s="68"/>
      <c r="B457" s="71" t="s">
        <v>40</v>
      </c>
      <c r="C457" s="40" t="s">
        <v>40</v>
      </c>
      <c r="D457" s="71">
        <f t="shared" si="7"/>
        <v>1</v>
      </c>
    </row>
    <row r="458" spans="1:4" x14ac:dyDescent="0.25">
      <c r="A458" s="68"/>
      <c r="B458" s="71" t="s">
        <v>335</v>
      </c>
      <c r="C458" s="40" t="s">
        <v>40</v>
      </c>
      <c r="D458" s="71">
        <f t="shared" si="7"/>
        <v>0</v>
      </c>
    </row>
    <row r="459" spans="1:4" x14ac:dyDescent="0.25">
      <c r="A459" s="68"/>
      <c r="B459" s="71" t="s">
        <v>335</v>
      </c>
      <c r="C459" s="40" t="s">
        <v>40</v>
      </c>
      <c r="D459" s="71">
        <f t="shared" si="7"/>
        <v>0</v>
      </c>
    </row>
    <row r="460" spans="1:4" x14ac:dyDescent="0.25">
      <c r="A460" s="68"/>
      <c r="B460" s="71" t="s">
        <v>335</v>
      </c>
      <c r="C460" s="40" t="s">
        <v>40</v>
      </c>
      <c r="D460" s="71">
        <f t="shared" si="7"/>
        <v>0</v>
      </c>
    </row>
    <row r="461" spans="1:4" x14ac:dyDescent="0.25">
      <c r="A461" s="68"/>
      <c r="B461" s="71" t="s">
        <v>40</v>
      </c>
      <c r="C461" s="40" t="s">
        <v>40</v>
      </c>
      <c r="D461" s="71">
        <f t="shared" si="7"/>
        <v>1</v>
      </c>
    </row>
    <row r="462" spans="1:4" x14ac:dyDescent="0.25">
      <c r="A462" s="68"/>
      <c r="B462" s="71" t="s">
        <v>40</v>
      </c>
      <c r="C462" s="40" t="s">
        <v>40</v>
      </c>
      <c r="D462" s="71">
        <f t="shared" si="7"/>
        <v>1</v>
      </c>
    </row>
    <row r="463" spans="1:4" x14ac:dyDescent="0.25">
      <c r="A463" s="68"/>
      <c r="B463" s="71" t="s">
        <v>40</v>
      </c>
      <c r="C463" s="40" t="s">
        <v>40</v>
      </c>
      <c r="D463" s="71">
        <f t="shared" si="7"/>
        <v>1</v>
      </c>
    </row>
    <row r="464" spans="1:4" x14ac:dyDescent="0.25">
      <c r="A464" s="68"/>
      <c r="B464" s="71" t="s">
        <v>335</v>
      </c>
      <c r="C464" s="40" t="s">
        <v>40</v>
      </c>
      <c r="D464" s="71">
        <f t="shared" si="7"/>
        <v>0</v>
      </c>
    </row>
    <row r="465" spans="1:4" x14ac:dyDescent="0.25">
      <c r="A465" s="68"/>
      <c r="B465" s="71" t="s">
        <v>40</v>
      </c>
      <c r="C465" s="40" t="s">
        <v>40</v>
      </c>
      <c r="D465" s="71">
        <f t="shared" si="7"/>
        <v>1</v>
      </c>
    </row>
    <row r="466" spans="1:4" x14ac:dyDescent="0.25">
      <c r="A466" s="68"/>
      <c r="B466" s="71" t="s">
        <v>40</v>
      </c>
      <c r="C466" s="40" t="s">
        <v>40</v>
      </c>
      <c r="D466" s="71">
        <f t="shared" si="7"/>
        <v>1</v>
      </c>
    </row>
    <row r="467" spans="1:4" x14ac:dyDescent="0.25">
      <c r="A467" s="68"/>
      <c r="B467" s="71" t="s">
        <v>26</v>
      </c>
      <c r="C467" s="40" t="s">
        <v>40</v>
      </c>
      <c r="D467" s="71">
        <f t="shared" si="7"/>
        <v>0</v>
      </c>
    </row>
    <row r="468" spans="1:4" x14ac:dyDescent="0.25">
      <c r="A468" s="68"/>
      <c r="B468" s="71" t="s">
        <v>335</v>
      </c>
      <c r="C468" s="40" t="s">
        <v>40</v>
      </c>
      <c r="D468" s="71">
        <f t="shared" si="7"/>
        <v>0</v>
      </c>
    </row>
    <row r="469" spans="1:4" x14ac:dyDescent="0.25">
      <c r="A469" s="68"/>
      <c r="B469" s="71" t="s">
        <v>26</v>
      </c>
      <c r="C469" s="40" t="s">
        <v>40</v>
      </c>
      <c r="D469" s="71">
        <f t="shared" si="7"/>
        <v>0</v>
      </c>
    </row>
    <row r="470" spans="1:4" x14ac:dyDescent="0.25">
      <c r="A470" s="68"/>
      <c r="B470" s="71" t="s">
        <v>26</v>
      </c>
      <c r="C470" s="40" t="s">
        <v>40</v>
      </c>
      <c r="D470" s="71">
        <f t="shared" si="7"/>
        <v>0</v>
      </c>
    </row>
    <row r="471" spans="1:4" x14ac:dyDescent="0.25">
      <c r="A471" s="68"/>
      <c r="B471" s="71" t="s">
        <v>40</v>
      </c>
      <c r="C471" s="40" t="s">
        <v>40</v>
      </c>
      <c r="D471" s="71">
        <f t="shared" si="7"/>
        <v>1</v>
      </c>
    </row>
    <row r="472" spans="1:4" x14ac:dyDescent="0.25">
      <c r="A472" s="68"/>
      <c r="B472" s="71" t="s">
        <v>40</v>
      </c>
      <c r="C472" s="40" t="s">
        <v>40</v>
      </c>
      <c r="D472" s="71">
        <f t="shared" si="7"/>
        <v>1</v>
      </c>
    </row>
    <row r="473" spans="1:4" x14ac:dyDescent="0.25">
      <c r="A473" s="68"/>
      <c r="B473" s="71" t="s">
        <v>40</v>
      </c>
      <c r="C473" s="40" t="s">
        <v>40</v>
      </c>
      <c r="D473" s="71">
        <f t="shared" si="7"/>
        <v>1</v>
      </c>
    </row>
    <row r="474" spans="1:4" x14ac:dyDescent="0.25">
      <c r="A474" s="68"/>
      <c r="B474" s="71" t="s">
        <v>40</v>
      </c>
      <c r="C474" s="40" t="s">
        <v>40</v>
      </c>
      <c r="D474" s="71">
        <f t="shared" si="7"/>
        <v>1</v>
      </c>
    </row>
    <row r="475" spans="1:4" x14ac:dyDescent="0.25">
      <c r="B475" s="71" t="s">
        <v>40</v>
      </c>
      <c r="C475" s="71" t="s">
        <v>40</v>
      </c>
      <c r="D475" s="71">
        <f t="shared" si="7"/>
        <v>1</v>
      </c>
    </row>
    <row r="476" spans="1:4" x14ac:dyDescent="0.25">
      <c r="D476" s="69">
        <f>(SUM(D2:D475)/COUNT(D2:D475))</f>
        <v>0.33755274261603374</v>
      </c>
    </row>
  </sheetData>
  <sortState ref="A2:D477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J23" sqref="J23"/>
    </sheetView>
  </sheetViews>
  <sheetFormatPr defaultRowHeight="15" x14ac:dyDescent="0.25"/>
  <cols>
    <col min="1" max="1" width="16.85546875" style="71" customWidth="1"/>
    <col min="2" max="2" width="17" style="71" customWidth="1"/>
    <col min="3" max="3" width="18" style="71" customWidth="1"/>
    <col min="4" max="4" width="19.140625" style="71" customWidth="1"/>
    <col min="5" max="5" width="27.85546875" customWidth="1"/>
    <col min="6" max="6" width="24" style="69" customWidth="1"/>
    <col min="7" max="7" width="31.5703125" customWidth="1"/>
    <col min="8" max="8" width="20.5703125" style="69" customWidth="1"/>
    <col min="9" max="9" width="31.7109375" customWidth="1"/>
    <col min="10" max="10" width="25.42578125" style="69" customWidth="1"/>
    <col min="11" max="11" width="29.7109375" customWidth="1"/>
  </cols>
  <sheetData>
    <row r="2" spans="1:11" x14ac:dyDescent="0.25">
      <c r="A2" s="65" t="s">
        <v>351</v>
      </c>
      <c r="B2" s="65" t="s">
        <v>355</v>
      </c>
      <c r="C2" s="65" t="s">
        <v>356</v>
      </c>
      <c r="D2" s="65" t="s">
        <v>350</v>
      </c>
    </row>
    <row r="3" spans="1:11" x14ac:dyDescent="0.25">
      <c r="A3" s="65" t="s">
        <v>352</v>
      </c>
      <c r="B3" s="65">
        <v>261</v>
      </c>
      <c r="C3" s="65">
        <v>213</v>
      </c>
      <c r="D3" s="65">
        <v>474</v>
      </c>
    </row>
    <row r="4" spans="1:11" x14ac:dyDescent="0.25">
      <c r="A4" s="58" t="s">
        <v>354</v>
      </c>
      <c r="B4" s="67">
        <v>31.4</v>
      </c>
      <c r="C4" s="67">
        <v>38.5</v>
      </c>
      <c r="D4" s="61">
        <v>34.5</v>
      </c>
    </row>
    <row r="5" spans="1:11" x14ac:dyDescent="0.25">
      <c r="A5" s="54" t="s">
        <v>353</v>
      </c>
      <c r="B5" s="63"/>
      <c r="C5" s="63"/>
      <c r="D5" s="60"/>
    </row>
    <row r="6" spans="1:11" x14ac:dyDescent="0.25">
      <c r="A6" s="55" t="s">
        <v>23</v>
      </c>
      <c r="B6" s="64">
        <v>46.511627906976742</v>
      </c>
      <c r="C6" s="64">
        <v>58.823529411764703</v>
      </c>
      <c r="D6" s="59">
        <v>53.191489361702125</v>
      </c>
    </row>
    <row r="7" spans="1:11" x14ac:dyDescent="0.25">
      <c r="A7" s="55" t="s">
        <v>26</v>
      </c>
      <c r="B7" s="64">
        <v>42.553191489361701</v>
      </c>
      <c r="C7" s="64">
        <v>33.333333333333336</v>
      </c>
      <c r="D7" s="59">
        <v>5.6603773584905657</v>
      </c>
    </row>
    <row r="8" spans="1:11" x14ac:dyDescent="0.25">
      <c r="A8" s="55" t="s">
        <v>335</v>
      </c>
      <c r="B8" s="64">
        <v>21.978021978021978</v>
      </c>
      <c r="C8" s="64">
        <v>41.666666666666664</v>
      </c>
      <c r="D8" s="59">
        <v>30.674846625766872</v>
      </c>
    </row>
    <row r="9" spans="1:11" x14ac:dyDescent="0.25">
      <c r="A9" s="56" t="s">
        <v>40</v>
      </c>
      <c r="B9" s="66">
        <v>25</v>
      </c>
      <c r="C9" s="66">
        <v>35.714285714285715</v>
      </c>
      <c r="D9" s="62">
        <v>30.487804878048781</v>
      </c>
    </row>
    <row r="15" spans="1:11" x14ac:dyDescent="0.25">
      <c r="E15" s="65" t="s">
        <v>351</v>
      </c>
      <c r="F15" s="80" t="s">
        <v>355</v>
      </c>
      <c r="G15" s="81"/>
      <c r="H15" s="80" t="s">
        <v>356</v>
      </c>
      <c r="I15" s="81"/>
      <c r="J15" s="80" t="s">
        <v>350</v>
      </c>
      <c r="K15" s="81"/>
    </row>
    <row r="16" spans="1:11" x14ac:dyDescent="0.25">
      <c r="E16" s="65" t="s">
        <v>352</v>
      </c>
      <c r="F16" s="80">
        <v>252</v>
      </c>
      <c r="G16" s="81"/>
      <c r="H16" s="80">
        <v>213</v>
      </c>
      <c r="I16" s="81"/>
      <c r="J16" s="80">
        <v>465</v>
      </c>
      <c r="K16" s="81"/>
    </row>
    <row r="17" spans="1:11" s="69" customFormat="1" x14ac:dyDescent="0.25">
      <c r="A17" s="71"/>
      <c r="B17" s="71"/>
      <c r="E17" s="65" t="s">
        <v>359</v>
      </c>
      <c r="F17" s="65" t="s">
        <v>357</v>
      </c>
      <c r="G17" s="65" t="s">
        <v>358</v>
      </c>
      <c r="H17" s="65" t="s">
        <v>357</v>
      </c>
      <c r="I17" s="65" t="s">
        <v>358</v>
      </c>
      <c r="J17" s="65" t="s">
        <v>357</v>
      </c>
      <c r="K17" s="65" t="s">
        <v>358</v>
      </c>
    </row>
    <row r="18" spans="1:11" s="69" customFormat="1" x14ac:dyDescent="0.25">
      <c r="A18" s="71"/>
      <c r="B18" s="71"/>
      <c r="C18" s="74"/>
      <c r="E18" s="65" t="s">
        <v>23</v>
      </c>
      <c r="F18" s="65">
        <v>73</v>
      </c>
      <c r="G18" s="65">
        <v>20</v>
      </c>
      <c r="H18" s="65">
        <v>64</v>
      </c>
      <c r="I18" s="65">
        <v>30</v>
      </c>
      <c r="J18" s="65">
        <v>137</v>
      </c>
      <c r="K18" s="65">
        <v>50</v>
      </c>
    </row>
    <row r="19" spans="1:11" s="69" customFormat="1" x14ac:dyDescent="0.25">
      <c r="A19" s="71"/>
      <c r="B19" s="71"/>
      <c r="C19" s="74"/>
      <c r="E19" s="65" t="s">
        <v>26</v>
      </c>
      <c r="F19" s="65">
        <v>31</v>
      </c>
      <c r="G19" s="65">
        <v>1</v>
      </c>
      <c r="H19" s="65">
        <v>44</v>
      </c>
      <c r="I19" s="65">
        <v>2</v>
      </c>
      <c r="J19" s="65">
        <v>75</v>
      </c>
      <c r="K19" s="65">
        <v>3</v>
      </c>
    </row>
    <row r="20" spans="1:11" s="69" customFormat="1" x14ac:dyDescent="0.25">
      <c r="A20" s="71"/>
      <c r="B20" s="71"/>
      <c r="C20" s="74"/>
      <c r="E20" s="65" t="s">
        <v>335</v>
      </c>
      <c r="F20" s="65">
        <v>50</v>
      </c>
      <c r="G20" s="65">
        <v>15</v>
      </c>
      <c r="H20" s="65">
        <v>40</v>
      </c>
      <c r="I20" s="65">
        <v>17</v>
      </c>
      <c r="J20" s="65">
        <v>90</v>
      </c>
      <c r="K20" s="65">
        <v>32</v>
      </c>
    </row>
    <row r="21" spans="1:11" s="69" customFormat="1" x14ac:dyDescent="0.25">
      <c r="A21" s="71"/>
      <c r="B21" s="71"/>
      <c r="C21" s="74"/>
      <c r="E21" s="65" t="s">
        <v>40</v>
      </c>
      <c r="F21" s="65">
        <v>98</v>
      </c>
      <c r="G21" s="65">
        <v>46</v>
      </c>
      <c r="H21" s="65">
        <v>65</v>
      </c>
      <c r="I21" s="65">
        <v>29</v>
      </c>
      <c r="J21" s="65">
        <v>163</v>
      </c>
      <c r="K21" s="65">
        <v>75</v>
      </c>
    </row>
    <row r="22" spans="1:11" x14ac:dyDescent="0.25">
      <c r="E22" s="58" t="s">
        <v>354</v>
      </c>
      <c r="F22" s="86">
        <v>31.4</v>
      </c>
      <c r="G22" s="86"/>
      <c r="H22" s="86">
        <v>36.6</v>
      </c>
      <c r="I22" s="86"/>
      <c r="J22" s="86">
        <v>33.799999999999997</v>
      </c>
      <c r="K22" s="87"/>
    </row>
    <row r="23" spans="1:11" x14ac:dyDescent="0.25">
      <c r="E23" s="54" t="s">
        <v>353</v>
      </c>
      <c r="F23" s="73"/>
      <c r="G23" s="63"/>
      <c r="H23" s="63"/>
      <c r="I23" s="63"/>
      <c r="J23" s="63"/>
      <c r="K23" s="60"/>
    </row>
    <row r="24" spans="1:11" x14ac:dyDescent="0.25">
      <c r="E24" s="55" t="s">
        <v>23</v>
      </c>
      <c r="F24" s="82">
        <v>48.780487804878049</v>
      </c>
      <c r="G24" s="82"/>
      <c r="H24" s="82">
        <v>58.823529411764703</v>
      </c>
      <c r="I24" s="82"/>
      <c r="J24" s="82">
        <v>54.3</v>
      </c>
      <c r="K24" s="83"/>
    </row>
    <row r="25" spans="1:11" x14ac:dyDescent="0.25">
      <c r="E25" s="55" t="s">
        <v>26</v>
      </c>
      <c r="F25" s="82">
        <v>2.1</v>
      </c>
      <c r="G25" s="82"/>
      <c r="H25" s="82">
        <v>33.333333333333336</v>
      </c>
      <c r="I25" s="82"/>
      <c r="J25" s="82">
        <v>5.7</v>
      </c>
      <c r="K25" s="83"/>
    </row>
    <row r="26" spans="1:11" x14ac:dyDescent="0.25">
      <c r="E26" s="55" t="s">
        <v>335</v>
      </c>
      <c r="F26" s="82">
        <v>17.399999999999999</v>
      </c>
      <c r="G26" s="82"/>
      <c r="H26" s="82">
        <v>23.6</v>
      </c>
      <c r="I26" s="82"/>
      <c r="J26" s="82">
        <v>20.3</v>
      </c>
      <c r="K26" s="83"/>
    </row>
    <row r="27" spans="1:11" x14ac:dyDescent="0.25">
      <c r="E27" s="56" t="s">
        <v>40</v>
      </c>
      <c r="F27" s="84">
        <v>59</v>
      </c>
      <c r="G27" s="84"/>
      <c r="H27" s="84">
        <v>34.5</v>
      </c>
      <c r="I27" s="84"/>
      <c r="J27" s="84">
        <v>46.3</v>
      </c>
      <c r="K27" s="85"/>
    </row>
  </sheetData>
  <mergeCells count="21">
    <mergeCell ref="J24:K24"/>
    <mergeCell ref="J25:K25"/>
    <mergeCell ref="J26:K26"/>
    <mergeCell ref="J27:K27"/>
    <mergeCell ref="F22:G22"/>
    <mergeCell ref="H22:I22"/>
    <mergeCell ref="J22:K22"/>
    <mergeCell ref="F24:G24"/>
    <mergeCell ref="F25:G25"/>
    <mergeCell ref="F26:G26"/>
    <mergeCell ref="F27:G27"/>
    <mergeCell ref="H24:I24"/>
    <mergeCell ref="H25:I25"/>
    <mergeCell ref="H26:I26"/>
    <mergeCell ref="H27:I27"/>
    <mergeCell ref="F15:G15"/>
    <mergeCell ref="H15:I15"/>
    <mergeCell ref="J15:K15"/>
    <mergeCell ref="F16:G16"/>
    <mergeCell ref="H16:I16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Southern PeriPoints</vt:lpstr>
      <vt:lpstr>Southern Percentages</vt:lpstr>
      <vt:lpstr>Southern Wave Parameters</vt:lpstr>
      <vt:lpstr>Val-SouthernvsCBGequations</vt:lpstr>
      <vt:lpstr>Validation GBR only</vt:lpstr>
      <vt:lpstr>Val 2014CBG+2008Wistari Only</vt:lpstr>
      <vt:lpstr>Combined CBG and Southern</vt:lpstr>
      <vt:lpstr>Summary</vt:lpstr>
    </vt:vector>
  </TitlesOfParts>
  <Company>The Uni of QLD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Kovacs</dc:creator>
  <cp:lastModifiedBy>Eva Kovacs</cp:lastModifiedBy>
  <dcterms:created xsi:type="dcterms:W3CDTF">2017-05-29T00:44:41Z</dcterms:created>
  <dcterms:modified xsi:type="dcterms:W3CDTF">2019-08-01T04:46:58Z</dcterms:modified>
</cp:coreProperties>
</file>