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投资开发部\经济测算的项目汇总\20250207贵州豫能光伏30MW徐柱\"/>
    </mc:Choice>
  </mc:AlternateContent>
  <xr:revisionPtr revIDLastSave="0" documentId="13_ncr:1_{D4009C3B-50A9-4BF9-A874-BCC37444167B}" xr6:coauthVersionLast="47" xr6:coauthVersionMax="47" xr10:uidLastSave="{00000000-0000-0000-0000-000000000000}"/>
  <bookViews>
    <workbookView xWindow="-110" yWindow="-110" windowWidth="22620" windowHeight="13500" activeTab="3" xr2:uid="{752BAC88-3D22-6345-9E5D-6A586CA68B77}"/>
  </bookViews>
  <sheets>
    <sheet name="使用说明" sheetId="1" r:id="rId1"/>
    <sheet name="信息整理" sheetId="2" r:id="rId2"/>
    <sheet name="基础参数及输出结果表" sheetId="3" r:id="rId3"/>
    <sheet name=" 单因素敏感性分析表" sheetId="10" r:id="rId4"/>
    <sheet name="工程量清单与初始投资加权增值税率计算" sheetId="4" r:id="rId5"/>
    <sheet name="变量数据" sheetId="5" r:id="rId6"/>
    <sheet name="光伏收益测算表" sheetId="6" r:id="rId7"/>
    <sheet name="各地区日照小时数与脱硫燃煤标杆电价" sheetId="7" r:id="rId8"/>
    <sheet name="省市区" sheetId="8" r:id="rId9"/>
    <sheet name="市区" sheetId="9" r:id="rId10"/>
  </sheets>
  <definedNames>
    <definedName name="_xlnm._FilterDatabase" localSheetId="7" hidden="1">各地区日照小时数与脱硫燃煤标杆电价!$A$1:$AN$2086</definedName>
    <definedName name="阿克苏地区">市区!$B$198:$BG$198</definedName>
    <definedName name="阿拉善旗">市区!$B$121:$BG$121</definedName>
    <definedName name="阿勒泰地区">市区!$B$195:$BG$195</definedName>
    <definedName name="安徽">省市区!$A$2:$A$22</definedName>
    <definedName name="安康市">市区!$B$182:$BG$182</definedName>
    <definedName name="安庆">市区!$B$10:$BG$10</definedName>
    <definedName name="安阳市">市区!$B$67:$BG$67</definedName>
    <definedName name="鞍山">市区!$B$259:$BG$259</definedName>
    <definedName name="巴彦淖尔市">市区!$B$123:$BG$123</definedName>
    <definedName name="巴音郭楞蒙古自治州">市区!$B$199:$BG$199</definedName>
    <definedName name="白城">市区!$B$272:$BG$272</definedName>
    <definedName name="白沙县">市区!$B$240:$BG$240</definedName>
    <definedName name="白山">市区!$B$278:$BG$278</definedName>
    <definedName name="白银市">市区!$B$22:$BG$22</definedName>
    <definedName name="蚌埠">市区!$B$5:$BG$5</definedName>
    <definedName name="包头市">市区!$B$125:$BG$125</definedName>
    <definedName name="宝鸡市">市区!$B$178:$BG$178</definedName>
    <definedName name="保定市">市区!$B$57:$BG$57</definedName>
    <definedName name="保山市">市区!$B$204:$BG$204</definedName>
    <definedName name="保亭县">市区!$B$244:$BG$244</definedName>
    <definedName name="北京">省市区!$W$2:$W$22</definedName>
    <definedName name="北京市">市区!$B$248:$Q$248</definedName>
    <definedName name="本溪">市区!$B$261:$BG$261</definedName>
    <definedName name="滨州市">市区!$B$157:$BG$157</definedName>
    <definedName name="兵团">市区!$B$189:$BG$189</definedName>
    <definedName name="亳州">市区!$B$2:$BG$2</definedName>
    <definedName name="博尔塔拉蒙古自治州">市区!$B$200:$BG$200</definedName>
    <definedName name="沧州市">市区!$B$55:$BG$55</definedName>
    <definedName name="昌江县">市区!$B$239:$BG$239</definedName>
    <definedName name="常州">市区!$B$100:$BG$100</definedName>
    <definedName name="朝鲜族自治州">市区!$B$279:$BG$279</definedName>
    <definedName name="朝阳">市区!$B$267:$BG$267</definedName>
    <definedName name="潮州市">市区!$B$49:$BG$49</definedName>
    <definedName name="承德市">市区!$B$61:$BG$61</definedName>
    <definedName name="澄迈县">市区!$B$234:$BG$234</definedName>
    <definedName name="池州">市区!$B$15:$BG$15</definedName>
    <definedName name="赤峰市">市区!$B$129:$BG$129</definedName>
    <definedName name="滁州">市区!$B$6:$BG$6</definedName>
    <definedName name="楚雄彝族自治州">市区!$B$209:$BG$209</definedName>
    <definedName name="大理白族自治州">市区!$B$213:$BG$213</definedName>
    <definedName name="大连">市区!$B$268:$BG$268</definedName>
    <definedName name="大庆">市区!$B$295:$BG$295</definedName>
    <definedName name="大同">市区!$B$163:$BG$163</definedName>
    <definedName name="大兴安岭地区">市区!$B$293:$BG$293</definedName>
    <definedName name="丹东">市区!$B$262:$BG$262</definedName>
    <definedName name="儋州市">市区!$B$238:$BG$238</definedName>
    <definedName name="德宏傣族景颇族自治州">市区!$B$214:$BG$214</definedName>
    <definedName name="德州市">市区!$B$158:$BG$158</definedName>
    <definedName name="迪庆藏族自治州">市区!$B$216:$BG$216</definedName>
    <definedName name="定安县">市区!$B$235:$BG$235</definedName>
    <definedName name="定西市">市区!$B$25:$BG$25</definedName>
    <definedName name="东方市">市区!$B$231:$BG$231</definedName>
    <definedName name="东莞市">市区!$B$47:$BG$47</definedName>
    <definedName name="东营市">市区!$B$150:$BG$150</definedName>
    <definedName name="鄂尔多斯市">市区!$B$124:$BG$124</definedName>
    <definedName name="鄂州市">市区!$B$87:$BG$87</definedName>
    <definedName name="恩施土家族苗族自治州">市区!$B$94:$BG$94</definedName>
    <definedName name="佛山市">市区!$B$35:$BG$35</definedName>
    <definedName name="福建">省市区!$X$2:$X$22</definedName>
    <definedName name="福州市">市区!$B$249:$BG$249</definedName>
    <definedName name="抚顺">市区!$B$260:$BG$260</definedName>
    <definedName name="抚州">市区!$B$118:$BG$118</definedName>
    <definedName name="阜新">市区!$B$271:$BG$271</definedName>
    <definedName name="阜阳">市区!$B$4:$BG$4</definedName>
    <definedName name="甘南藏族自治州">市区!$B$28:$BG$28</definedName>
    <definedName name="甘肃">省市区!$B$2:$B$22</definedName>
    <definedName name="赣州">市区!$B$115:$BG$115</definedName>
    <definedName name="公主岭">市区!$B$281:$BG$281</definedName>
    <definedName name="固原市">市区!$B$136:$BG$136</definedName>
    <definedName name="广东">省市区!$C$2:$C$22</definedName>
    <definedName name="广州市">市区!$B$31:$BG$31</definedName>
    <definedName name="果洛藏族自治州">市区!$B$143:$BG$143</definedName>
    <definedName name="哈尔滨">市区!$B$283:$BG$283</definedName>
    <definedName name="哈密">市区!$B$193:$BG$193</definedName>
    <definedName name="海北藏族自治州">市区!$B$140:$BG$140</definedName>
    <definedName name="海东地区">市区!$B$139:$BG$139</definedName>
    <definedName name="海口市">市区!$B$229:$BG$229</definedName>
    <definedName name="海南">省市区!$U$2:$U$22</definedName>
    <definedName name="海南藏族自治州">市区!$B$141:$BG$141</definedName>
    <definedName name="海西蒙古族藏族自治州">市区!$B$145:$BG$145</definedName>
    <definedName name="邯郸市">市区!$B$54:$BG$54</definedName>
    <definedName name="汉中市">市区!$B$181:$BG$181</definedName>
    <definedName name="杭州市">市区!$B$218:$BG$218</definedName>
    <definedName name="合肥">市区!$B$9:$BG$9</definedName>
    <definedName name="和田">市区!$B$190:$BG$190</definedName>
    <definedName name="河北">省市区!$D$2:$D$22</definedName>
    <definedName name="河南">省市区!$E$2:$E$22</definedName>
    <definedName name="河源市">市区!$B$44:$BG$44</definedName>
    <definedName name="菏泽市">市区!$B$161:$BG$161</definedName>
    <definedName name="鹤壁市">市区!$B$68:$BG$68</definedName>
    <definedName name="鹤岗">市区!$B$288:$BG$288</definedName>
    <definedName name="黑河">市区!$B$292:$BG$292</definedName>
    <definedName name="黑龙江">省市区!$AA$2:$AA$22</definedName>
    <definedName name="衡水市">市区!$B$56:$BG$56</definedName>
    <definedName name="红河哈尼彝族自治州">市区!$B$210:$BG$210</definedName>
    <definedName name="呼和浩特市">市区!$B$126:$BG$126</definedName>
    <definedName name="呼伦贝尔市">市区!$B$132:$BG$132</definedName>
    <definedName name="葫芦岛">市区!$B$269:$BG$269</definedName>
    <definedName name="湖北">省市区!$F$2:$F$22</definedName>
    <definedName name="湖州市">市区!$B$222:$BG$222</definedName>
    <definedName name="淮安市">市区!$B$104:$BG$104</definedName>
    <definedName name="淮北">市区!$B$1:$BG$1</definedName>
    <definedName name="淮南">市区!$B$7:$BG$7</definedName>
    <definedName name="环城区">市区!$B$185:$BG$185</definedName>
    <definedName name="黄冈市">市区!$B$89:$BG$89</definedName>
    <definedName name="黄南藏族自治州">市区!$B$142:$BG$142</definedName>
    <definedName name="黄山">市区!$B$16:$BG$16</definedName>
    <definedName name="黄石市">市区!$B$82:$BG$82</definedName>
    <definedName name="惠州市">市区!$B$41:$BG$41</definedName>
    <definedName name="鸡西">市区!$B$287:$BG$287</definedName>
    <definedName name="吉安">市区!$B$116:$BG$116</definedName>
    <definedName name="吉林" localSheetId="9">市区!$B$274:$BG$274</definedName>
    <definedName name="吉林">省市区!$Z$2:$Z$22</definedName>
    <definedName name="济南市">市区!$B$146:$BG$146</definedName>
    <definedName name="济宁市">市区!$B$153:$BG$153</definedName>
    <definedName name="佳木斯">市区!$B$285:$BG$285</definedName>
    <definedName name="嘉兴市">市区!$B$223:$BG$223</definedName>
    <definedName name="嘉峪关市">市区!$B$18:$BG$18</definedName>
    <definedName name="江门市">市区!$B$39:$BG$39</definedName>
    <definedName name="江苏">省市区!$G$2:$G$22</definedName>
    <definedName name="江西">省市区!$H$2:$H$22</definedName>
    <definedName name="焦作市">市区!$B$70:$BG$70</definedName>
    <definedName name="揭阳市">市区!$B$50:$BG$50</definedName>
    <definedName name="金昌市">市区!$B$20:$BG$20</definedName>
    <definedName name="金华市">市区!$B$224:$BG$224</definedName>
    <definedName name="锦州">市区!$B$270:$BG$270</definedName>
    <definedName name="晋城">市区!$B$172:$BG$172</definedName>
    <definedName name="晋中">市区!$B$167:$BG$167</definedName>
    <definedName name="荆门市">市区!$B$88:$BG$88</definedName>
    <definedName name="荆州市">市区!$B$84:$BG$84</definedName>
    <definedName name="景德镇">市区!$B$111:$BG$111</definedName>
    <definedName name="九江">市区!$B$113:$BG$113</definedName>
    <definedName name="酒泉市">市区!$B$17:$BG$17</definedName>
    <definedName name="喀什地区">市区!$B$196:$BG$196</definedName>
    <definedName name="开封市">市区!$B$64:$BG$64</definedName>
    <definedName name="克孜勒苏柯尔克孜自治州">市区!$B$197:$BG$197</definedName>
    <definedName name="昆明市">市区!$B$201:$BG$201</definedName>
    <definedName name="莱芜市">市区!$B$162:$BG$162</definedName>
    <definedName name="兰州市">市区!$B$23:$BG$23</definedName>
    <definedName name="廊坊市">市区!$B$60:$BG$60</definedName>
    <definedName name="乐东县">市区!$B$246:$BG$246</definedName>
    <definedName name="丽江市">市区!$B$206:$BG$206</definedName>
    <definedName name="丽水市">市区!$B$228:$BG$228</definedName>
    <definedName name="连云港">市区!$B$103:$BG$103</definedName>
    <definedName name="辽宁">省市区!$Y$2:$Y$22</definedName>
    <definedName name="辽阳">市区!$B$264:$BG$264</definedName>
    <definedName name="辽源">市区!$B$276:$BG$276</definedName>
    <definedName name="聊城市">市区!$B$159:$BG$159</definedName>
    <definedName name="临沧市">市区!$B$208:$BG$208</definedName>
    <definedName name="临汾">市区!$B$173:$BG$173</definedName>
    <definedName name="临高县">市区!$B$233:$BG$233</definedName>
    <definedName name="临夏回族自治州">市区!$B$24:$BG$24</definedName>
    <definedName name="临沂市">市区!$B$160:$BG$160</definedName>
    <definedName name="陵水县">市区!$B$245:$BG$245</definedName>
    <definedName name="六安">市区!$B$8:$BG$8</definedName>
    <definedName name="龙岩市">市区!$B$256:$BG$256</definedName>
    <definedName name="陇南市">市区!$B$30:$BG$30</definedName>
    <definedName name="洛阳市">市区!$B$65:$BG$65</definedName>
    <definedName name="漯河市">市区!$B$73:$BG$73</definedName>
    <definedName name="吕梁">市区!$B$169:$BG$169</definedName>
    <definedName name="马鞍山">市区!$B$11:$BG$11</definedName>
    <definedName name="茂名市">市区!$B$40:$BG$40</definedName>
    <definedName name="梅河口">市区!$B$280:$BG$280</definedName>
    <definedName name="梅州市">市区!$B$42:$BG$42</definedName>
    <definedName name="牡丹江">市区!$B$284:$BG$284</definedName>
    <definedName name="南昌">市区!$B$110:$BG$110</definedName>
    <definedName name="南京市">市区!$B$97:$BG$97</definedName>
    <definedName name="南平市">市区!$B$255:$BG$255</definedName>
    <definedName name="南通">市区!$B$102:$BG$102</definedName>
    <definedName name="南阳市">市区!$B$75:$BG$75</definedName>
    <definedName name="内蒙古">省市区!$I$2:$I$22</definedName>
    <definedName name="宁波市">市区!$B$219:$BG$219</definedName>
    <definedName name="宁德市">市区!$B$257:$BG$257</definedName>
    <definedName name="宁夏">省市区!$J$2:$J$22</definedName>
    <definedName name="怒江僳僳族自治州">市区!$B$215:$BG$215</definedName>
    <definedName name="盘锦">市区!$B$265:$BG$265</definedName>
    <definedName name="平顶山市">市区!$B$66:$BG$66</definedName>
    <definedName name="平凉市">市区!$B$26:$BG$26</definedName>
    <definedName name="萍乡">市区!$B$120:$BG$120</definedName>
    <definedName name="莆田市">市区!$B$254:$BG$254</definedName>
    <definedName name="濮阳市">市区!$B$71:$BG$71</definedName>
    <definedName name="普洱市">市区!$B$207:$BG$207</definedName>
    <definedName name="七台河">市区!$B$290:$BG$290</definedName>
    <definedName name="齐齐哈尔">市区!$B$294:$BG$294</definedName>
    <definedName name="潜江市">市区!$B$93:$BG$93</definedName>
    <definedName name="秦皇岛市">市区!$B$62:$BG$62</definedName>
    <definedName name="青岛市">市区!$B$147:$BG$147</definedName>
    <definedName name="青海">省市区!$K$2:$K$22</definedName>
    <definedName name="清远市">市区!$B$46:$BG$46</definedName>
    <definedName name="庆阳市">市区!$B$27:$BG$27</definedName>
    <definedName name="琼海市">市区!$B$236:$BG$236</definedName>
    <definedName name="琼中县">市区!$B$241:$BG$241</definedName>
    <definedName name="曲靖市">市区!$B$202:$BG$202</definedName>
    <definedName name="衢州市">市区!$B$225:$BG$225</definedName>
    <definedName name="泉州">市区!$B$252:$BG$252</definedName>
    <definedName name="日照市">市区!$B$156:$BG$156</definedName>
    <definedName name="三门峡市">市区!$B$74:$BG$74</definedName>
    <definedName name="三明市">市区!$B$253:$BG$253</definedName>
    <definedName name="三亚市">市区!$B$230:$BG$230</definedName>
    <definedName name="厦门">市区!$B$250:$BG$250</definedName>
    <definedName name="山东">省市区!$L$2:$L$22</definedName>
    <definedName name="山西">省市区!$M$2:$M$22</definedName>
    <definedName name="陕西">省市区!$N$2:$N$22</definedName>
    <definedName name="汕头市">市区!$B$34:$BG$34</definedName>
    <definedName name="汕尾市">市区!$B$43:$BG$43</definedName>
    <definedName name="商洛市">市区!$B$183:$BG$183</definedName>
    <definedName name="商丘市">市区!$B$76:$BG$76</definedName>
    <definedName name="上海">省市区!$S$2:$S$22</definedName>
    <definedName name="上海市">市区!$B$217:$R$217</definedName>
    <definedName name="上饶">市区!$B$119:$BG$119</definedName>
    <definedName name="韶关市">市区!$B$36:$BG$36</definedName>
    <definedName name="绍兴市">市区!$B$221:$BG$221</definedName>
    <definedName name="深圳市">市区!$B$32:$BG$32</definedName>
    <definedName name="沈阳">市区!$B$258:$BG$258</definedName>
    <definedName name="省直辖市">市区!$B$80:$BG$80</definedName>
    <definedName name="十堰市">市区!$B$83:$BG$83</definedName>
    <definedName name="石家庄">市区!$B$52:$BG$52</definedName>
    <definedName name="石嘴山市">市区!$B$134:$BG$134</definedName>
    <definedName name="市辖县">市区!$B$187:$BG$187</definedName>
    <definedName name="双鸭山">市区!$B$289:$BG$289</definedName>
    <definedName name="朔州市">市区!$B$164:$BG$164</definedName>
    <definedName name="四川">省市区!$O$2:$O$22</definedName>
    <definedName name="四平">市区!$B$275:$BG$275</definedName>
    <definedName name="松原">市区!$B$273:$BG$273</definedName>
    <definedName name="苏州">市区!$B$101:$BG$101</definedName>
    <definedName name="宿迁市">市区!$B$109:$BG$109</definedName>
    <definedName name="宿州">市区!$B$3:$BG$3</definedName>
    <definedName name="绥化">市区!$B$291:$BG$291</definedName>
    <definedName name="随州市">市区!$B$96:$BG$96</definedName>
    <definedName name="塔城地区">市区!$B$194:$BG$194</definedName>
    <definedName name="台州市">市区!$B$227:$BG$227</definedName>
    <definedName name="太原市">市区!$B$166:$BG$166</definedName>
    <definedName name="泰安市">市区!$B$154:$BG$154</definedName>
    <definedName name="泰州市">市区!$B$108:$BG$108</definedName>
    <definedName name="唐山市">市区!$B$58:$BG$58</definedName>
    <definedName name="天津">省市区!$P$2:$P$22</definedName>
    <definedName name="天门市">市区!$B$95:$BG$95</definedName>
    <definedName name="天水市">市区!$B$29:$BG$29</definedName>
    <definedName name="铁岭">市区!$B$266:$BG$266</definedName>
    <definedName name="通化">市区!$B$277:$BG$277</definedName>
    <definedName name="通辽市">市区!$B$130:$BG$130</definedName>
    <definedName name="铜川市">市区!$B$177:$BG$177</definedName>
    <definedName name="铜陵">市区!$B$13:$BG$13</definedName>
    <definedName name="吐鲁番">市区!$B$191:$BG$191</definedName>
    <definedName name="屯昌县">市区!$B$237:$BG$237</definedName>
    <definedName name="万宁市">市区!$B$242:$BG$242</definedName>
    <definedName name="威海市">市区!$B$155:$BG$155</definedName>
    <definedName name="潍坊市">市区!$B$152:$BG$152</definedName>
    <definedName name="渭南市">市区!$B$180:$BG$180</definedName>
    <definedName name="温州市">市区!$B$220:$BG$220</definedName>
    <definedName name="文昌市">市区!$B$232:$BG$232</definedName>
    <definedName name="文山壮族苗族自治州">市区!$B$211:$BG$211</definedName>
    <definedName name="乌海市">市区!$B$122:$BG$122</definedName>
    <definedName name="乌兰察布盟">市区!$B$127:$BG$127</definedName>
    <definedName name="乌鲁木齐">市区!$B$188:$BG$188</definedName>
    <definedName name="无锡市">市区!$B$98:$BG$98</definedName>
    <definedName name="芜湖">市区!$B$12:$BG$12</definedName>
    <definedName name="吴忠市">市区!$B$135:$BG$135</definedName>
    <definedName name="五指山市">市区!$B$243:$BG$243</definedName>
    <definedName name="武汉市">市区!$B$81:$BG$81</definedName>
    <definedName name="武威市">市区!$B$21:$BG$21</definedName>
    <definedName name="西安市">市区!$B$176:$BG$176</definedName>
    <definedName name="西宁市">市区!$B$138:$BG$138</definedName>
    <definedName name="西双版纳傣族自治州">市区!$B$212:$BG$212</definedName>
    <definedName name="锡林郭勒盟">市区!$B$128:$BG$128</definedName>
    <definedName name="仙桃市">市区!$B$92:$BG$92</definedName>
    <definedName name="咸宁市">市区!$B$91:$BG$91</definedName>
    <definedName name="咸阳市">市区!$B$179:$BG$179</definedName>
    <definedName name="襄阳市">市区!$B$86:$BG$86</definedName>
    <definedName name="孝感市">市区!$B$90:$BG$90</definedName>
    <definedName name="忻州市">市区!$B$165:$BG$165</definedName>
    <definedName name="新疆">省市区!$Q$2:$Q$22</definedName>
    <definedName name="新乡市">市区!$B$69:$BG$69</definedName>
    <definedName name="新余">市区!$B$112:$BG$112</definedName>
    <definedName name="信阳市">市区!$B$77:$BG$77</definedName>
    <definedName name="邢台市">市区!$B$53:$BG$53</definedName>
    <definedName name="兴安盟">市区!$B$131:$BG$131</definedName>
    <definedName name="徐州">市区!$B$99:$BG$99</definedName>
    <definedName name="许昌市">市区!$B$72:$BG$72</definedName>
    <definedName name="宣城">市区!$B$14:$BG$14</definedName>
    <definedName name="烟台市">市区!$B$151:$BG$151</definedName>
    <definedName name="延安市">市区!$B$174:$BG$174</definedName>
    <definedName name="盐城市">市区!$B$105:$BG$105</definedName>
    <definedName name="扬州市">市区!$B$106:$BG$106</definedName>
    <definedName name="阳江市">市区!$B$45:$BG$45</definedName>
    <definedName name="阳泉">市区!$B$168:$BG$168</definedName>
    <definedName name="伊春">市区!$B$286:$BG$286</definedName>
    <definedName name="伊犁自治州">市区!$B$192:$BG$192</definedName>
    <definedName name="宜昌市">市区!$B$85:$BG$85</definedName>
    <definedName name="宜春">市区!$B$117:$BG$117</definedName>
    <definedName name="银川市">市区!$B$133:$BG$133</definedName>
    <definedName name="鹰潭">市区!$B$114:$BG$114</definedName>
    <definedName name="营口">市区!$B$263:$BG$263</definedName>
    <definedName name="榆林市">市区!$B$175:$BG$175</definedName>
    <definedName name="玉树藏族自治州">市区!$B$144:$BG$144</definedName>
    <definedName name="玉溪市">市区!$B$203:$BG$203</definedName>
    <definedName name="远郊区">市区!$B$186:$BG$186</definedName>
    <definedName name="云浮市">市区!$B$51:$BG$51</definedName>
    <definedName name="云南">省市区!$R$2:$R$22</definedName>
    <definedName name="运城市">市区!$B$171:$BG$171</definedName>
    <definedName name="枣庄市">市区!$B$149:$BG$149</definedName>
    <definedName name="湛江市">市区!$B$37:$BG$37</definedName>
    <definedName name="张家口市">市区!$B$59:$BG$59</definedName>
    <definedName name="张掖市">市区!$B$19:$BG$19</definedName>
    <definedName name="漳州">市区!$B$251:$BG$251</definedName>
    <definedName name="长春">市区!$B$282:$BG$282</definedName>
    <definedName name="长治市">市区!$B$170:$BG$170</definedName>
    <definedName name="昭通市">市区!$B$205:$BG$205</definedName>
    <definedName name="肇庆市">市区!$B$38:$BG$38</definedName>
    <definedName name="浙江">省市区!$T$2:$T$22</definedName>
    <definedName name="镇江市">市区!$B$107:$BG$107</definedName>
    <definedName name="郑州市">市区!$B$63:$BG$63</definedName>
    <definedName name="中山市">市区!$B$48:$BG$48</definedName>
    <definedName name="中卫市">市区!$B$137:$BG$137</definedName>
    <definedName name="中心城区">市区!$B$184:$BG$184</definedName>
    <definedName name="重庆">省市区!$V$2:$V$10</definedName>
    <definedName name="重庆市">市区!$B$247:$Q$247</definedName>
    <definedName name="舟山市">市区!$B$226:$BG$226</definedName>
    <definedName name="周口市">市区!$B$78:$BG$78</definedName>
    <definedName name="珠海市">市区!$B$33:$BG$33</definedName>
    <definedName name="驻马店市">市区!$B$79:$BG$79</definedName>
    <definedName name="淄博市">市区!$B$148:$BG$148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3" l="1"/>
  <c r="H58" i="6"/>
  <c r="I58" i="6"/>
  <c r="J58" i="6"/>
  <c r="K58" i="6"/>
  <c r="L58" i="6"/>
  <c r="M58" i="6"/>
  <c r="N58" i="6"/>
  <c r="O58" i="6"/>
  <c r="P58" i="6"/>
  <c r="Q58" i="6"/>
  <c r="R58" i="6"/>
  <c r="S58" i="6"/>
  <c r="T58" i="6"/>
  <c r="U58" i="6"/>
  <c r="V58" i="6"/>
  <c r="W58" i="6"/>
  <c r="X58" i="6"/>
  <c r="Y58" i="6"/>
  <c r="Z58" i="6"/>
  <c r="AA58" i="6"/>
  <c r="AB58" i="6"/>
  <c r="E58" i="6"/>
  <c r="F58" i="6"/>
  <c r="G58" i="6"/>
  <c r="D58" i="6"/>
  <c r="C49" i="4"/>
  <c r="B14" i="3"/>
  <c r="D56" i="6" s="1"/>
  <c r="D57" i="6" s="1"/>
  <c r="B40" i="3"/>
  <c r="B24" i="3"/>
  <c r="D5" i="2" s="1"/>
  <c r="B2078" i="7"/>
  <c r="B2079" i="7" s="1"/>
  <c r="B2080" i="7" s="1"/>
  <c r="B2081" i="7" s="1"/>
  <c r="B2082" i="7" s="1"/>
  <c r="B2083" i="7" s="1"/>
  <c r="B2084" i="7" s="1"/>
  <c r="B2085" i="7" s="1"/>
  <c r="B2062" i="7"/>
  <c r="B2063" i="7" s="1"/>
  <c r="B2064" i="7" s="1"/>
  <c r="B2065" i="7" s="1"/>
  <c r="B2066" i="7" s="1"/>
  <c r="B2067" i="7" s="1"/>
  <c r="B2068" i="7" s="1"/>
  <c r="B2069" i="7" s="1"/>
  <c r="B2070" i="7" s="1"/>
  <c r="B2071" i="7" s="1"/>
  <c r="B2072" i="7" s="1"/>
  <c r="B2073" i="7" s="1"/>
  <c r="B2074" i="7" s="1"/>
  <c r="B2075" i="7" s="1"/>
  <c r="B2076" i="7" s="1"/>
  <c r="B2056" i="7"/>
  <c r="B2057" i="7" s="1"/>
  <c r="B2058" i="7" s="1"/>
  <c r="B2059" i="7" s="1"/>
  <c r="B2060" i="7" s="1"/>
  <c r="B2050" i="7"/>
  <c r="B2051" i="7" s="1"/>
  <c r="B2052" i="7" s="1"/>
  <c r="B2053" i="7" s="1"/>
  <c r="B2054" i="7" s="1"/>
  <c r="B2040" i="7"/>
  <c r="B2041" i="7" s="1"/>
  <c r="B2042" i="7" s="1"/>
  <c r="B2043" i="7" s="1"/>
  <c r="B2044" i="7" s="1"/>
  <c r="B2045" i="7" s="1"/>
  <c r="B2046" i="7" s="1"/>
  <c r="B2047" i="7" s="1"/>
  <c r="B2048" i="7" s="1"/>
  <c r="B2036" i="7"/>
  <c r="B2037" i="7" s="1"/>
  <c r="B2038" i="7" s="1"/>
  <c r="B2028" i="7"/>
  <c r="B2029" i="7" s="1"/>
  <c r="B2030" i="7" s="1"/>
  <c r="B2031" i="7" s="1"/>
  <c r="B2032" i="7" s="1"/>
  <c r="B2033" i="7" s="1"/>
  <c r="B2034" i="7" s="1"/>
  <c r="B2020" i="7"/>
  <c r="B2021" i="7" s="1"/>
  <c r="B2022" i="7" s="1"/>
  <c r="B2023" i="7" s="1"/>
  <c r="B2024" i="7" s="1"/>
  <c r="B2025" i="7" s="1"/>
  <c r="B2026" i="7" s="1"/>
  <c r="B2011" i="7"/>
  <c r="B2012" i="7" s="1"/>
  <c r="B2013" i="7" s="1"/>
  <c r="B2014" i="7" s="1"/>
  <c r="B2015" i="7" s="1"/>
  <c r="B2016" i="7" s="1"/>
  <c r="B2017" i="7" s="1"/>
  <c r="B2018" i="7" s="1"/>
  <c r="B1994" i="7"/>
  <c r="B1995" i="7" s="1"/>
  <c r="B1996" i="7" s="1"/>
  <c r="B1997" i="7" s="1"/>
  <c r="B1998" i="7" s="1"/>
  <c r="B1999" i="7" s="1"/>
  <c r="B2000" i="7" s="1"/>
  <c r="B2001" i="7" s="1"/>
  <c r="B2002" i="7" s="1"/>
  <c r="B2003" i="7" s="1"/>
  <c r="B2004" i="7" s="1"/>
  <c r="B2005" i="7" s="1"/>
  <c r="B2006" i="7" s="1"/>
  <c r="B2007" i="7" s="1"/>
  <c r="B2008" i="7" s="1"/>
  <c r="B2009" i="7" s="1"/>
  <c r="B1984" i="7"/>
  <c r="B1985" i="7" s="1"/>
  <c r="B1986" i="7" s="1"/>
  <c r="B1987" i="7" s="1"/>
  <c r="B1988" i="7" s="1"/>
  <c r="B1989" i="7" s="1"/>
  <c r="B1990" i="7" s="1"/>
  <c r="B1991" i="7" s="1"/>
  <c r="B1992" i="7" s="1"/>
  <c r="B1975" i="7"/>
  <c r="B1976" i="7" s="1"/>
  <c r="B1977" i="7" s="1"/>
  <c r="B1978" i="7" s="1"/>
  <c r="B1979" i="7" s="1"/>
  <c r="B1980" i="7" s="1"/>
  <c r="B1981" i="7" s="1"/>
  <c r="B1982" i="7" s="1"/>
  <c r="B1957" i="7"/>
  <c r="B1958" i="7" s="1"/>
  <c r="B1959" i="7" s="1"/>
  <c r="B1960" i="7" s="1"/>
  <c r="B1961" i="7" s="1"/>
  <c r="B1962" i="7" s="1"/>
  <c r="B1963" i="7" s="1"/>
  <c r="B1964" i="7" s="1"/>
  <c r="B1965" i="7" s="1"/>
  <c r="B1966" i="7" s="1"/>
  <c r="B1967" i="7" s="1"/>
  <c r="B1968" i="7" s="1"/>
  <c r="B1969" i="7" s="1"/>
  <c r="B1970" i="7" s="1"/>
  <c r="B1971" i="7" s="1"/>
  <c r="B1972" i="7" s="1"/>
  <c r="B1973" i="7" s="1"/>
  <c r="A1957" i="7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B1947" i="7"/>
  <c r="B1948" i="7" s="1"/>
  <c r="B1949" i="7" s="1"/>
  <c r="B1950" i="7" s="1"/>
  <c r="B1951" i="7" s="1"/>
  <c r="B1952" i="7" s="1"/>
  <c r="B1953" i="7" s="1"/>
  <c r="B1954" i="7" s="1"/>
  <c r="B1955" i="7" s="1"/>
  <c r="B1937" i="7"/>
  <c r="B1938" i="7" s="1"/>
  <c r="B1939" i="7" s="1"/>
  <c r="B1940" i="7" s="1"/>
  <c r="B1941" i="7" s="1"/>
  <c r="B1942" i="7" s="1"/>
  <c r="B1943" i="7" s="1"/>
  <c r="B1931" i="7"/>
  <c r="B1932" i="7" s="1"/>
  <c r="B1933" i="7" s="1"/>
  <c r="B1934" i="7" s="1"/>
  <c r="B1935" i="7" s="1"/>
  <c r="B1925" i="7"/>
  <c r="B1926" i="7" s="1"/>
  <c r="B1927" i="7" s="1"/>
  <c r="B1928" i="7" s="1"/>
  <c r="B1929" i="7" s="1"/>
  <c r="B1921" i="7"/>
  <c r="B1922" i="7" s="1"/>
  <c r="B1923" i="7" s="1"/>
  <c r="B1915" i="7"/>
  <c r="B1916" i="7" s="1"/>
  <c r="B1917" i="7" s="1"/>
  <c r="B1918" i="7" s="1"/>
  <c r="B1919" i="7" s="1"/>
  <c r="B1907" i="7"/>
  <c r="B1908" i="7" s="1"/>
  <c r="B1909" i="7" s="1"/>
  <c r="B1910" i="7" s="1"/>
  <c r="B1911" i="7" s="1"/>
  <c r="B1912" i="7" s="1"/>
  <c r="B1913" i="7" s="1"/>
  <c r="B1902" i="7"/>
  <c r="B1903" i="7" s="1"/>
  <c r="B1904" i="7" s="1"/>
  <c r="B1905" i="7" s="1"/>
  <c r="B1897" i="7"/>
  <c r="B1898" i="7" s="1"/>
  <c r="B1899" i="7" s="1"/>
  <c r="B1900" i="7" s="1"/>
  <c r="A1897" i="7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B1890" i="7"/>
  <c r="B1891" i="7" s="1"/>
  <c r="B1892" i="7" s="1"/>
  <c r="B1893" i="7" s="1"/>
  <c r="B1894" i="7" s="1"/>
  <c r="B1895" i="7" s="1"/>
  <c r="B1882" i="7"/>
  <c r="B1883" i="7" s="1"/>
  <c r="B1884" i="7" s="1"/>
  <c r="B1885" i="7" s="1"/>
  <c r="B1886" i="7" s="1"/>
  <c r="B1887" i="7" s="1"/>
  <c r="B1888" i="7" s="1"/>
  <c r="B1876" i="7"/>
  <c r="B1877" i="7" s="1"/>
  <c r="B1878" i="7" s="1"/>
  <c r="B1879" i="7" s="1"/>
  <c r="B1880" i="7" s="1"/>
  <c r="B1866" i="7"/>
  <c r="B1867" i="7" s="1"/>
  <c r="B1868" i="7" s="1"/>
  <c r="B1869" i="7" s="1"/>
  <c r="B1870" i="7" s="1"/>
  <c r="B1871" i="7" s="1"/>
  <c r="B1872" i="7" s="1"/>
  <c r="B1873" i="7" s="1"/>
  <c r="B1874" i="7" s="1"/>
  <c r="B1859" i="7"/>
  <c r="B1860" i="7" s="1"/>
  <c r="B1861" i="7" s="1"/>
  <c r="B1862" i="7" s="1"/>
  <c r="B1863" i="7" s="1"/>
  <c r="B1864" i="7" s="1"/>
  <c r="B1852" i="7"/>
  <c r="B1853" i="7" s="1"/>
  <c r="B1854" i="7" s="1"/>
  <c r="B1855" i="7" s="1"/>
  <c r="B1856" i="7" s="1"/>
  <c r="B1857" i="7" s="1"/>
  <c r="B1848" i="7"/>
  <c r="B1849" i="7" s="1"/>
  <c r="B1850" i="7" s="1"/>
  <c r="B1841" i="7"/>
  <c r="B1842" i="7" s="1"/>
  <c r="B1843" i="7" s="1"/>
  <c r="B1844" i="7" s="1"/>
  <c r="B1845" i="7" s="1"/>
  <c r="B1846" i="7" s="1"/>
  <c r="B1835" i="7"/>
  <c r="B1836" i="7" s="1"/>
  <c r="B1837" i="7" s="1"/>
  <c r="B1838" i="7" s="1"/>
  <c r="B1839" i="7" s="1"/>
  <c r="B1829" i="7"/>
  <c r="B1830" i="7" s="1"/>
  <c r="B1831" i="7" s="1"/>
  <c r="B1832" i="7" s="1"/>
  <c r="B1833" i="7" s="1"/>
  <c r="B1823" i="7"/>
  <c r="B1824" i="7" s="1"/>
  <c r="B1825" i="7" s="1"/>
  <c r="B1826" i="7" s="1"/>
  <c r="B1827" i="7" s="1"/>
  <c r="B1816" i="7"/>
  <c r="B1817" i="7" s="1"/>
  <c r="B1818" i="7" s="1"/>
  <c r="B1819" i="7" s="1"/>
  <c r="B1820" i="7" s="1"/>
  <c r="B1821" i="7" s="1"/>
  <c r="B1809" i="7"/>
  <c r="B1810" i="7" s="1"/>
  <c r="B1811" i="7" s="1"/>
  <c r="B1812" i="7" s="1"/>
  <c r="B1813" i="7" s="1"/>
  <c r="B1814" i="7" s="1"/>
  <c r="B1796" i="7"/>
  <c r="B1797" i="7" s="1"/>
  <c r="B1798" i="7" s="1"/>
  <c r="B1799" i="7" s="1"/>
  <c r="B1800" i="7" s="1"/>
  <c r="B1801" i="7" s="1"/>
  <c r="B1802" i="7" s="1"/>
  <c r="B1803" i="7" s="1"/>
  <c r="B1804" i="7" s="1"/>
  <c r="B1805" i="7" s="1"/>
  <c r="B1806" i="7" s="1"/>
  <c r="B1807" i="7" s="1"/>
  <c r="A1796" i="7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B1788" i="7"/>
  <c r="B1789" i="7" s="1"/>
  <c r="B1790" i="7" s="1"/>
  <c r="B1791" i="7" s="1"/>
  <c r="B1792" i="7" s="1"/>
  <c r="B1793" i="7" s="1"/>
  <c r="B1794" i="7" s="1"/>
  <c r="B1783" i="7"/>
  <c r="B1784" i="7" s="1"/>
  <c r="B1785" i="7" s="1"/>
  <c r="B1786" i="7" s="1"/>
  <c r="B1775" i="7"/>
  <c r="B1776" i="7" s="1"/>
  <c r="B1777" i="7" s="1"/>
  <c r="B1778" i="7" s="1"/>
  <c r="B1779" i="7" s="1"/>
  <c r="B1780" i="7" s="1"/>
  <c r="B1781" i="7" s="1"/>
  <c r="B1770" i="7"/>
  <c r="B1771" i="7" s="1"/>
  <c r="B1772" i="7" s="1"/>
  <c r="B1773" i="7" s="1"/>
  <c r="B1762" i="7"/>
  <c r="B1763" i="7" s="1"/>
  <c r="B1764" i="7" s="1"/>
  <c r="B1765" i="7" s="1"/>
  <c r="B1766" i="7" s="1"/>
  <c r="B1767" i="7" s="1"/>
  <c r="B1768" i="7" s="1"/>
  <c r="B1752" i="7"/>
  <c r="B1753" i="7" s="1"/>
  <c r="B1754" i="7" s="1"/>
  <c r="B1755" i="7" s="1"/>
  <c r="B1756" i="7" s="1"/>
  <c r="B1757" i="7" s="1"/>
  <c r="B1758" i="7" s="1"/>
  <c r="B1759" i="7" s="1"/>
  <c r="B1760" i="7" s="1"/>
  <c r="B1742" i="7"/>
  <c r="B1743" i="7" s="1"/>
  <c r="B1744" i="7" s="1"/>
  <c r="B1745" i="7" s="1"/>
  <c r="B1746" i="7" s="1"/>
  <c r="B1747" i="7" s="1"/>
  <c r="B1748" i="7" s="1"/>
  <c r="B1749" i="7" s="1"/>
  <c r="B1750" i="7" s="1"/>
  <c r="B1736" i="7"/>
  <c r="B1737" i="7" s="1"/>
  <c r="B1738" i="7" s="1"/>
  <c r="B1739" i="7" s="1"/>
  <c r="B1740" i="7" s="1"/>
  <c r="B1724" i="7"/>
  <c r="B1725" i="7" s="1"/>
  <c r="B1726" i="7" s="1"/>
  <c r="B1727" i="7" s="1"/>
  <c r="B1728" i="7" s="1"/>
  <c r="B1729" i="7" s="1"/>
  <c r="B1730" i="7" s="1"/>
  <c r="B1731" i="7" s="1"/>
  <c r="B1732" i="7" s="1"/>
  <c r="B1733" i="7" s="1"/>
  <c r="B1734" i="7" s="1"/>
  <c r="A1724" i="7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B1708" i="7"/>
  <c r="B1709" i="7" s="1"/>
  <c r="B1710" i="7" s="1"/>
  <c r="B1711" i="7" s="1"/>
  <c r="B1712" i="7" s="1"/>
  <c r="B1713" i="7" s="1"/>
  <c r="B1714" i="7" s="1"/>
  <c r="B1715" i="7" s="1"/>
  <c r="B1716" i="7" s="1"/>
  <c r="B1717" i="7" s="1"/>
  <c r="B1718" i="7" s="1"/>
  <c r="B1719" i="7" s="1"/>
  <c r="B1720" i="7" s="1"/>
  <c r="B1721" i="7" s="1"/>
  <c r="B1722" i="7" s="1"/>
  <c r="A1708" i="7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690" i="7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B1681" i="7"/>
  <c r="B1682" i="7" s="1"/>
  <c r="B1683" i="7" s="1"/>
  <c r="B1684" i="7" s="1"/>
  <c r="B1685" i="7" s="1"/>
  <c r="B1686" i="7" s="1"/>
  <c r="B1687" i="7" s="1"/>
  <c r="B1688" i="7" s="1"/>
  <c r="B1672" i="7"/>
  <c r="B1673" i="7" s="1"/>
  <c r="B1674" i="7" s="1"/>
  <c r="B1675" i="7" s="1"/>
  <c r="B1676" i="7" s="1"/>
  <c r="B1677" i="7" s="1"/>
  <c r="B1678" i="7" s="1"/>
  <c r="B1679" i="7" s="1"/>
  <c r="B1668" i="7"/>
  <c r="B1669" i="7" s="1"/>
  <c r="B1670" i="7" s="1"/>
  <c r="B1662" i="7"/>
  <c r="B1663" i="7" s="1"/>
  <c r="B1664" i="7" s="1"/>
  <c r="B1665" i="7" s="1"/>
  <c r="B1666" i="7" s="1"/>
  <c r="B1653" i="7"/>
  <c r="B1654" i="7" s="1"/>
  <c r="B1655" i="7" s="1"/>
  <c r="B1656" i="7" s="1"/>
  <c r="B1657" i="7" s="1"/>
  <c r="B1658" i="7" s="1"/>
  <c r="B1659" i="7" s="1"/>
  <c r="B1660" i="7" s="1"/>
  <c r="B1646" i="7"/>
  <c r="B1647" i="7" s="1"/>
  <c r="B1648" i="7" s="1"/>
  <c r="B1649" i="7" s="1"/>
  <c r="B1650" i="7" s="1"/>
  <c r="B1651" i="7" s="1"/>
  <c r="B1641" i="7"/>
  <c r="B1642" i="7" s="1"/>
  <c r="B1643" i="7" s="1"/>
  <c r="B1644" i="7" s="1"/>
  <c r="B1635" i="7"/>
  <c r="B1636" i="7" s="1"/>
  <c r="B1637" i="7" s="1"/>
  <c r="B1638" i="7" s="1"/>
  <c r="B1639" i="7" s="1"/>
  <c r="B1624" i="7"/>
  <c r="B1625" i="7" s="1"/>
  <c r="B1626" i="7" s="1"/>
  <c r="B1627" i="7" s="1"/>
  <c r="B1628" i="7" s="1"/>
  <c r="B1629" i="7" s="1"/>
  <c r="B1630" i="7" s="1"/>
  <c r="B1631" i="7" s="1"/>
  <c r="B1632" i="7" s="1"/>
  <c r="B1633" i="7" s="1"/>
  <c r="B1613" i="7"/>
  <c r="B1614" i="7" s="1"/>
  <c r="B1615" i="7" s="1"/>
  <c r="B1616" i="7" s="1"/>
  <c r="B1617" i="7" s="1"/>
  <c r="B1618" i="7" s="1"/>
  <c r="B1619" i="7" s="1"/>
  <c r="B1620" i="7" s="1"/>
  <c r="B1621" i="7" s="1"/>
  <c r="B1622" i="7" s="1"/>
  <c r="B1600" i="7"/>
  <c r="B1601" i="7" s="1"/>
  <c r="B1602" i="7" s="1"/>
  <c r="B1603" i="7" s="1"/>
  <c r="B1604" i="7" s="1"/>
  <c r="B1605" i="7" s="1"/>
  <c r="B1606" i="7" s="1"/>
  <c r="B1607" i="7" s="1"/>
  <c r="B1608" i="7" s="1"/>
  <c r="B1609" i="7" s="1"/>
  <c r="B1610" i="7" s="1"/>
  <c r="B1611" i="7" s="1"/>
  <c r="A1600" i="7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B1583" i="7"/>
  <c r="B1584" i="7" s="1"/>
  <c r="B1585" i="7" s="1"/>
  <c r="B1586" i="7" s="1"/>
  <c r="B1587" i="7" s="1"/>
  <c r="B1588" i="7" s="1"/>
  <c r="B1589" i="7" s="1"/>
  <c r="B1590" i="7" s="1"/>
  <c r="B1591" i="7" s="1"/>
  <c r="B1592" i="7" s="1"/>
  <c r="B1593" i="7" s="1"/>
  <c r="B1594" i="7" s="1"/>
  <c r="B1595" i="7" s="1"/>
  <c r="B1596" i="7" s="1"/>
  <c r="B1597" i="7" s="1"/>
  <c r="B1598" i="7" s="1"/>
  <c r="A1583" i="7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B1580" i="7"/>
  <c r="B1581" i="7" s="1"/>
  <c r="B1576" i="7"/>
  <c r="B1577" i="7" s="1"/>
  <c r="B1578" i="7" s="1"/>
  <c r="B1572" i="7"/>
  <c r="B1573" i="7" s="1"/>
  <c r="B1574" i="7" s="1"/>
  <c r="B1571" i="7"/>
  <c r="B1559" i="7"/>
  <c r="B1560" i="7" s="1"/>
  <c r="B1561" i="7" s="1"/>
  <c r="B1562" i="7" s="1"/>
  <c r="B1563" i="7" s="1"/>
  <c r="B1564" i="7" s="1"/>
  <c r="B1565" i="7" s="1"/>
  <c r="B1566" i="7" s="1"/>
  <c r="B1567" i="7" s="1"/>
  <c r="B1568" i="7" s="1"/>
  <c r="B1569" i="7" s="1"/>
  <c r="B1556" i="7"/>
  <c r="B1557" i="7" s="1"/>
  <c r="B1548" i="7"/>
  <c r="B1549" i="7" s="1"/>
  <c r="B1550" i="7" s="1"/>
  <c r="B1551" i="7" s="1"/>
  <c r="B1552" i="7" s="1"/>
  <c r="B1553" i="7" s="1"/>
  <c r="B1554" i="7" s="1"/>
  <c r="B1535" i="7"/>
  <c r="B1536" i="7" s="1"/>
  <c r="B1537" i="7" s="1"/>
  <c r="B1538" i="7" s="1"/>
  <c r="B1539" i="7" s="1"/>
  <c r="B1540" i="7" s="1"/>
  <c r="B1541" i="7" s="1"/>
  <c r="B1542" i="7" s="1"/>
  <c r="B1543" i="7" s="1"/>
  <c r="B1544" i="7" s="1"/>
  <c r="B1545" i="7" s="1"/>
  <c r="B1546" i="7" s="1"/>
  <c r="B1525" i="7"/>
  <c r="B1526" i="7" s="1"/>
  <c r="B1527" i="7" s="1"/>
  <c r="B1528" i="7" s="1"/>
  <c r="B1529" i="7" s="1"/>
  <c r="B1530" i="7" s="1"/>
  <c r="B1531" i="7" s="1"/>
  <c r="B1532" i="7" s="1"/>
  <c r="B1533" i="7" s="1"/>
  <c r="B1517" i="7"/>
  <c r="B1518" i="7" s="1"/>
  <c r="B1519" i="7" s="1"/>
  <c r="B1520" i="7" s="1"/>
  <c r="B1521" i="7" s="1"/>
  <c r="B1522" i="7" s="1"/>
  <c r="B1523" i="7" s="1"/>
  <c r="B1507" i="7"/>
  <c r="B1508" i="7" s="1"/>
  <c r="B1509" i="7" s="1"/>
  <c r="B1510" i="7" s="1"/>
  <c r="B1511" i="7" s="1"/>
  <c r="B1512" i="7" s="1"/>
  <c r="B1513" i="7" s="1"/>
  <c r="B1514" i="7" s="1"/>
  <c r="B1515" i="7" s="1"/>
  <c r="B1502" i="7"/>
  <c r="B1503" i="7" s="1"/>
  <c r="B1504" i="7" s="1"/>
  <c r="B1505" i="7" s="1"/>
  <c r="B1491" i="7"/>
  <c r="B1492" i="7" s="1"/>
  <c r="B1493" i="7" s="1"/>
  <c r="B1494" i="7" s="1"/>
  <c r="B1495" i="7" s="1"/>
  <c r="B1496" i="7" s="1"/>
  <c r="B1497" i="7" s="1"/>
  <c r="B1498" i="7" s="1"/>
  <c r="B1499" i="7" s="1"/>
  <c r="B1500" i="7" s="1"/>
  <c r="B1486" i="7"/>
  <c r="B1487" i="7" s="1"/>
  <c r="B1488" i="7" s="1"/>
  <c r="B1489" i="7" s="1"/>
  <c r="B1477" i="7"/>
  <c r="B1478" i="7" s="1"/>
  <c r="B1479" i="7" s="1"/>
  <c r="B1480" i="7" s="1"/>
  <c r="B1481" i="7" s="1"/>
  <c r="B1482" i="7" s="1"/>
  <c r="B1483" i="7" s="1"/>
  <c r="B1484" i="7" s="1"/>
  <c r="B1468" i="7"/>
  <c r="B1469" i="7" s="1"/>
  <c r="B1470" i="7" s="1"/>
  <c r="B1471" i="7" s="1"/>
  <c r="B1472" i="7" s="1"/>
  <c r="B1473" i="7" s="1"/>
  <c r="B1474" i="7" s="1"/>
  <c r="B1475" i="7" s="1"/>
  <c r="B1460" i="7"/>
  <c r="B1461" i="7" s="1"/>
  <c r="B1462" i="7" s="1"/>
  <c r="B1463" i="7" s="1"/>
  <c r="B1464" i="7" s="1"/>
  <c r="B1465" i="7" s="1"/>
  <c r="B1466" i="7" s="1"/>
  <c r="A1460" i="7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B1456" i="7"/>
  <c r="B1457" i="7" s="1"/>
  <c r="B1458" i="7" s="1"/>
  <c r="B1450" i="7"/>
  <c r="B1451" i="7" s="1"/>
  <c r="B1452" i="7" s="1"/>
  <c r="B1453" i="7" s="1"/>
  <c r="B1454" i="7" s="1"/>
  <c r="B1441" i="7"/>
  <c r="B1442" i="7" s="1"/>
  <c r="B1443" i="7" s="1"/>
  <c r="B1444" i="7" s="1"/>
  <c r="B1445" i="7" s="1"/>
  <c r="B1446" i="7" s="1"/>
  <c r="B1447" i="7" s="1"/>
  <c r="B1448" i="7" s="1"/>
  <c r="B1437" i="7"/>
  <c r="B1438" i="7" s="1"/>
  <c r="B1439" i="7" s="1"/>
  <c r="B1425" i="7"/>
  <c r="B1426" i="7" s="1"/>
  <c r="B1427" i="7" s="1"/>
  <c r="B1428" i="7" s="1"/>
  <c r="B1429" i="7" s="1"/>
  <c r="B1430" i="7" s="1"/>
  <c r="B1431" i="7" s="1"/>
  <c r="B1432" i="7" s="1"/>
  <c r="B1433" i="7" s="1"/>
  <c r="B1434" i="7" s="1"/>
  <c r="B1435" i="7" s="1"/>
  <c r="B1421" i="7"/>
  <c r="B1422" i="7" s="1"/>
  <c r="B1423" i="7" s="1"/>
  <c r="B1418" i="7"/>
  <c r="B1419" i="7" s="1"/>
  <c r="B1420" i="7" s="1"/>
  <c r="B1411" i="7"/>
  <c r="B1412" i="7" s="1"/>
  <c r="B1413" i="7" s="1"/>
  <c r="B1414" i="7" s="1"/>
  <c r="B1415" i="7" s="1"/>
  <c r="B1416" i="7" s="1"/>
  <c r="B1408" i="7"/>
  <c r="B1409" i="7" s="1"/>
  <c r="B1397" i="7"/>
  <c r="B1398" i="7" s="1"/>
  <c r="B1399" i="7" s="1"/>
  <c r="B1400" i="7" s="1"/>
  <c r="B1401" i="7" s="1"/>
  <c r="B1402" i="7" s="1"/>
  <c r="B1403" i="7" s="1"/>
  <c r="B1404" i="7" s="1"/>
  <c r="B1405" i="7" s="1"/>
  <c r="B1406" i="7" s="1"/>
  <c r="B1394" i="7"/>
  <c r="B1395" i="7" s="1"/>
  <c r="B1386" i="7"/>
  <c r="B1387" i="7" s="1"/>
  <c r="B1388" i="7" s="1"/>
  <c r="B1389" i="7" s="1"/>
  <c r="B1390" i="7" s="1"/>
  <c r="B1391" i="7" s="1"/>
  <c r="B1392" i="7" s="1"/>
  <c r="B1379" i="7"/>
  <c r="B1380" i="7" s="1"/>
  <c r="B1381" i="7" s="1"/>
  <c r="B1382" i="7" s="1"/>
  <c r="B1383" i="7" s="1"/>
  <c r="B1384" i="7" s="1"/>
  <c r="B1371" i="7"/>
  <c r="B1372" i="7" s="1"/>
  <c r="B1373" i="7" s="1"/>
  <c r="B1374" i="7" s="1"/>
  <c r="B1375" i="7" s="1"/>
  <c r="B1376" i="7" s="1"/>
  <c r="B1377" i="7" s="1"/>
  <c r="A1371" i="7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B1368" i="7"/>
  <c r="B1369" i="7" s="1"/>
  <c r="B1365" i="7"/>
  <c r="B1366" i="7" s="1"/>
  <c r="B1361" i="7"/>
  <c r="B1362" i="7" s="1"/>
  <c r="B1363" i="7" s="1"/>
  <c r="B1355" i="7"/>
  <c r="B1356" i="7" s="1"/>
  <c r="B1357" i="7" s="1"/>
  <c r="B1358" i="7" s="1"/>
  <c r="B1359" i="7" s="1"/>
  <c r="A1355" i="7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04" i="7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B1297" i="7"/>
  <c r="B1298" i="7" s="1"/>
  <c r="B1299" i="7" s="1"/>
  <c r="B1300" i="7" s="1"/>
  <c r="B1301" i="7" s="1"/>
  <c r="B1302" i="7" s="1"/>
  <c r="B1287" i="7"/>
  <c r="B1288" i="7" s="1"/>
  <c r="B1289" i="7" s="1"/>
  <c r="B1290" i="7" s="1"/>
  <c r="B1291" i="7" s="1"/>
  <c r="B1292" i="7" s="1"/>
  <c r="B1293" i="7" s="1"/>
  <c r="B1294" i="7" s="1"/>
  <c r="B1295" i="7" s="1"/>
  <c r="B1276" i="7"/>
  <c r="B1277" i="7" s="1"/>
  <c r="B1278" i="7" s="1"/>
  <c r="B1279" i="7" s="1"/>
  <c r="B1280" i="7" s="1"/>
  <c r="B1281" i="7" s="1"/>
  <c r="B1282" i="7" s="1"/>
  <c r="B1283" i="7" s="1"/>
  <c r="B1284" i="7" s="1"/>
  <c r="B1285" i="7" s="1"/>
  <c r="B1265" i="7"/>
  <c r="B1266" i="7" s="1"/>
  <c r="B1267" i="7" s="1"/>
  <c r="B1268" i="7" s="1"/>
  <c r="B1269" i="7" s="1"/>
  <c r="B1270" i="7" s="1"/>
  <c r="B1271" i="7" s="1"/>
  <c r="B1272" i="7" s="1"/>
  <c r="B1273" i="7" s="1"/>
  <c r="B1274" i="7" s="1"/>
  <c r="B1251" i="7"/>
  <c r="B1252" i="7" s="1"/>
  <c r="B1253" i="7" s="1"/>
  <c r="B1254" i="7" s="1"/>
  <c r="B1255" i="7" s="1"/>
  <c r="B1256" i="7" s="1"/>
  <c r="B1257" i="7" s="1"/>
  <c r="B1258" i="7" s="1"/>
  <c r="B1259" i="7" s="1"/>
  <c r="B1260" i="7" s="1"/>
  <c r="B1261" i="7" s="1"/>
  <c r="B1262" i="7" s="1"/>
  <c r="B1263" i="7" s="1"/>
  <c r="B1239" i="7"/>
  <c r="B1240" i="7" s="1"/>
  <c r="B1241" i="7" s="1"/>
  <c r="B1242" i="7" s="1"/>
  <c r="B1243" i="7" s="1"/>
  <c r="B1244" i="7" s="1"/>
  <c r="B1245" i="7" s="1"/>
  <c r="B1246" i="7" s="1"/>
  <c r="B1247" i="7" s="1"/>
  <c r="B1248" i="7" s="1"/>
  <c r="B1249" i="7" s="1"/>
  <c r="B1235" i="7"/>
  <c r="B1236" i="7" s="1"/>
  <c r="B1237" i="7" s="1"/>
  <c r="B1222" i="7"/>
  <c r="B1223" i="7" s="1"/>
  <c r="B1224" i="7" s="1"/>
  <c r="B1225" i="7" s="1"/>
  <c r="B1226" i="7" s="1"/>
  <c r="B1227" i="7" s="1"/>
  <c r="B1228" i="7" s="1"/>
  <c r="B1229" i="7" s="1"/>
  <c r="B1230" i="7" s="1"/>
  <c r="B1231" i="7" s="1"/>
  <c r="B1232" i="7" s="1"/>
  <c r="B1233" i="7" s="1"/>
  <c r="B1210" i="7"/>
  <c r="B1211" i="7" s="1"/>
  <c r="B1212" i="7" s="1"/>
  <c r="B1213" i="7" s="1"/>
  <c r="B1214" i="7" s="1"/>
  <c r="B1215" i="7" s="1"/>
  <c r="B1216" i="7" s="1"/>
  <c r="B1217" i="7" s="1"/>
  <c r="B1218" i="7" s="1"/>
  <c r="B1219" i="7" s="1"/>
  <c r="B1220" i="7" s="1"/>
  <c r="B1197" i="7"/>
  <c r="B1198" i="7" s="1"/>
  <c r="B1199" i="7" s="1"/>
  <c r="B1200" i="7" s="1"/>
  <c r="B1201" i="7" s="1"/>
  <c r="B1202" i="7" s="1"/>
  <c r="B1203" i="7" s="1"/>
  <c r="B1204" i="7" s="1"/>
  <c r="B1205" i="7" s="1"/>
  <c r="B1206" i="7" s="1"/>
  <c r="B1207" i="7" s="1"/>
  <c r="B1208" i="7" s="1"/>
  <c r="A1197" i="7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B1180" i="7"/>
  <c r="B1181" i="7" s="1"/>
  <c r="B1182" i="7" s="1"/>
  <c r="B1183" i="7" s="1"/>
  <c r="B1184" i="7" s="1"/>
  <c r="B1185" i="7" s="1"/>
  <c r="B1186" i="7" s="1"/>
  <c r="B1187" i="7" s="1"/>
  <c r="B1188" i="7" s="1"/>
  <c r="B1189" i="7" s="1"/>
  <c r="B1190" i="7" s="1"/>
  <c r="B1191" i="7" s="1"/>
  <c r="B1192" i="7" s="1"/>
  <c r="B1193" i="7" s="1"/>
  <c r="B1194" i="7" s="1"/>
  <c r="B1195" i="7" s="1"/>
  <c r="B1175" i="7"/>
  <c r="B1176" i="7" s="1"/>
  <c r="B1177" i="7" s="1"/>
  <c r="B1178" i="7" s="1"/>
  <c r="B1162" i="7"/>
  <c r="B1163" i="7" s="1"/>
  <c r="B1164" i="7" s="1"/>
  <c r="B1165" i="7" s="1"/>
  <c r="B1166" i="7" s="1"/>
  <c r="B1167" i="7" s="1"/>
  <c r="B1168" i="7" s="1"/>
  <c r="B1169" i="7" s="1"/>
  <c r="B1170" i="7" s="1"/>
  <c r="B1171" i="7" s="1"/>
  <c r="B1172" i="7" s="1"/>
  <c r="B1173" i="7" s="1"/>
  <c r="B1149" i="7"/>
  <c r="B1150" i="7" s="1"/>
  <c r="B1151" i="7" s="1"/>
  <c r="B1152" i="7" s="1"/>
  <c r="B1153" i="7" s="1"/>
  <c r="B1154" i="7" s="1"/>
  <c r="B1155" i="7" s="1"/>
  <c r="B1156" i="7" s="1"/>
  <c r="B1157" i="7" s="1"/>
  <c r="B1158" i="7" s="1"/>
  <c r="B1159" i="7" s="1"/>
  <c r="B1160" i="7" s="1"/>
  <c r="B1136" i="7"/>
  <c r="B1137" i="7" s="1"/>
  <c r="B1138" i="7" s="1"/>
  <c r="B1139" i="7" s="1"/>
  <c r="B1140" i="7" s="1"/>
  <c r="B1141" i="7" s="1"/>
  <c r="B1142" i="7" s="1"/>
  <c r="B1143" i="7" s="1"/>
  <c r="B1144" i="7" s="1"/>
  <c r="B1145" i="7" s="1"/>
  <c r="B1146" i="7" s="1"/>
  <c r="B1147" i="7" s="1"/>
  <c r="B1131" i="7"/>
  <c r="B1132" i="7" s="1"/>
  <c r="B1133" i="7" s="1"/>
  <c r="B1134" i="7" s="1"/>
  <c r="B1120" i="7"/>
  <c r="B1121" i="7" s="1"/>
  <c r="B1122" i="7" s="1"/>
  <c r="B1123" i="7" s="1"/>
  <c r="B1124" i="7" s="1"/>
  <c r="B1125" i="7" s="1"/>
  <c r="B1126" i="7" s="1"/>
  <c r="B1127" i="7" s="1"/>
  <c r="B1128" i="7" s="1"/>
  <c r="B1129" i="7" s="1"/>
  <c r="B1110" i="7"/>
  <c r="B1111" i="7" s="1"/>
  <c r="B1112" i="7" s="1"/>
  <c r="B1113" i="7" s="1"/>
  <c r="B1114" i="7" s="1"/>
  <c r="B1115" i="7" s="1"/>
  <c r="B1116" i="7" s="1"/>
  <c r="B1117" i="7" s="1"/>
  <c r="B1118" i="7" s="1"/>
  <c r="B1096" i="7"/>
  <c r="B1097" i="7" s="1"/>
  <c r="B1098" i="7" s="1"/>
  <c r="B1099" i="7" s="1"/>
  <c r="B1100" i="7" s="1"/>
  <c r="B1101" i="7" s="1"/>
  <c r="B1102" i="7" s="1"/>
  <c r="B1103" i="7" s="1"/>
  <c r="B1104" i="7" s="1"/>
  <c r="B1105" i="7" s="1"/>
  <c r="B1106" i="7" s="1"/>
  <c r="B1107" i="7" s="1"/>
  <c r="B1108" i="7" s="1"/>
  <c r="B1090" i="7"/>
  <c r="B1091" i="7" s="1"/>
  <c r="B1092" i="7" s="1"/>
  <c r="B1093" i="7" s="1"/>
  <c r="B1094" i="7" s="1"/>
  <c r="B1079" i="7"/>
  <c r="B1080" i="7" s="1"/>
  <c r="B1081" i="7" s="1"/>
  <c r="B1082" i="7" s="1"/>
  <c r="B1083" i="7" s="1"/>
  <c r="B1084" i="7" s="1"/>
  <c r="B1085" i="7" s="1"/>
  <c r="B1086" i="7" s="1"/>
  <c r="B1087" i="7" s="1"/>
  <c r="B1088" i="7" s="1"/>
  <c r="A1079" i="7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B1077" i="7"/>
  <c r="B1068" i="7"/>
  <c r="B1069" i="7" s="1"/>
  <c r="B1070" i="7" s="1"/>
  <c r="B1071" i="7" s="1"/>
  <c r="B1072" i="7" s="1"/>
  <c r="B1073" i="7" s="1"/>
  <c r="B1074" i="7" s="1"/>
  <c r="B1075" i="7" s="1"/>
  <c r="B1056" i="7"/>
  <c r="B1057" i="7" s="1"/>
  <c r="B1058" i="7" s="1"/>
  <c r="B1059" i="7" s="1"/>
  <c r="B1060" i="7" s="1"/>
  <c r="B1061" i="7" s="1"/>
  <c r="B1062" i="7" s="1"/>
  <c r="B1063" i="7" s="1"/>
  <c r="B1064" i="7" s="1"/>
  <c r="B1065" i="7" s="1"/>
  <c r="B1066" i="7" s="1"/>
  <c r="B1048" i="7"/>
  <c r="B1049" i="7" s="1"/>
  <c r="B1050" i="7" s="1"/>
  <c r="B1051" i="7" s="1"/>
  <c r="B1052" i="7" s="1"/>
  <c r="B1053" i="7" s="1"/>
  <c r="B1054" i="7" s="1"/>
  <c r="B1037" i="7"/>
  <c r="B1038" i="7" s="1"/>
  <c r="B1039" i="7" s="1"/>
  <c r="B1040" i="7" s="1"/>
  <c r="B1041" i="7" s="1"/>
  <c r="B1042" i="7" s="1"/>
  <c r="B1043" i="7" s="1"/>
  <c r="B1044" i="7" s="1"/>
  <c r="B1045" i="7" s="1"/>
  <c r="B1046" i="7" s="1"/>
  <c r="B1030" i="7"/>
  <c r="B1031" i="7" s="1"/>
  <c r="B1032" i="7" s="1"/>
  <c r="B1033" i="7" s="1"/>
  <c r="B1034" i="7" s="1"/>
  <c r="B1035" i="7" s="1"/>
  <c r="B1026" i="7"/>
  <c r="B1027" i="7" s="1"/>
  <c r="B1028" i="7" s="1"/>
  <c r="B1022" i="7"/>
  <c r="B1023" i="7" s="1"/>
  <c r="B1024" i="7" s="1"/>
  <c r="B1016" i="7"/>
  <c r="B1017" i="7" s="1"/>
  <c r="B1018" i="7" s="1"/>
  <c r="B1019" i="7" s="1"/>
  <c r="B1020" i="7" s="1"/>
  <c r="B1005" i="7"/>
  <c r="B1006" i="7" s="1"/>
  <c r="B1007" i="7" s="1"/>
  <c r="B1008" i="7" s="1"/>
  <c r="B1009" i="7" s="1"/>
  <c r="B1010" i="7" s="1"/>
  <c r="B1011" i="7" s="1"/>
  <c r="B1012" i="7" s="1"/>
  <c r="B1013" i="7" s="1"/>
  <c r="B1014" i="7" s="1"/>
  <c r="B993" i="7"/>
  <c r="B994" i="7" s="1"/>
  <c r="B995" i="7" s="1"/>
  <c r="B996" i="7" s="1"/>
  <c r="B997" i="7" s="1"/>
  <c r="B998" i="7" s="1"/>
  <c r="B999" i="7" s="1"/>
  <c r="B1000" i="7" s="1"/>
  <c r="B1001" i="7" s="1"/>
  <c r="B1002" i="7" s="1"/>
  <c r="B1003" i="7" s="1"/>
  <c r="B981" i="7"/>
  <c r="B982" i="7" s="1"/>
  <c r="B983" i="7" s="1"/>
  <c r="B984" i="7" s="1"/>
  <c r="B985" i="7" s="1"/>
  <c r="B986" i="7" s="1"/>
  <c r="B987" i="7" s="1"/>
  <c r="B988" i="7" s="1"/>
  <c r="B989" i="7" s="1"/>
  <c r="B990" i="7" s="1"/>
  <c r="B991" i="7" s="1"/>
  <c r="B976" i="7"/>
  <c r="B977" i="7" s="1"/>
  <c r="B978" i="7" s="1"/>
  <c r="B979" i="7" s="1"/>
  <c r="B970" i="7"/>
  <c r="B971" i="7" s="1"/>
  <c r="B972" i="7" s="1"/>
  <c r="B973" i="7" s="1"/>
  <c r="B974" i="7" s="1"/>
  <c r="B962" i="7"/>
  <c r="B963" i="7" s="1"/>
  <c r="B964" i="7" s="1"/>
  <c r="B965" i="7" s="1"/>
  <c r="B966" i="7" s="1"/>
  <c r="B967" i="7" s="1"/>
  <c r="B968" i="7" s="1"/>
  <c r="B952" i="7"/>
  <c r="B953" i="7" s="1"/>
  <c r="B954" i="7" s="1"/>
  <c r="B955" i="7" s="1"/>
  <c r="B956" i="7" s="1"/>
  <c r="B957" i="7" s="1"/>
  <c r="B958" i="7" s="1"/>
  <c r="B959" i="7" s="1"/>
  <c r="B960" i="7" s="1"/>
  <c r="B943" i="7"/>
  <c r="B944" i="7" s="1"/>
  <c r="B945" i="7" s="1"/>
  <c r="B946" i="7" s="1"/>
  <c r="B947" i="7" s="1"/>
  <c r="B948" i="7" s="1"/>
  <c r="B949" i="7" s="1"/>
  <c r="B950" i="7" s="1"/>
  <c r="A943" i="7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B938" i="7"/>
  <c r="B939" i="7" s="1"/>
  <c r="B940" i="7" s="1"/>
  <c r="B941" i="7" s="1"/>
  <c r="B932" i="7"/>
  <c r="B933" i="7" s="1"/>
  <c r="B934" i="7" s="1"/>
  <c r="B935" i="7" s="1"/>
  <c r="B936" i="7" s="1"/>
  <c r="B926" i="7"/>
  <c r="B927" i="7" s="1"/>
  <c r="B928" i="7" s="1"/>
  <c r="B929" i="7" s="1"/>
  <c r="B930" i="7" s="1"/>
  <c r="B922" i="7"/>
  <c r="B923" i="7" s="1"/>
  <c r="B924" i="7" s="1"/>
  <c r="B917" i="7"/>
  <c r="B918" i="7" s="1"/>
  <c r="B919" i="7" s="1"/>
  <c r="B920" i="7" s="1"/>
  <c r="B913" i="7"/>
  <c r="B914" i="7" s="1"/>
  <c r="B915" i="7" s="1"/>
  <c r="B907" i="7"/>
  <c r="B908" i="7" s="1"/>
  <c r="B909" i="7" s="1"/>
  <c r="B910" i="7" s="1"/>
  <c r="B911" i="7" s="1"/>
  <c r="B900" i="7"/>
  <c r="B901" i="7" s="1"/>
  <c r="B902" i="7" s="1"/>
  <c r="B903" i="7" s="1"/>
  <c r="B904" i="7" s="1"/>
  <c r="B905" i="7" s="1"/>
  <c r="A900" i="7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B897" i="7"/>
  <c r="B898" i="7" s="1"/>
  <c r="B892" i="7"/>
  <c r="B893" i="7" s="1"/>
  <c r="B894" i="7" s="1"/>
  <c r="B895" i="7" s="1"/>
  <c r="B887" i="7"/>
  <c r="B888" i="7" s="1"/>
  <c r="B889" i="7" s="1"/>
  <c r="B890" i="7" s="1"/>
  <c r="B884" i="7"/>
  <c r="B885" i="7" s="1"/>
  <c r="B878" i="7"/>
  <c r="B879" i="7" s="1"/>
  <c r="B880" i="7" s="1"/>
  <c r="B881" i="7" s="1"/>
  <c r="B882" i="7" s="1"/>
  <c r="A878" i="7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B865" i="7"/>
  <c r="B866" i="7" s="1"/>
  <c r="B867" i="7" s="1"/>
  <c r="B868" i="7" s="1"/>
  <c r="B869" i="7" s="1"/>
  <c r="B870" i="7" s="1"/>
  <c r="B871" i="7" s="1"/>
  <c r="B872" i="7" s="1"/>
  <c r="B873" i="7" s="1"/>
  <c r="B874" i="7" s="1"/>
  <c r="B875" i="7" s="1"/>
  <c r="B876" i="7" s="1"/>
  <c r="B859" i="7"/>
  <c r="B860" i="7" s="1"/>
  <c r="B861" i="7" s="1"/>
  <c r="B862" i="7" s="1"/>
  <c r="B863" i="7" s="1"/>
  <c r="B851" i="7"/>
  <c r="B852" i="7" s="1"/>
  <c r="B853" i="7" s="1"/>
  <c r="B854" i="7" s="1"/>
  <c r="B855" i="7" s="1"/>
  <c r="B856" i="7" s="1"/>
  <c r="B857" i="7" s="1"/>
  <c r="B839" i="7"/>
  <c r="B840" i="7" s="1"/>
  <c r="B841" i="7" s="1"/>
  <c r="B842" i="7" s="1"/>
  <c r="B843" i="7" s="1"/>
  <c r="B844" i="7" s="1"/>
  <c r="B845" i="7" s="1"/>
  <c r="B846" i="7" s="1"/>
  <c r="B847" i="7" s="1"/>
  <c r="B848" i="7" s="1"/>
  <c r="B849" i="7" s="1"/>
  <c r="B826" i="7"/>
  <c r="B827" i="7" s="1"/>
  <c r="B828" i="7" s="1"/>
  <c r="B829" i="7" s="1"/>
  <c r="B830" i="7" s="1"/>
  <c r="B831" i="7" s="1"/>
  <c r="B832" i="7" s="1"/>
  <c r="B833" i="7" s="1"/>
  <c r="B834" i="7" s="1"/>
  <c r="B835" i="7" s="1"/>
  <c r="B836" i="7" s="1"/>
  <c r="B837" i="7" s="1"/>
  <c r="B815" i="7"/>
  <c r="B816" i="7" s="1"/>
  <c r="B817" i="7" s="1"/>
  <c r="B818" i="7" s="1"/>
  <c r="B819" i="7" s="1"/>
  <c r="B820" i="7" s="1"/>
  <c r="B821" i="7" s="1"/>
  <c r="B822" i="7" s="1"/>
  <c r="B823" i="7" s="1"/>
  <c r="B824" i="7" s="1"/>
  <c r="B806" i="7"/>
  <c r="B807" i="7" s="1"/>
  <c r="B808" i="7" s="1"/>
  <c r="B809" i="7" s="1"/>
  <c r="B810" i="7" s="1"/>
  <c r="B811" i="7" s="1"/>
  <c r="B812" i="7" s="1"/>
  <c r="B813" i="7" s="1"/>
  <c r="B797" i="7"/>
  <c r="B798" i="7" s="1"/>
  <c r="B799" i="7" s="1"/>
  <c r="B800" i="7" s="1"/>
  <c r="B801" i="7" s="1"/>
  <c r="B802" i="7" s="1"/>
  <c r="B803" i="7" s="1"/>
  <c r="B804" i="7" s="1"/>
  <c r="B789" i="7"/>
  <c r="B790" i="7" s="1"/>
  <c r="B791" i="7" s="1"/>
  <c r="B792" i="7" s="1"/>
  <c r="B793" i="7" s="1"/>
  <c r="B794" i="7" s="1"/>
  <c r="B795" i="7" s="1"/>
  <c r="B782" i="7"/>
  <c r="B783" i="7" s="1"/>
  <c r="B784" i="7" s="1"/>
  <c r="B785" i="7" s="1"/>
  <c r="B786" i="7" s="1"/>
  <c r="B787" i="7" s="1"/>
  <c r="B779" i="7"/>
  <c r="B780" i="7" s="1"/>
  <c r="B776" i="7"/>
  <c r="B777" i="7" s="1"/>
  <c r="A776" i="7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B772" i="7"/>
  <c r="B773" i="7" s="1"/>
  <c r="B774" i="7" s="1"/>
  <c r="B761" i="7"/>
  <c r="B762" i="7" s="1"/>
  <c r="B763" i="7" s="1"/>
  <c r="B764" i="7" s="1"/>
  <c r="B765" i="7" s="1"/>
  <c r="B766" i="7" s="1"/>
  <c r="B767" i="7" s="1"/>
  <c r="B768" i="7" s="1"/>
  <c r="B769" i="7" s="1"/>
  <c r="B770" i="7" s="1"/>
  <c r="B750" i="7"/>
  <c r="B751" i="7" s="1"/>
  <c r="B752" i="7" s="1"/>
  <c r="B753" i="7" s="1"/>
  <c r="B754" i="7" s="1"/>
  <c r="B755" i="7" s="1"/>
  <c r="B756" i="7" s="1"/>
  <c r="B757" i="7" s="1"/>
  <c r="B758" i="7" s="1"/>
  <c r="B759" i="7" s="1"/>
  <c r="B740" i="7"/>
  <c r="B741" i="7" s="1"/>
  <c r="B742" i="7" s="1"/>
  <c r="B743" i="7" s="1"/>
  <c r="B744" i="7" s="1"/>
  <c r="B745" i="7" s="1"/>
  <c r="B746" i="7" s="1"/>
  <c r="B747" i="7" s="1"/>
  <c r="B748" i="7" s="1"/>
  <c r="B729" i="7"/>
  <c r="B730" i="7" s="1"/>
  <c r="B731" i="7" s="1"/>
  <c r="B732" i="7" s="1"/>
  <c r="B733" i="7" s="1"/>
  <c r="B734" i="7" s="1"/>
  <c r="B735" i="7" s="1"/>
  <c r="B736" i="7" s="1"/>
  <c r="B737" i="7" s="1"/>
  <c r="B738" i="7" s="1"/>
  <c r="B712" i="7"/>
  <c r="B713" i="7" s="1"/>
  <c r="B714" i="7" s="1"/>
  <c r="B715" i="7" s="1"/>
  <c r="B716" i="7" s="1"/>
  <c r="B717" i="7" s="1"/>
  <c r="B718" i="7" s="1"/>
  <c r="B719" i="7" s="1"/>
  <c r="B720" i="7" s="1"/>
  <c r="B721" i="7" s="1"/>
  <c r="B722" i="7" s="1"/>
  <c r="B723" i="7" s="1"/>
  <c r="B724" i="7" s="1"/>
  <c r="B725" i="7" s="1"/>
  <c r="B726" i="7" s="1"/>
  <c r="B727" i="7" s="1"/>
  <c r="B709" i="7"/>
  <c r="B710" i="7" s="1"/>
  <c r="B697" i="7"/>
  <c r="B698" i="7" s="1"/>
  <c r="B699" i="7" s="1"/>
  <c r="B700" i="7" s="1"/>
  <c r="B701" i="7" s="1"/>
  <c r="B702" i="7" s="1"/>
  <c r="B703" i="7" s="1"/>
  <c r="B704" i="7" s="1"/>
  <c r="B705" i="7" s="1"/>
  <c r="B706" i="7" s="1"/>
  <c r="B707" i="7" s="1"/>
  <c r="B695" i="7"/>
  <c r="B692" i="7"/>
  <c r="B693" i="7" s="1"/>
  <c r="B687" i="7"/>
  <c r="B688" i="7" s="1"/>
  <c r="B689" i="7" s="1"/>
  <c r="B690" i="7" s="1"/>
  <c r="A687" i="7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B682" i="7"/>
  <c r="B683" i="7" s="1"/>
  <c r="B684" i="7" s="1"/>
  <c r="B685" i="7" s="1"/>
  <c r="B676" i="7"/>
  <c r="B677" i="7" s="1"/>
  <c r="B678" i="7" s="1"/>
  <c r="B679" i="7" s="1"/>
  <c r="B680" i="7" s="1"/>
  <c r="B670" i="7"/>
  <c r="B671" i="7" s="1"/>
  <c r="B672" i="7" s="1"/>
  <c r="B673" i="7" s="1"/>
  <c r="B674" i="7" s="1"/>
  <c r="B664" i="7"/>
  <c r="B665" i="7" s="1"/>
  <c r="B666" i="7" s="1"/>
  <c r="B667" i="7" s="1"/>
  <c r="B668" i="7" s="1"/>
  <c r="B655" i="7"/>
  <c r="B656" i="7" s="1"/>
  <c r="B657" i="7" s="1"/>
  <c r="B658" i="7" s="1"/>
  <c r="B659" i="7" s="1"/>
  <c r="B660" i="7" s="1"/>
  <c r="B661" i="7" s="1"/>
  <c r="B662" i="7" s="1"/>
  <c r="B647" i="7"/>
  <c r="B648" i="7" s="1"/>
  <c r="B649" i="7" s="1"/>
  <c r="B650" i="7" s="1"/>
  <c r="B651" i="7" s="1"/>
  <c r="B652" i="7" s="1"/>
  <c r="B653" i="7" s="1"/>
  <c r="B641" i="7"/>
  <c r="B642" i="7" s="1"/>
  <c r="B643" i="7" s="1"/>
  <c r="B644" i="7" s="1"/>
  <c r="B645" i="7" s="1"/>
  <c r="B633" i="7"/>
  <c r="B634" i="7" s="1"/>
  <c r="B635" i="7" s="1"/>
  <c r="B636" i="7" s="1"/>
  <c r="B637" i="7" s="1"/>
  <c r="B638" i="7" s="1"/>
  <c r="B639" i="7" s="1"/>
  <c r="B625" i="7"/>
  <c r="B626" i="7" s="1"/>
  <c r="B627" i="7" s="1"/>
  <c r="B628" i="7" s="1"/>
  <c r="B629" i="7" s="1"/>
  <c r="B630" i="7" s="1"/>
  <c r="B631" i="7" s="1"/>
  <c r="B618" i="7"/>
  <c r="B619" i="7" s="1"/>
  <c r="B620" i="7" s="1"/>
  <c r="B621" i="7" s="1"/>
  <c r="B622" i="7" s="1"/>
  <c r="B623" i="7" s="1"/>
  <c r="B608" i="7"/>
  <c r="B609" i="7" s="1"/>
  <c r="B610" i="7" s="1"/>
  <c r="B611" i="7" s="1"/>
  <c r="B612" i="7" s="1"/>
  <c r="B613" i="7" s="1"/>
  <c r="B614" i="7" s="1"/>
  <c r="B615" i="7" s="1"/>
  <c r="B616" i="7" s="1"/>
  <c r="B601" i="7"/>
  <c r="B602" i="7" s="1"/>
  <c r="B603" i="7" s="1"/>
  <c r="B604" i="7" s="1"/>
  <c r="B605" i="7" s="1"/>
  <c r="B606" i="7" s="1"/>
  <c r="B590" i="7"/>
  <c r="B591" i="7" s="1"/>
  <c r="B592" i="7" s="1"/>
  <c r="B593" i="7" s="1"/>
  <c r="B594" i="7" s="1"/>
  <c r="B595" i="7" s="1"/>
  <c r="B596" i="7" s="1"/>
  <c r="B597" i="7" s="1"/>
  <c r="B598" i="7" s="1"/>
  <c r="B599" i="7" s="1"/>
  <c r="A590" i="7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B587" i="7"/>
  <c r="B588" i="7" s="1"/>
  <c r="B578" i="7"/>
  <c r="B579" i="7" s="1"/>
  <c r="B580" i="7" s="1"/>
  <c r="B581" i="7" s="1"/>
  <c r="B582" i="7" s="1"/>
  <c r="B583" i="7" s="1"/>
  <c r="B584" i="7" s="1"/>
  <c r="B570" i="7"/>
  <c r="B571" i="7" s="1"/>
  <c r="B572" i="7" s="1"/>
  <c r="B573" i="7" s="1"/>
  <c r="B574" i="7" s="1"/>
  <c r="B563" i="7"/>
  <c r="B564" i="7" s="1"/>
  <c r="B565" i="7" s="1"/>
  <c r="B566" i="7" s="1"/>
  <c r="B567" i="7" s="1"/>
  <c r="B568" i="7" s="1"/>
  <c r="B553" i="7"/>
  <c r="B554" i="7" s="1"/>
  <c r="B555" i="7" s="1"/>
  <c r="B556" i="7" s="1"/>
  <c r="B557" i="7" s="1"/>
  <c r="B558" i="7" s="1"/>
  <c r="B559" i="7" s="1"/>
  <c r="B560" i="7" s="1"/>
  <c r="B561" i="7" s="1"/>
  <c r="B549" i="7"/>
  <c r="B550" i="7" s="1"/>
  <c r="B551" i="7" s="1"/>
  <c r="B541" i="7"/>
  <c r="B542" i="7" s="1"/>
  <c r="B543" i="7" s="1"/>
  <c r="B544" i="7" s="1"/>
  <c r="B545" i="7" s="1"/>
  <c r="B546" i="7" s="1"/>
  <c r="B532" i="7"/>
  <c r="B533" i="7" s="1"/>
  <c r="B534" i="7" s="1"/>
  <c r="B535" i="7" s="1"/>
  <c r="B536" i="7" s="1"/>
  <c r="B537" i="7" s="1"/>
  <c r="B538" i="7" s="1"/>
  <c r="B539" i="7" s="1"/>
  <c r="B526" i="7"/>
  <c r="B527" i="7" s="1"/>
  <c r="B528" i="7" s="1"/>
  <c r="B529" i="7" s="1"/>
  <c r="B530" i="7" s="1"/>
  <c r="B520" i="7"/>
  <c r="B521" i="7" s="1"/>
  <c r="B522" i="7" s="1"/>
  <c r="B523" i="7" s="1"/>
  <c r="B524" i="7" s="1"/>
  <c r="B517" i="7"/>
  <c r="B518" i="7" s="1"/>
  <c r="A516" i="7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B505" i="7"/>
  <c r="B506" i="7" s="1"/>
  <c r="B507" i="7" s="1"/>
  <c r="B508" i="7" s="1"/>
  <c r="B509" i="7" s="1"/>
  <c r="B510" i="7" s="1"/>
  <c r="B511" i="7" s="1"/>
  <c r="B512" i="7" s="1"/>
  <c r="B513" i="7" s="1"/>
  <c r="B495" i="7"/>
  <c r="B496" i="7" s="1"/>
  <c r="B497" i="7" s="1"/>
  <c r="B498" i="7" s="1"/>
  <c r="B499" i="7" s="1"/>
  <c r="B500" i="7" s="1"/>
  <c r="B501" i="7" s="1"/>
  <c r="B502" i="7" s="1"/>
  <c r="B503" i="7" s="1"/>
  <c r="B486" i="7"/>
  <c r="B487" i="7" s="1"/>
  <c r="B488" i="7" s="1"/>
  <c r="B489" i="7" s="1"/>
  <c r="B490" i="7" s="1"/>
  <c r="B491" i="7" s="1"/>
  <c r="B492" i="7" s="1"/>
  <c r="B493" i="7" s="1"/>
  <c r="B478" i="7"/>
  <c r="B479" i="7" s="1"/>
  <c r="B480" i="7" s="1"/>
  <c r="B481" i="7" s="1"/>
  <c r="B482" i="7" s="1"/>
  <c r="B483" i="7" s="1"/>
  <c r="B484" i="7" s="1"/>
  <c r="B467" i="7"/>
  <c r="B468" i="7" s="1"/>
  <c r="B469" i="7" s="1"/>
  <c r="B470" i="7" s="1"/>
  <c r="B471" i="7" s="1"/>
  <c r="B472" i="7" s="1"/>
  <c r="B473" i="7" s="1"/>
  <c r="B474" i="7" s="1"/>
  <c r="B475" i="7" s="1"/>
  <c r="B476" i="7" s="1"/>
  <c r="B461" i="7"/>
  <c r="B462" i="7" s="1"/>
  <c r="B463" i="7" s="1"/>
  <c r="B464" i="7" s="1"/>
  <c r="B465" i="7" s="1"/>
  <c r="B458" i="7"/>
  <c r="B459" i="7" s="1"/>
  <c r="B452" i="7"/>
  <c r="B453" i="7" s="1"/>
  <c r="B454" i="7" s="1"/>
  <c r="B455" i="7" s="1"/>
  <c r="B456" i="7" s="1"/>
  <c r="B446" i="7"/>
  <c r="B447" i="7" s="1"/>
  <c r="B448" i="7" s="1"/>
  <c r="B449" i="7" s="1"/>
  <c r="B450" i="7" s="1"/>
  <c r="B439" i="7"/>
  <c r="B440" i="7" s="1"/>
  <c r="B441" i="7" s="1"/>
  <c r="B442" i="7" s="1"/>
  <c r="B443" i="7" s="1"/>
  <c r="B444" i="7" s="1"/>
  <c r="B430" i="7"/>
  <c r="B431" i="7" s="1"/>
  <c r="B432" i="7" s="1"/>
  <c r="B433" i="7" s="1"/>
  <c r="B434" i="7" s="1"/>
  <c r="B435" i="7" s="1"/>
  <c r="B436" i="7" s="1"/>
  <c r="B437" i="7" s="1"/>
  <c r="B427" i="7"/>
  <c r="B428" i="7" s="1"/>
  <c r="B421" i="7"/>
  <c r="B422" i="7" s="1"/>
  <c r="B423" i="7" s="1"/>
  <c r="B424" i="7" s="1"/>
  <c r="B425" i="7" s="1"/>
  <c r="B414" i="7"/>
  <c r="B415" i="7" s="1"/>
  <c r="B416" i="7" s="1"/>
  <c r="B417" i="7" s="1"/>
  <c r="B418" i="7" s="1"/>
  <c r="B419" i="7" s="1"/>
  <c r="B404" i="7"/>
  <c r="B405" i="7" s="1"/>
  <c r="B406" i="7" s="1"/>
  <c r="B407" i="7" s="1"/>
  <c r="B408" i="7" s="1"/>
  <c r="B409" i="7" s="1"/>
  <c r="B410" i="7" s="1"/>
  <c r="B411" i="7" s="1"/>
  <c r="B412" i="7" s="1"/>
  <c r="B398" i="7"/>
  <c r="B399" i="7" s="1"/>
  <c r="B400" i="7" s="1"/>
  <c r="B401" i="7" s="1"/>
  <c r="B402" i="7" s="1"/>
  <c r="B391" i="7"/>
  <c r="B392" i="7" s="1"/>
  <c r="B393" i="7" s="1"/>
  <c r="B394" i="7" s="1"/>
  <c r="B395" i="7" s="1"/>
  <c r="B396" i="7" s="1"/>
  <c r="A391" i="7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B386" i="7"/>
  <c r="B387" i="7" s="1"/>
  <c r="B388" i="7" s="1"/>
  <c r="B389" i="7" s="1"/>
  <c r="B377" i="7"/>
  <c r="B378" i="7" s="1"/>
  <c r="B379" i="7" s="1"/>
  <c r="B380" i="7" s="1"/>
  <c r="B381" i="7" s="1"/>
  <c r="B382" i="7" s="1"/>
  <c r="B383" i="7" s="1"/>
  <c r="B384" i="7" s="1"/>
  <c r="B368" i="7"/>
  <c r="B369" i="7" s="1"/>
  <c r="B370" i="7" s="1"/>
  <c r="B371" i="7" s="1"/>
  <c r="B372" i="7" s="1"/>
  <c r="B373" i="7" s="1"/>
  <c r="B374" i="7" s="1"/>
  <c r="B375" i="7" s="1"/>
  <c r="B354" i="7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45" i="7"/>
  <c r="B346" i="7" s="1"/>
  <c r="B347" i="7" s="1"/>
  <c r="B348" i="7" s="1"/>
  <c r="B349" i="7" s="1"/>
  <c r="B350" i="7" s="1"/>
  <c r="B351" i="7" s="1"/>
  <c r="B352" i="7" s="1"/>
  <c r="B321" i="7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10" i="7"/>
  <c r="B311" i="7" s="1"/>
  <c r="B312" i="7" s="1"/>
  <c r="B313" i="7" s="1"/>
  <c r="B314" i="7" s="1"/>
  <c r="B315" i="7" s="1"/>
  <c r="B316" i="7" s="1"/>
  <c r="B317" i="7" s="1"/>
  <c r="B318" i="7" s="1"/>
  <c r="B319" i="7" s="1"/>
  <c r="B295" i="7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279" i="7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61" i="7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42" i="7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A242" i="7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B238" i="7"/>
  <c r="B239" i="7" s="1"/>
  <c r="B240" i="7" s="1"/>
  <c r="B234" i="7"/>
  <c r="B235" i="7" s="1"/>
  <c r="B236" i="7" s="1"/>
  <c r="B232" i="7"/>
  <c r="B223" i="7"/>
  <c r="B224" i="7" s="1"/>
  <c r="B225" i="7" s="1"/>
  <c r="B226" i="7" s="1"/>
  <c r="B227" i="7" s="1"/>
  <c r="B228" i="7" s="1"/>
  <c r="B219" i="7"/>
  <c r="B220" i="7" s="1"/>
  <c r="B221" i="7" s="1"/>
  <c r="B213" i="7"/>
  <c r="B214" i="7" s="1"/>
  <c r="B215" i="7" s="1"/>
  <c r="B216" i="7" s="1"/>
  <c r="B217" i="7" s="1"/>
  <c r="B209" i="7"/>
  <c r="B210" i="7" s="1"/>
  <c r="B211" i="7" s="1"/>
  <c r="B202" i="7"/>
  <c r="B203" i="7" s="1"/>
  <c r="B204" i="7" s="1"/>
  <c r="B205" i="7" s="1"/>
  <c r="B206" i="7" s="1"/>
  <c r="B207" i="7" s="1"/>
  <c r="B198" i="7"/>
  <c r="B199" i="7" s="1"/>
  <c r="B200" i="7" s="1"/>
  <c r="B194" i="7"/>
  <c r="B195" i="7" s="1"/>
  <c r="B196" i="7" s="1"/>
  <c r="B189" i="7"/>
  <c r="B190" i="7" s="1"/>
  <c r="B191" i="7" s="1"/>
  <c r="B192" i="7" s="1"/>
  <c r="B182" i="7"/>
  <c r="B183" i="7" s="1"/>
  <c r="B184" i="7" s="1"/>
  <c r="B185" i="7" s="1"/>
  <c r="B186" i="7" s="1"/>
  <c r="B187" i="7" s="1"/>
  <c r="B176" i="7"/>
  <c r="B177" i="7" s="1"/>
  <c r="B178" i="7" s="1"/>
  <c r="B179" i="7" s="1"/>
  <c r="B180" i="7" s="1"/>
  <c r="B170" i="7"/>
  <c r="B171" i="7" s="1"/>
  <c r="B172" i="7" s="1"/>
  <c r="B173" i="7" s="1"/>
  <c r="B174" i="7" s="1"/>
  <c r="B167" i="7"/>
  <c r="B162" i="7"/>
  <c r="B163" i="7" s="1"/>
  <c r="A162" i="7"/>
  <c r="A163" i="7" s="1"/>
  <c r="B151" i="7"/>
  <c r="B152" i="7" s="1"/>
  <c r="B153" i="7" s="1"/>
  <c r="B154" i="7" s="1"/>
  <c r="B155" i="7" s="1"/>
  <c r="B156" i="7" s="1"/>
  <c r="B157" i="7" s="1"/>
  <c r="B158" i="7" s="1"/>
  <c r="B159" i="7" s="1"/>
  <c r="B160" i="7" s="1"/>
  <c r="B144" i="7"/>
  <c r="B145" i="7" s="1"/>
  <c r="B146" i="7" s="1"/>
  <c r="B147" i="7" s="1"/>
  <c r="B148" i="7" s="1"/>
  <c r="B149" i="7" s="1"/>
  <c r="B136" i="7"/>
  <c r="B137" i="7" s="1"/>
  <c r="B138" i="7" s="1"/>
  <c r="B139" i="7" s="1"/>
  <c r="B140" i="7" s="1"/>
  <c r="B141" i="7" s="1"/>
  <c r="B142" i="7" s="1"/>
  <c r="B129" i="7"/>
  <c r="B130" i="7" s="1"/>
  <c r="B131" i="7" s="1"/>
  <c r="B132" i="7" s="1"/>
  <c r="B133" i="7" s="1"/>
  <c r="B134" i="7" s="1"/>
  <c r="B122" i="7"/>
  <c r="B123" i="7" s="1"/>
  <c r="B124" i="7" s="1"/>
  <c r="B125" i="7" s="1"/>
  <c r="B126" i="7" s="1"/>
  <c r="B127" i="7" s="1"/>
  <c r="B116" i="7"/>
  <c r="B117" i="7" s="1"/>
  <c r="B118" i="7" s="1"/>
  <c r="B119" i="7" s="1"/>
  <c r="B120" i="7" s="1"/>
  <c r="B108" i="7"/>
  <c r="B109" i="7" s="1"/>
  <c r="B110" i="7" s="1"/>
  <c r="B111" i="7" s="1"/>
  <c r="B112" i="7" s="1"/>
  <c r="B113" i="7" s="1"/>
  <c r="B114" i="7" s="1"/>
  <c r="B100" i="7"/>
  <c r="B101" i="7" s="1"/>
  <c r="B102" i="7" s="1"/>
  <c r="B103" i="7" s="1"/>
  <c r="B104" i="7" s="1"/>
  <c r="B105" i="7" s="1"/>
  <c r="B106" i="7" s="1"/>
  <c r="B95" i="7"/>
  <c r="B96" i="7" s="1"/>
  <c r="B97" i="7" s="1"/>
  <c r="B98" i="7" s="1"/>
  <c r="B91" i="7"/>
  <c r="B92" i="7" s="1"/>
  <c r="B93" i="7" s="1"/>
  <c r="B89" i="7"/>
  <c r="B82" i="7"/>
  <c r="B83" i="7" s="1"/>
  <c r="B84" i="7" s="1"/>
  <c r="B85" i="7" s="1"/>
  <c r="B86" i="7" s="1"/>
  <c r="B87" i="7" s="1"/>
  <c r="B75" i="7"/>
  <c r="B76" i="7" s="1"/>
  <c r="B77" i="7" s="1"/>
  <c r="B78" i="7" s="1"/>
  <c r="B79" i="7" s="1"/>
  <c r="A75" i="7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B94" i="6" a="1"/>
  <c r="AB94" i="6" s="1"/>
  <c r="AB10" i="6" s="1"/>
  <c r="AB29" i="6" s="1"/>
  <c r="AA94" i="6" a="1"/>
  <c r="AA94" i="6" s="1"/>
  <c r="AA10" i="6" s="1"/>
  <c r="AA29" i="6" s="1"/>
  <c r="Z94" i="6" a="1"/>
  <c r="Z94" i="6" s="1"/>
  <c r="Z129" i="6" s="1"/>
  <c r="Y94" i="6" a="1"/>
  <c r="Y94" i="6" s="1"/>
  <c r="X94" i="6" a="1"/>
  <c r="X94" i="6" s="1"/>
  <c r="X10" i="6" s="1"/>
  <c r="X29" i="6" s="1"/>
  <c r="W94" i="6" a="1"/>
  <c r="W94" i="6" s="1"/>
  <c r="W129" i="6" s="1"/>
  <c r="V94" i="6" a="1"/>
  <c r="V94" i="6" s="1"/>
  <c r="V10" i="6" s="1"/>
  <c r="V29" i="6" s="1"/>
  <c r="U94" i="6" a="1"/>
  <c r="U94" i="6" s="1"/>
  <c r="T94" i="6" a="1"/>
  <c r="T94" i="6" s="1"/>
  <c r="T10" i="6" s="1"/>
  <c r="T29" i="6" s="1"/>
  <c r="S94" i="6" a="1"/>
  <c r="S94" i="6" s="1"/>
  <c r="R94" i="6" a="1"/>
  <c r="R94" i="6" s="1"/>
  <c r="Q94" i="6" a="1"/>
  <c r="Q94" i="6" s="1"/>
  <c r="P94" i="6" a="1"/>
  <c r="P94" i="6" s="1"/>
  <c r="O94" i="6" a="1"/>
  <c r="O94" i="6" s="1"/>
  <c r="O119" i="6" s="1"/>
  <c r="N94" i="6" a="1"/>
  <c r="N94" i="6" s="1"/>
  <c r="N10" i="6" s="1"/>
  <c r="N29" i="6" s="1"/>
  <c r="AB93" i="6"/>
  <c r="AB32" i="6" s="1"/>
  <c r="AA93" i="6"/>
  <c r="AA32" i="6" s="1"/>
  <c r="Z93" i="6"/>
  <c r="Z32" i="6" s="1"/>
  <c r="Y93" i="6"/>
  <c r="Y32" i="6" s="1"/>
  <c r="X93" i="6"/>
  <c r="W93" i="6"/>
  <c r="V93" i="6"/>
  <c r="U93" i="6"/>
  <c r="U32" i="6" s="1"/>
  <c r="T93" i="6"/>
  <c r="T32" i="6" s="1"/>
  <c r="S93" i="6"/>
  <c r="R93" i="6"/>
  <c r="Q93" i="6"/>
  <c r="Q32" i="6" s="1"/>
  <c r="P93" i="6"/>
  <c r="P32" i="6" s="1"/>
  <c r="O93" i="6"/>
  <c r="O32" i="6" s="1"/>
  <c r="N93" i="6"/>
  <c r="N32" i="6" s="1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O88" i="6"/>
  <c r="N88" i="6"/>
  <c r="M88" i="6"/>
  <c r="L88" i="6"/>
  <c r="K88" i="6"/>
  <c r="J88" i="6"/>
  <c r="I88" i="6"/>
  <c r="H88" i="6"/>
  <c r="G88" i="6"/>
  <c r="F88" i="6"/>
  <c r="E88" i="6"/>
  <c r="D88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O87" i="6"/>
  <c r="N87" i="6"/>
  <c r="M87" i="6"/>
  <c r="L87" i="6"/>
  <c r="K87" i="6"/>
  <c r="J87" i="6"/>
  <c r="I87" i="6"/>
  <c r="H87" i="6"/>
  <c r="G87" i="6"/>
  <c r="F87" i="6"/>
  <c r="E87" i="6"/>
  <c r="AB76" i="6"/>
  <c r="AB77" i="6" s="1"/>
  <c r="AB7" i="6" s="1"/>
  <c r="AB130" i="6" s="1"/>
  <c r="AA76" i="6"/>
  <c r="AA77" i="6" s="1"/>
  <c r="AA7" i="6" s="1"/>
  <c r="Z76" i="6"/>
  <c r="Z77" i="6" s="1"/>
  <c r="Z7" i="6" s="1"/>
  <c r="Y76" i="6"/>
  <c r="Y77" i="6" s="1"/>
  <c r="Y7" i="6" s="1"/>
  <c r="X76" i="6"/>
  <c r="X77" i="6" s="1"/>
  <c r="X7" i="6" s="1"/>
  <c r="W76" i="6"/>
  <c r="W77" i="6" s="1"/>
  <c r="W7" i="6" s="1"/>
  <c r="V76" i="6"/>
  <c r="V77" i="6" s="1"/>
  <c r="V7" i="6" s="1"/>
  <c r="U76" i="6"/>
  <c r="U77" i="6" s="1"/>
  <c r="U7" i="6" s="1"/>
  <c r="T76" i="6"/>
  <c r="T77" i="6" s="1"/>
  <c r="T7" i="6" s="1"/>
  <c r="S76" i="6"/>
  <c r="S77" i="6" s="1"/>
  <c r="S7" i="6" s="1"/>
  <c r="U68" i="6"/>
  <c r="S68" i="6"/>
  <c r="R68" i="6"/>
  <c r="Q68" i="6"/>
  <c r="M68" i="6"/>
  <c r="E68" i="6"/>
  <c r="AB60" i="6"/>
  <c r="F54" i="6"/>
  <c r="G54" i="6" s="1"/>
  <c r="E54" i="6"/>
  <c r="D55" i="6" s="1"/>
  <c r="AA19" i="6"/>
  <c r="AA24" i="6" s="1"/>
  <c r="Z19" i="6"/>
  <c r="Z31" i="6" s="1"/>
  <c r="Y19" i="6"/>
  <c r="Y31" i="6" s="1"/>
  <c r="X19" i="6"/>
  <c r="X31" i="6" s="1"/>
  <c r="W19" i="6"/>
  <c r="W31" i="6" s="1"/>
  <c r="V19" i="6"/>
  <c r="V24" i="6" s="1"/>
  <c r="U19" i="6"/>
  <c r="U31" i="6" s="1"/>
  <c r="T19" i="6"/>
  <c r="S19" i="6"/>
  <c r="S31" i="6" s="1"/>
  <c r="R19" i="6"/>
  <c r="R31" i="6" s="1"/>
  <c r="Q19" i="6"/>
  <c r="Q24" i="6" s="1"/>
  <c r="P19" i="6"/>
  <c r="P24" i="6" s="1"/>
  <c r="O19" i="6"/>
  <c r="N19" i="6"/>
  <c r="N24" i="6" s="1"/>
  <c r="M19" i="6"/>
  <c r="L19" i="6"/>
  <c r="L24" i="6" s="1"/>
  <c r="K19" i="6"/>
  <c r="J19" i="6"/>
  <c r="J24" i="6" s="1"/>
  <c r="I19" i="6"/>
  <c r="I31" i="6" s="1"/>
  <c r="H19" i="6"/>
  <c r="H24" i="6" s="1"/>
  <c r="G19" i="6"/>
  <c r="G24" i="6" s="1"/>
  <c r="F19" i="6"/>
  <c r="F24" i="6" s="1"/>
  <c r="E19" i="6"/>
  <c r="E31" i="6" s="1"/>
  <c r="D19" i="6"/>
  <c r="D121" i="6" s="1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B12" i="6"/>
  <c r="A5" i="6"/>
  <c r="A4" i="6"/>
  <c r="Z11" i="5"/>
  <c r="Y11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B11" i="5"/>
  <c r="Z10" i="5"/>
  <c r="Y10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B10" i="5"/>
  <c r="Z9" i="5"/>
  <c r="Y9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B9" i="5"/>
  <c r="Z8" i="5"/>
  <c r="Y8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B8" i="5"/>
  <c r="Z7" i="5"/>
  <c r="Y7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B7" i="5"/>
  <c r="Z6" i="5"/>
  <c r="AB68" i="6" s="1"/>
  <c r="Y6" i="5"/>
  <c r="AA68" i="6" s="1"/>
  <c r="X6" i="5"/>
  <c r="Z68" i="6" s="1"/>
  <c r="W6" i="5"/>
  <c r="Y68" i="6" s="1"/>
  <c r="V6" i="5"/>
  <c r="X68" i="6" s="1"/>
  <c r="U6" i="5"/>
  <c r="W68" i="6" s="1"/>
  <c r="T6" i="5"/>
  <c r="V68" i="6" s="1"/>
  <c r="S6" i="5"/>
  <c r="R6" i="5"/>
  <c r="T68" i="6" s="1"/>
  <c r="Q6" i="5"/>
  <c r="P6" i="5"/>
  <c r="O6" i="5"/>
  <c r="N6" i="5"/>
  <c r="P68" i="6" s="1"/>
  <c r="M6" i="5"/>
  <c r="O68" i="6" s="1"/>
  <c r="L6" i="5"/>
  <c r="N68" i="6" s="1"/>
  <c r="K6" i="5"/>
  <c r="J6" i="5"/>
  <c r="L68" i="6" s="1"/>
  <c r="I6" i="5"/>
  <c r="K68" i="6" s="1"/>
  <c r="H6" i="5"/>
  <c r="J68" i="6" s="1"/>
  <c r="G6" i="5"/>
  <c r="I68" i="6" s="1"/>
  <c r="F6" i="5"/>
  <c r="H68" i="6" s="1"/>
  <c r="E6" i="5"/>
  <c r="G68" i="6" s="1"/>
  <c r="D6" i="5"/>
  <c r="F68" i="6" s="1"/>
  <c r="C6" i="5"/>
  <c r="B6" i="5"/>
  <c r="D68" i="6" s="1"/>
  <c r="Z5" i="5"/>
  <c r="Y5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B5" i="5"/>
  <c r="Z3" i="5"/>
  <c r="Y3" i="5"/>
  <c r="AA60" i="6" s="1"/>
  <c r="X3" i="5"/>
  <c r="Z60" i="6" s="1"/>
  <c r="W3" i="5"/>
  <c r="Y60" i="6" s="1"/>
  <c r="V3" i="5"/>
  <c r="X60" i="6" s="1"/>
  <c r="U3" i="5"/>
  <c r="W60" i="6" s="1"/>
  <c r="T3" i="5"/>
  <c r="V60" i="6" s="1"/>
  <c r="S3" i="5"/>
  <c r="U60" i="6" s="1"/>
  <c r="R3" i="5"/>
  <c r="T60" i="6" s="1"/>
  <c r="Q3" i="5"/>
  <c r="S60" i="6" s="1"/>
  <c r="P3" i="5"/>
  <c r="R60" i="6" s="1"/>
  <c r="O3" i="5"/>
  <c r="Q60" i="6" s="1"/>
  <c r="N3" i="5"/>
  <c r="P60" i="6" s="1"/>
  <c r="M3" i="5"/>
  <c r="O60" i="6" s="1"/>
  <c r="L3" i="5"/>
  <c r="N60" i="6" s="1"/>
  <c r="K3" i="5"/>
  <c r="M60" i="6" s="1"/>
  <c r="J3" i="5"/>
  <c r="L60" i="6" s="1"/>
  <c r="I3" i="5"/>
  <c r="K60" i="6" s="1"/>
  <c r="H3" i="5"/>
  <c r="J60" i="6" s="1"/>
  <c r="G3" i="5"/>
  <c r="I60" i="6" s="1"/>
  <c r="F3" i="5"/>
  <c r="H60" i="6" s="1"/>
  <c r="E3" i="5"/>
  <c r="G60" i="6" s="1"/>
  <c r="D3" i="5"/>
  <c r="F60" i="6" s="1"/>
  <c r="C3" i="5"/>
  <c r="E60" i="6" s="1"/>
  <c r="B3" i="5"/>
  <c r="D60" i="6" s="1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2" i="5"/>
  <c r="C24" i="4"/>
  <c r="C20" i="4"/>
  <c r="C15" i="4"/>
  <c r="C2" i="4"/>
  <c r="B34" i="3"/>
  <c r="N26" i="3"/>
  <c r="B21" i="3"/>
  <c r="N17" i="3"/>
  <c r="J17" i="3"/>
  <c r="E15" i="3"/>
  <c r="G15" i="3" s="1"/>
  <c r="N12" i="3"/>
  <c r="M10" i="3"/>
  <c r="M8" i="3"/>
  <c r="F16" i="2"/>
  <c r="D15" i="2"/>
  <c r="D13" i="2"/>
  <c r="D12" i="2"/>
  <c r="D9" i="2"/>
  <c r="D7" i="2"/>
  <c r="D6" i="2"/>
  <c r="AB35" i="6" l="1"/>
  <c r="O35" i="6"/>
  <c r="D61" i="6"/>
  <c r="C28" i="4"/>
  <c r="C29" i="4" s="1"/>
  <c r="C31" i="4" s="1"/>
  <c r="C67" i="4" s="1"/>
  <c r="C48" i="4" s="1"/>
  <c r="C42" i="4" s="1"/>
  <c r="O10" i="6"/>
  <c r="O29" i="6" s="1"/>
  <c r="N31" i="6"/>
  <c r="AA35" i="6"/>
  <c r="D4" i="6"/>
  <c r="N121" i="6"/>
  <c r="N35" i="6"/>
  <c r="X24" i="6"/>
  <c r="Y24" i="6"/>
  <c r="U24" i="6"/>
  <c r="V35" i="6"/>
  <c r="G31" i="6"/>
  <c r="H31" i="6"/>
  <c r="E24" i="6"/>
  <c r="Z119" i="6"/>
  <c r="D131" i="6"/>
  <c r="H121" i="6"/>
  <c r="T131" i="6"/>
  <c r="W119" i="6"/>
  <c r="Y131" i="6"/>
  <c r="V32" i="6"/>
  <c r="Z131" i="6"/>
  <c r="A164" i="7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B39" i="3"/>
  <c r="AA130" i="6"/>
  <c r="AA120" i="6"/>
  <c r="P119" i="6"/>
  <c r="P35" i="6"/>
  <c r="P10" i="6"/>
  <c r="P29" i="6" s="1"/>
  <c r="P129" i="6"/>
  <c r="U129" i="6"/>
  <c r="U10" i="6"/>
  <c r="U29" i="6" s="1"/>
  <c r="Y35" i="6"/>
  <c r="D122" i="6"/>
  <c r="N131" i="6"/>
  <c r="D31" i="6"/>
  <c r="U35" i="6"/>
  <c r="O129" i="6"/>
  <c r="E121" i="6"/>
  <c r="Z10" i="6"/>
  <c r="Z29" i="6" s="1"/>
  <c r="Q121" i="6"/>
  <c r="AA131" i="6"/>
  <c r="T121" i="6"/>
  <c r="Q31" i="6"/>
  <c r="T31" i="6"/>
  <c r="W10" i="6"/>
  <c r="W29" i="6" s="1"/>
  <c r="AB120" i="6"/>
  <c r="O24" i="6"/>
  <c r="O131" i="6"/>
  <c r="O31" i="6"/>
  <c r="O121" i="6"/>
  <c r="W130" i="6"/>
  <c r="W120" i="6"/>
  <c r="E55" i="6"/>
  <c r="R35" i="6"/>
  <c r="R32" i="6"/>
  <c r="F55" i="6"/>
  <c r="Z120" i="6"/>
  <c r="Z130" i="6"/>
  <c r="S35" i="6"/>
  <c r="S32" i="6"/>
  <c r="R131" i="6"/>
  <c r="R121" i="6"/>
  <c r="R24" i="6"/>
  <c r="S131" i="6"/>
  <c r="S121" i="6"/>
  <c r="S24" i="6"/>
  <c r="Q119" i="6"/>
  <c r="Q35" i="6"/>
  <c r="Q129" i="6"/>
  <c r="R129" i="6"/>
  <c r="R10" i="6"/>
  <c r="R29" i="6" s="1"/>
  <c r="R119" i="6"/>
  <c r="S119" i="6"/>
  <c r="S129" i="6"/>
  <c r="S130" i="6"/>
  <c r="S120" i="6"/>
  <c r="T119" i="6"/>
  <c r="T129" i="6"/>
  <c r="T35" i="6"/>
  <c r="F20" i="3"/>
  <c r="F21" i="3" s="1"/>
  <c r="D4" i="2"/>
  <c r="F14" i="3"/>
  <c r="F56" i="6"/>
  <c r="E56" i="6"/>
  <c r="T130" i="6"/>
  <c r="T120" i="6"/>
  <c r="B13" i="6"/>
  <c r="F121" i="6"/>
  <c r="M131" i="6"/>
  <c r="M121" i="6"/>
  <c r="M24" i="6"/>
  <c r="M31" i="6"/>
  <c r="U120" i="6"/>
  <c r="U130" i="6"/>
  <c r="Q10" i="6"/>
  <c r="Q29" i="6" s="1"/>
  <c r="S10" i="6"/>
  <c r="S29" i="6" s="1"/>
  <c r="K131" i="6"/>
  <c r="K121" i="6"/>
  <c r="K31" i="6"/>
  <c r="K24" i="6"/>
  <c r="AA121" i="6"/>
  <c r="AA31" i="6"/>
  <c r="L131" i="6"/>
  <c r="L121" i="6"/>
  <c r="L31" i="6"/>
  <c r="H54" i="6"/>
  <c r="G55" i="6"/>
  <c r="G56" i="6" s="1"/>
  <c r="P121" i="6"/>
  <c r="P131" i="6"/>
  <c r="N119" i="6"/>
  <c r="N129" i="6"/>
  <c r="Y119" i="6"/>
  <c r="Y129" i="6"/>
  <c r="Y10" i="6"/>
  <c r="Y29" i="6" s="1"/>
  <c r="X130" i="6"/>
  <c r="X120" i="6"/>
  <c r="W35" i="6"/>
  <c r="W32" i="6"/>
  <c r="Y130" i="6"/>
  <c r="Y120" i="6"/>
  <c r="G131" i="6"/>
  <c r="G121" i="6"/>
  <c r="W131" i="6"/>
  <c r="T24" i="6"/>
  <c r="X35" i="6"/>
  <c r="V130" i="6"/>
  <c r="V120" i="6"/>
  <c r="X119" i="6"/>
  <c r="X129" i="6"/>
  <c r="X131" i="6"/>
  <c r="X121" i="6"/>
  <c r="I121" i="6"/>
  <c r="I131" i="6"/>
  <c r="I24" i="6"/>
  <c r="Y121" i="6"/>
  <c r="P31" i="6"/>
  <c r="AA129" i="6"/>
  <c r="AA119" i="6"/>
  <c r="W121" i="6"/>
  <c r="H131" i="6"/>
  <c r="J121" i="6"/>
  <c r="J131" i="6"/>
  <c r="J31" i="6"/>
  <c r="Z121" i="6"/>
  <c r="Z24" i="6"/>
  <c r="D24" i="6"/>
  <c r="W24" i="6"/>
  <c r="AB129" i="6"/>
  <c r="AB119" i="6"/>
  <c r="U119" i="6"/>
  <c r="Q131" i="6"/>
  <c r="E131" i="6"/>
  <c r="U121" i="6"/>
  <c r="U131" i="6"/>
  <c r="Z35" i="6"/>
  <c r="V129" i="6"/>
  <c r="V119" i="6"/>
  <c r="F131" i="6"/>
  <c r="F31" i="6"/>
  <c r="V131" i="6"/>
  <c r="V31" i="6"/>
  <c r="V121" i="6"/>
  <c r="X32" i="6"/>
  <c r="C33" i="4" l="1"/>
  <c r="C35" i="4" s="1"/>
  <c r="C36" i="4" s="1"/>
  <c r="D69" i="6"/>
  <c r="D70" i="6" s="1"/>
  <c r="D71" i="6" s="1"/>
  <c r="D132" i="6"/>
  <c r="G122" i="6"/>
  <c r="G57" i="6"/>
  <c r="G61" i="6" s="1"/>
  <c r="G69" i="6"/>
  <c r="G70" i="6" s="1"/>
  <c r="G71" i="6" s="1"/>
  <c r="G132" i="6"/>
  <c r="M62" i="6"/>
  <c r="AB62" i="6"/>
  <c r="L62" i="6"/>
  <c r="R62" i="6"/>
  <c r="R4" i="5"/>
  <c r="B4" i="5"/>
  <c r="P62" i="6"/>
  <c r="Q62" i="6"/>
  <c r="Q4" i="5"/>
  <c r="O62" i="6"/>
  <c r="K62" i="6"/>
  <c r="M4" i="5"/>
  <c r="E62" i="6"/>
  <c r="U4" i="5"/>
  <c r="S4" i="5"/>
  <c r="AA62" i="6"/>
  <c r="D62" i="6"/>
  <c r="T4" i="5"/>
  <c r="P4" i="5"/>
  <c r="O4" i="5"/>
  <c r="V62" i="6"/>
  <c r="L4" i="5"/>
  <c r="U62" i="6"/>
  <c r="Z62" i="6"/>
  <c r="Y62" i="6"/>
  <c r="X62" i="6"/>
  <c r="W62" i="6"/>
  <c r="N4" i="5"/>
  <c r="N62" i="6"/>
  <c r="J62" i="6"/>
  <c r="T62" i="6"/>
  <c r="G4" i="5"/>
  <c r="W4" i="5"/>
  <c r="S62" i="6"/>
  <c r="F4" i="5"/>
  <c r="E4" i="5"/>
  <c r="Z4" i="5"/>
  <c r="Y4" i="5"/>
  <c r="I62" i="6"/>
  <c r="H4" i="5"/>
  <c r="H62" i="6"/>
  <c r="D4" i="5"/>
  <c r="G62" i="6"/>
  <c r="C4" i="5"/>
  <c r="D8" i="2"/>
  <c r="F62" i="6"/>
  <c r="X4" i="5"/>
  <c r="V4" i="5"/>
  <c r="K4" i="5"/>
  <c r="I4" i="5"/>
  <c r="J4" i="5"/>
  <c r="I54" i="6"/>
  <c r="H55" i="6"/>
  <c r="H56" i="6" s="1"/>
  <c r="E122" i="6"/>
  <c r="E57" i="6"/>
  <c r="E61" i="6" s="1"/>
  <c r="E132" i="6"/>
  <c r="E69" i="6"/>
  <c r="E70" i="6" s="1"/>
  <c r="E71" i="6" s="1"/>
  <c r="F122" i="6"/>
  <c r="F132" i="6"/>
  <c r="F57" i="6"/>
  <c r="F61" i="6" s="1"/>
  <c r="F69" i="6"/>
  <c r="F70" i="6" s="1"/>
  <c r="F71" i="6" s="1"/>
  <c r="F7" i="3"/>
  <c r="C44" i="4"/>
  <c r="E44" i="4" s="1"/>
  <c r="C43" i="4"/>
  <c r="E43" i="4" s="1"/>
  <c r="F63" i="6" l="1"/>
  <c r="D63" i="6"/>
  <c r="D93" i="6"/>
  <c r="D87" i="6"/>
  <c r="R45" i="6"/>
  <c r="C26" i="6"/>
  <c r="C20" i="6"/>
  <c r="Q45" i="6"/>
  <c r="M93" i="6"/>
  <c r="K93" i="6"/>
  <c r="D92" i="6"/>
  <c r="I93" i="6"/>
  <c r="M45" i="6"/>
  <c r="J24" i="3"/>
  <c r="H93" i="6"/>
  <c r="L45" i="6"/>
  <c r="G93" i="6"/>
  <c r="F93" i="6"/>
  <c r="AB45" i="6"/>
  <c r="J45" i="6"/>
  <c r="Z45" i="6"/>
  <c r="H45" i="6"/>
  <c r="E93" i="6"/>
  <c r="U45" i="6"/>
  <c r="F6" i="3"/>
  <c r="N6" i="3" s="1"/>
  <c r="D11" i="2" s="1"/>
  <c r="T45" i="6"/>
  <c r="N5" i="3"/>
  <c r="D10" i="2" s="1"/>
  <c r="S45" i="6"/>
  <c r="I45" i="6"/>
  <c r="P45" i="6"/>
  <c r="O45" i="6"/>
  <c r="N45" i="6"/>
  <c r="K45" i="6"/>
  <c r="E45" i="6"/>
  <c r="AA45" i="6"/>
  <c r="D45" i="6"/>
  <c r="Y45" i="6"/>
  <c r="R6" i="6"/>
  <c r="L93" i="6"/>
  <c r="X45" i="6"/>
  <c r="F45" i="6"/>
  <c r="S6" i="6"/>
  <c r="J93" i="6"/>
  <c r="W45" i="6"/>
  <c r="V45" i="6"/>
  <c r="G45" i="6"/>
  <c r="R81" i="6"/>
  <c r="Q81" i="6"/>
  <c r="G81" i="6"/>
  <c r="J25" i="3"/>
  <c r="F81" i="6"/>
  <c r="D81" i="6"/>
  <c r="X6" i="6"/>
  <c r="Y81" i="6"/>
  <c r="L6" i="6"/>
  <c r="W81" i="6"/>
  <c r="K6" i="6"/>
  <c r="E81" i="6"/>
  <c r="T6" i="6"/>
  <c r="T81" i="6"/>
  <c r="U6" i="6"/>
  <c r="M81" i="6"/>
  <c r="N81" i="6"/>
  <c r="I81" i="6"/>
  <c r="V81" i="6"/>
  <c r="U81" i="6"/>
  <c r="S81" i="6"/>
  <c r="Y6" i="6"/>
  <c r="P81" i="6"/>
  <c r="H6" i="6"/>
  <c r="P6" i="6"/>
  <c r="AA6" i="6"/>
  <c r="V6" i="6"/>
  <c r="I6" i="6"/>
  <c r="O81" i="6"/>
  <c r="N6" i="6"/>
  <c r="AB81" i="6"/>
  <c r="AA81" i="6"/>
  <c r="AB6" i="6"/>
  <c r="M6" i="6"/>
  <c r="K81" i="6"/>
  <c r="D6" i="6"/>
  <c r="F6" i="6"/>
  <c r="Q6" i="6"/>
  <c r="E6" i="6"/>
  <c r="Z81" i="6"/>
  <c r="L81" i="6"/>
  <c r="J6" i="6"/>
  <c r="G6" i="6"/>
  <c r="J81" i="6"/>
  <c r="Z6" i="6"/>
  <c r="W6" i="6"/>
  <c r="H81" i="6"/>
  <c r="X81" i="6"/>
  <c r="O6" i="6"/>
  <c r="E4" i="6"/>
  <c r="J54" i="6"/>
  <c r="I55" i="6"/>
  <c r="I56" i="6" s="1"/>
  <c r="H132" i="6"/>
  <c r="H122" i="6"/>
  <c r="H57" i="6"/>
  <c r="H61" i="6" s="1"/>
  <c r="H69" i="6"/>
  <c r="H70" i="6" s="1"/>
  <c r="H71" i="6" s="1"/>
  <c r="C45" i="4"/>
  <c r="E45" i="4" s="1"/>
  <c r="G43" i="4" s="1"/>
  <c r="J9" i="3" s="1"/>
  <c r="F4" i="6"/>
  <c r="G4" i="6"/>
  <c r="G63" i="6"/>
  <c r="G5" i="6" s="1"/>
  <c r="E63" i="6"/>
  <c r="E5" i="6" s="1"/>
  <c r="F5" i="6" l="1"/>
  <c r="F64" i="6"/>
  <c r="D5" i="6"/>
  <c r="D64" i="6"/>
  <c r="M76" i="6"/>
  <c r="M77" i="6" s="1"/>
  <c r="M7" i="6" s="1"/>
  <c r="J76" i="6"/>
  <c r="J77" i="6" s="1"/>
  <c r="J7" i="6" s="1"/>
  <c r="N76" i="6"/>
  <c r="N77" i="6" s="1"/>
  <c r="N7" i="6" s="1"/>
  <c r="D76" i="6"/>
  <c r="D77" i="6" s="1"/>
  <c r="D7" i="6" s="1"/>
  <c r="R76" i="6"/>
  <c r="R77" i="6" s="1"/>
  <c r="R7" i="6" s="1"/>
  <c r="F76" i="6"/>
  <c r="F77" i="6" s="1"/>
  <c r="F7" i="6" s="1"/>
  <c r="E76" i="6"/>
  <c r="E77" i="6" s="1"/>
  <c r="E7" i="6" s="1"/>
  <c r="Q76" i="6"/>
  <c r="Q77" i="6" s="1"/>
  <c r="Q7" i="6" s="1"/>
  <c r="O76" i="6"/>
  <c r="O77" i="6" s="1"/>
  <c r="O7" i="6" s="1"/>
  <c r="G76" i="6"/>
  <c r="G77" i="6" s="1"/>
  <c r="G7" i="6" s="1"/>
  <c r="L76" i="6"/>
  <c r="L77" i="6" s="1"/>
  <c r="L7" i="6" s="1"/>
  <c r="P76" i="6"/>
  <c r="P77" i="6" s="1"/>
  <c r="P7" i="6" s="1"/>
  <c r="D20" i="2" s="1"/>
  <c r="D82" i="6"/>
  <c r="I76" i="6"/>
  <c r="I77" i="6" s="1"/>
  <c r="I7" i="6" s="1"/>
  <c r="H76" i="6"/>
  <c r="H77" i="6" s="1"/>
  <c r="H7" i="6" s="1"/>
  <c r="K76" i="6"/>
  <c r="K77" i="6" s="1"/>
  <c r="K7" i="6" s="1"/>
  <c r="Z128" i="6"/>
  <c r="Z118" i="6"/>
  <c r="F32" i="6"/>
  <c r="G128" i="6"/>
  <c r="G118" i="6"/>
  <c r="L128" i="6"/>
  <c r="L118" i="6"/>
  <c r="D94" i="6" a="1"/>
  <c r="D94" i="6" s="1"/>
  <c r="D42" i="6"/>
  <c r="E92" i="6"/>
  <c r="Q128" i="6"/>
  <c r="Q118" i="6"/>
  <c r="B93" i="6"/>
  <c r="D32" i="6"/>
  <c r="H4" i="6"/>
  <c r="E32" i="6"/>
  <c r="X128" i="6"/>
  <c r="X118" i="6"/>
  <c r="H63" i="6"/>
  <c r="H5" i="6" s="1"/>
  <c r="D128" i="6"/>
  <c r="D118" i="6"/>
  <c r="B6" i="6"/>
  <c r="AB118" i="6"/>
  <c r="AB128" i="6"/>
  <c r="D65" i="6"/>
  <c r="D3" i="6" s="1"/>
  <c r="T128" i="6"/>
  <c r="T118" i="6"/>
  <c r="I128" i="6"/>
  <c r="I118" i="6"/>
  <c r="L32" i="6"/>
  <c r="R118" i="6"/>
  <c r="R128" i="6"/>
  <c r="M32" i="6"/>
  <c r="O118" i="6"/>
  <c r="O128" i="6"/>
  <c r="I32" i="6"/>
  <c r="V128" i="6"/>
  <c r="V118" i="6"/>
  <c r="J118" i="6"/>
  <c r="J128" i="6"/>
  <c r="E128" i="6"/>
  <c r="E118" i="6"/>
  <c r="Y118" i="6"/>
  <c r="Y128" i="6"/>
  <c r="K54" i="6"/>
  <c r="H32" i="6"/>
  <c r="C116" i="6"/>
  <c r="C126" i="6"/>
  <c r="S118" i="6"/>
  <c r="S128" i="6"/>
  <c r="K128" i="6"/>
  <c r="K118" i="6"/>
  <c r="AA128" i="6"/>
  <c r="AA118" i="6"/>
  <c r="G32" i="6"/>
  <c r="P128" i="6"/>
  <c r="P118" i="6"/>
  <c r="H118" i="6"/>
  <c r="H128" i="6"/>
  <c r="K32" i="6"/>
  <c r="I132" i="6"/>
  <c r="I122" i="6"/>
  <c r="I69" i="6"/>
  <c r="I70" i="6" s="1"/>
  <c r="I71" i="6" s="1"/>
  <c r="I57" i="6"/>
  <c r="I61" i="6" s="1"/>
  <c r="F118" i="6"/>
  <c r="F128" i="6"/>
  <c r="E64" i="6"/>
  <c r="M118" i="6"/>
  <c r="M128" i="6"/>
  <c r="G64" i="6"/>
  <c r="U128" i="6"/>
  <c r="U118" i="6"/>
  <c r="F65" i="6"/>
  <c r="F3" i="6" s="1"/>
  <c r="W128" i="6"/>
  <c r="W118" i="6"/>
  <c r="N118" i="6"/>
  <c r="N128" i="6"/>
  <c r="J32" i="6"/>
  <c r="U39" i="6" l="1"/>
  <c r="H39" i="6"/>
  <c r="D80" i="6"/>
  <c r="D83" i="6" s="1"/>
  <c r="D84" i="6" s="1"/>
  <c r="D86" i="6" s="1"/>
  <c r="D89" i="6" s="1"/>
  <c r="D8" i="6" s="1"/>
  <c r="D9" i="6" s="1"/>
  <c r="D21" i="6" s="1"/>
  <c r="F80" i="6"/>
  <c r="I63" i="6"/>
  <c r="I5" i="6" s="1"/>
  <c r="N39" i="6"/>
  <c r="Z39" i="6"/>
  <c r="X39" i="6"/>
  <c r="E130" i="6"/>
  <c r="E120" i="6"/>
  <c r="K120" i="6"/>
  <c r="K130" i="6"/>
  <c r="E42" i="6"/>
  <c r="E94" i="6" a="1"/>
  <c r="E94" i="6" s="1"/>
  <c r="F92" i="6"/>
  <c r="S39" i="6"/>
  <c r="C128" i="6"/>
  <c r="D119" i="6"/>
  <c r="D129" i="6"/>
  <c r="D10" i="6"/>
  <c r="M39" i="6"/>
  <c r="N120" i="6"/>
  <c r="N130" i="6"/>
  <c r="G130" i="6"/>
  <c r="G120" i="6"/>
  <c r="O39" i="6"/>
  <c r="C118" i="6"/>
  <c r="G39" i="6"/>
  <c r="I4" i="6"/>
  <c r="I64" i="6"/>
  <c r="P39" i="6"/>
  <c r="O120" i="6"/>
  <c r="O130" i="6"/>
  <c r="AA39" i="6"/>
  <c r="L130" i="6"/>
  <c r="L120" i="6"/>
  <c r="AB19" i="6"/>
  <c r="AB39" i="6" s="1"/>
  <c r="R39" i="6"/>
  <c r="P130" i="6"/>
  <c r="P120" i="6"/>
  <c r="F39" i="6"/>
  <c r="K39" i="6"/>
  <c r="Y39" i="6"/>
  <c r="L54" i="6"/>
  <c r="K55" i="6"/>
  <c r="K56" i="6" s="1"/>
  <c r="H120" i="6"/>
  <c r="H130" i="6"/>
  <c r="T39" i="6"/>
  <c r="G65" i="6"/>
  <c r="G3" i="6" s="1"/>
  <c r="Q130" i="6"/>
  <c r="Q120" i="6"/>
  <c r="I130" i="6"/>
  <c r="I120" i="6"/>
  <c r="W39" i="6"/>
  <c r="J120" i="6"/>
  <c r="J130" i="6"/>
  <c r="F130" i="6"/>
  <c r="F120" i="6"/>
  <c r="R120" i="6"/>
  <c r="R130" i="6"/>
  <c r="D120" i="6"/>
  <c r="D130" i="6"/>
  <c r="B7" i="6"/>
  <c r="E39" i="6"/>
  <c r="J55" i="6"/>
  <c r="J56" i="6" s="1"/>
  <c r="L39" i="6"/>
  <c r="V39" i="6"/>
  <c r="H64" i="6"/>
  <c r="J39" i="6"/>
  <c r="I39" i="6"/>
  <c r="M130" i="6"/>
  <c r="M120" i="6"/>
  <c r="Q39" i="6"/>
  <c r="E65" i="6"/>
  <c r="E3" i="6" s="1"/>
  <c r="D39" i="6"/>
  <c r="E80" i="6" l="1"/>
  <c r="C130" i="6"/>
  <c r="C120" i="6"/>
  <c r="K122" i="6"/>
  <c r="K132" i="6"/>
  <c r="K69" i="6"/>
  <c r="K70" i="6" s="1"/>
  <c r="K71" i="6" s="1"/>
  <c r="K57" i="6"/>
  <c r="K61" i="6" s="1"/>
  <c r="M54" i="6"/>
  <c r="L55" i="6"/>
  <c r="L56" i="6" s="1"/>
  <c r="I65" i="6"/>
  <c r="I3" i="6" s="1"/>
  <c r="J122" i="6"/>
  <c r="J132" i="6"/>
  <c r="J69" i="6"/>
  <c r="J70" i="6" s="1"/>
  <c r="J71" i="6" s="1"/>
  <c r="J57" i="6"/>
  <c r="J61" i="6" s="1"/>
  <c r="D29" i="6"/>
  <c r="F94" i="6" a="1"/>
  <c r="F94" i="6" s="1"/>
  <c r="G92" i="6"/>
  <c r="F42" i="6"/>
  <c r="AB121" i="6"/>
  <c r="C121" i="6" s="1"/>
  <c r="AB31" i="6"/>
  <c r="AB131" i="6"/>
  <c r="C131" i="6" s="1"/>
  <c r="AB24" i="6"/>
  <c r="B19" i="6"/>
  <c r="H65" i="6"/>
  <c r="H3" i="6" s="1"/>
  <c r="D23" i="6"/>
  <c r="D11" i="6"/>
  <c r="D27" i="6"/>
  <c r="D30" i="6"/>
  <c r="E129" i="6"/>
  <c r="E119" i="6"/>
  <c r="E10" i="6"/>
  <c r="E29" i="6" s="1"/>
  <c r="D127" i="6"/>
  <c r="D117" i="6"/>
  <c r="D28" i="6"/>
  <c r="D22" i="6"/>
  <c r="D85" i="6"/>
  <c r="G80" i="6"/>
  <c r="D20" i="6" l="1"/>
  <c r="H80" i="6"/>
  <c r="I80" i="6"/>
  <c r="J63" i="6"/>
  <c r="J5" i="6" s="1"/>
  <c r="D26" i="6"/>
  <c r="H92" i="6"/>
  <c r="G94" i="6" a="1"/>
  <c r="G94" i="6" s="1"/>
  <c r="G42" i="6"/>
  <c r="N54" i="6"/>
  <c r="K4" i="6"/>
  <c r="F129" i="6"/>
  <c r="F119" i="6"/>
  <c r="F10" i="6"/>
  <c r="F29" i="6" s="1"/>
  <c r="K63" i="6"/>
  <c r="K5" i="6" s="1"/>
  <c r="L132" i="6"/>
  <c r="L122" i="6"/>
  <c r="L69" i="6"/>
  <c r="L70" i="6" s="1"/>
  <c r="L71" i="6" s="1"/>
  <c r="L57" i="6"/>
  <c r="L61" i="6" s="1"/>
  <c r="D14" i="6"/>
  <c r="E82" i="6"/>
  <c r="D40" i="6"/>
  <c r="J4" i="6"/>
  <c r="J64" i="6" l="1"/>
  <c r="K64" i="6"/>
  <c r="G119" i="6"/>
  <c r="G10" i="6"/>
  <c r="G129" i="6"/>
  <c r="O54" i="6"/>
  <c r="N55" i="6" s="1"/>
  <c r="N56" i="6" s="1"/>
  <c r="I92" i="6"/>
  <c r="H42" i="6"/>
  <c r="H94" i="6" a="1"/>
  <c r="H94" i="6" s="1"/>
  <c r="E83" i="6"/>
  <c r="J65" i="6"/>
  <c r="J3" i="6" s="1"/>
  <c r="D34" i="6"/>
  <c r="D97" i="6"/>
  <c r="D17" i="6"/>
  <c r="D15" i="6" s="1"/>
  <c r="D18" i="6" s="1"/>
  <c r="M55" i="6"/>
  <c r="M56" i="6" s="1"/>
  <c r="D111" i="6"/>
  <c r="D112" i="6" s="1"/>
  <c r="D98" i="6"/>
  <c r="D35" i="6"/>
  <c r="L4" i="6"/>
  <c r="L63" i="6"/>
  <c r="L5" i="6" s="1"/>
  <c r="K65" i="6" l="1"/>
  <c r="K3" i="6" s="1"/>
  <c r="L64" i="6"/>
  <c r="L65" i="6" s="1"/>
  <c r="L3" i="6" s="1"/>
  <c r="D101" i="6"/>
  <c r="D103" i="6" s="1"/>
  <c r="D46" i="6" s="1"/>
  <c r="N132" i="6"/>
  <c r="N122" i="6"/>
  <c r="N69" i="6"/>
  <c r="N70" i="6" s="1"/>
  <c r="N71" i="6" s="1"/>
  <c r="N57" i="6"/>
  <c r="N61" i="6" s="1"/>
  <c r="H119" i="6"/>
  <c r="H10" i="6"/>
  <c r="H29" i="6" s="1"/>
  <c r="H129" i="6"/>
  <c r="D43" i="6"/>
  <c r="D44" i="6" s="1"/>
  <c r="J80" i="6"/>
  <c r="E127" i="6"/>
  <c r="E117" i="6"/>
  <c r="E28" i="6"/>
  <c r="E22" i="6"/>
  <c r="E84" i="6"/>
  <c r="E86" i="6" s="1"/>
  <c r="E89" i="6" s="1"/>
  <c r="E8" i="6" s="1"/>
  <c r="J92" i="6"/>
  <c r="I94" i="6" a="1"/>
  <c r="I94" i="6" s="1"/>
  <c r="I42" i="6"/>
  <c r="G29" i="6"/>
  <c r="E85" i="6"/>
  <c r="P54" i="6"/>
  <c r="M132" i="6"/>
  <c r="M122" i="6"/>
  <c r="M69" i="6"/>
  <c r="M70" i="6" s="1"/>
  <c r="M71" i="6" s="1"/>
  <c r="M57" i="6"/>
  <c r="M61" i="6" s="1"/>
  <c r="K80" i="6" l="1"/>
  <c r="M63" i="6"/>
  <c r="M5" i="6" s="1"/>
  <c r="Q54" i="6"/>
  <c r="O55" i="6"/>
  <c r="O56" i="6" s="1"/>
  <c r="F82" i="6"/>
  <c r="E40" i="6"/>
  <c r="L80" i="6"/>
  <c r="N4" i="6"/>
  <c r="N63" i="6"/>
  <c r="N5" i="6" s="1"/>
  <c r="D105" i="6"/>
  <c r="J94" i="6" a="1"/>
  <c r="J94" i="6" s="1"/>
  <c r="K92" i="6"/>
  <c r="J42" i="6"/>
  <c r="E9" i="6"/>
  <c r="I119" i="6"/>
  <c r="I10" i="6"/>
  <c r="I29" i="6" s="1"/>
  <c r="I129" i="6"/>
  <c r="M4" i="6"/>
  <c r="M64" i="6" l="1"/>
  <c r="N64" i="6"/>
  <c r="O69" i="6"/>
  <c r="O70" i="6" s="1"/>
  <c r="O71" i="6" s="1"/>
  <c r="O132" i="6"/>
  <c r="O57" i="6"/>
  <c r="O61" i="6" s="1"/>
  <c r="O122" i="6"/>
  <c r="D106" i="6"/>
  <c r="D110" i="6" s="1"/>
  <c r="D38" i="6" s="1"/>
  <c r="D41" i="6" s="1"/>
  <c r="M65" i="6"/>
  <c r="M3" i="6" s="1"/>
  <c r="F83" i="6"/>
  <c r="F85" i="6" s="1"/>
  <c r="E23" i="6"/>
  <c r="E30" i="6"/>
  <c r="E11" i="6"/>
  <c r="E27" i="6"/>
  <c r="E21" i="6"/>
  <c r="K94" i="6" a="1"/>
  <c r="K94" i="6" s="1"/>
  <c r="L92" i="6"/>
  <c r="K42" i="6"/>
  <c r="R54" i="6"/>
  <c r="J129" i="6"/>
  <c r="J119" i="6"/>
  <c r="J10" i="6"/>
  <c r="J29" i="6" s="1"/>
  <c r="P55" i="6"/>
  <c r="P56" i="6" s="1"/>
  <c r="M80" i="6" l="1"/>
  <c r="D107" i="6"/>
  <c r="D47" i="6" s="1"/>
  <c r="D48" i="6" s="1"/>
  <c r="D49" i="6" s="1"/>
  <c r="D50" i="6" s="1"/>
  <c r="G82" i="6"/>
  <c r="F40" i="6"/>
  <c r="P69" i="6"/>
  <c r="P70" i="6" s="1"/>
  <c r="P71" i="6" s="1"/>
  <c r="P57" i="6"/>
  <c r="P61" i="6" s="1"/>
  <c r="P132" i="6"/>
  <c r="P122" i="6"/>
  <c r="S54" i="6"/>
  <c r="R55" i="6" s="1"/>
  <c r="R56" i="6" s="1"/>
  <c r="L94" i="6" a="1"/>
  <c r="L94" i="6" s="1"/>
  <c r="M92" i="6"/>
  <c r="L42" i="6"/>
  <c r="O63" i="6"/>
  <c r="O5" i="6" s="1"/>
  <c r="Q55" i="6"/>
  <c r="Q56" i="6" s="1"/>
  <c r="K129" i="6"/>
  <c r="K119" i="6"/>
  <c r="K10" i="6"/>
  <c r="K29" i="6" s="1"/>
  <c r="F127" i="6"/>
  <c r="F117" i="6"/>
  <c r="F28" i="6"/>
  <c r="F22" i="6"/>
  <c r="F84" i="6"/>
  <c r="F86" i="6" s="1"/>
  <c r="F89" i="6" s="1"/>
  <c r="F8" i="6" s="1"/>
  <c r="O4" i="6"/>
  <c r="E20" i="6"/>
  <c r="E26" i="6"/>
  <c r="E14" i="6"/>
  <c r="N65" i="6"/>
  <c r="N3" i="6" s="1"/>
  <c r="P63" i="6" l="1"/>
  <c r="P5" i="6" s="1"/>
  <c r="O64" i="6"/>
  <c r="R132" i="6"/>
  <c r="R122" i="6"/>
  <c r="R69" i="6"/>
  <c r="R70" i="6" s="1"/>
  <c r="R71" i="6" s="1"/>
  <c r="R57" i="6"/>
  <c r="R61" i="6" s="1"/>
  <c r="O65" i="6"/>
  <c r="O3" i="6" s="1"/>
  <c r="L129" i="6"/>
  <c r="L119" i="6"/>
  <c r="L10" i="6"/>
  <c r="L29" i="6" s="1"/>
  <c r="M94" i="6" a="1"/>
  <c r="M94" i="6" s="1"/>
  <c r="M42" i="6"/>
  <c r="N92" i="6"/>
  <c r="Q57" i="6"/>
  <c r="Q61" i="6" s="1"/>
  <c r="Q132" i="6"/>
  <c r="Q69" i="6"/>
  <c r="Q70" i="6" s="1"/>
  <c r="Q71" i="6" s="1"/>
  <c r="Q122" i="6"/>
  <c r="E111" i="6"/>
  <c r="E112" i="6" s="1"/>
  <c r="E35" i="6"/>
  <c r="E98" i="6"/>
  <c r="E34" i="6"/>
  <c r="E97" i="6"/>
  <c r="F9" i="6"/>
  <c r="S55" i="6"/>
  <c r="S56" i="6" s="1"/>
  <c r="T54" i="6"/>
  <c r="P4" i="6"/>
  <c r="N80" i="6"/>
  <c r="E17" i="6"/>
  <c r="E15" i="6" s="1"/>
  <c r="G83" i="6"/>
  <c r="P64" i="6" l="1"/>
  <c r="P65" i="6" s="1"/>
  <c r="P3" i="6" s="1"/>
  <c r="Q63" i="6"/>
  <c r="Q5" i="6" s="1"/>
  <c r="O92" i="6"/>
  <c r="N42" i="6"/>
  <c r="S132" i="6"/>
  <c r="S69" i="6"/>
  <c r="S70" i="6" s="1"/>
  <c r="S71" i="6" s="1"/>
  <c r="S57" i="6"/>
  <c r="S61" i="6" s="1"/>
  <c r="S122" i="6"/>
  <c r="G127" i="6"/>
  <c r="G117" i="6"/>
  <c r="G28" i="6"/>
  <c r="G22" i="6"/>
  <c r="G84" i="6"/>
  <c r="G86" i="6" s="1"/>
  <c r="G89" i="6" s="1"/>
  <c r="G8" i="6" s="1"/>
  <c r="G85" i="6"/>
  <c r="O80" i="6"/>
  <c r="R63" i="6"/>
  <c r="R5" i="6" s="1"/>
  <c r="F30" i="6"/>
  <c r="F11" i="6"/>
  <c r="F23" i="6"/>
  <c r="F27" i="6"/>
  <c r="F21" i="6"/>
  <c r="E43" i="6"/>
  <c r="E44" i="6" s="1"/>
  <c r="M129" i="6"/>
  <c r="C129" i="6" s="1"/>
  <c r="M119" i="6"/>
  <c r="C119" i="6" s="1"/>
  <c r="M10" i="6"/>
  <c r="B94" i="6"/>
  <c r="E18" i="6"/>
  <c r="R4" i="6"/>
  <c r="T55" i="6"/>
  <c r="T56" i="6" s="1"/>
  <c r="U54" i="6"/>
  <c r="Q4" i="6"/>
  <c r="Q64" i="6" l="1"/>
  <c r="Q65" i="6" s="1"/>
  <c r="F20" i="6"/>
  <c r="F34" i="6" s="1"/>
  <c r="R64" i="6"/>
  <c r="R65" i="6" s="1"/>
  <c r="R3" i="6" s="1"/>
  <c r="F26" i="6"/>
  <c r="F111" i="6" s="1"/>
  <c r="T132" i="6"/>
  <c r="T122" i="6"/>
  <c r="T57" i="6"/>
  <c r="T61" i="6" s="1"/>
  <c r="T69" i="6"/>
  <c r="T70" i="6" s="1"/>
  <c r="T71" i="6" s="1"/>
  <c r="E101" i="6"/>
  <c r="E103" i="6" s="1"/>
  <c r="E46" i="6" s="1"/>
  <c r="M29" i="6"/>
  <c r="B10" i="6"/>
  <c r="S63" i="6"/>
  <c r="S5" i="6" s="1"/>
  <c r="G9" i="6"/>
  <c r="F97" i="6"/>
  <c r="S4" i="6"/>
  <c r="F14" i="6"/>
  <c r="P80" i="6"/>
  <c r="V54" i="6"/>
  <c r="H82" i="6"/>
  <c r="G40" i="6"/>
  <c r="P92" i="6"/>
  <c r="O42" i="6"/>
  <c r="F98" i="6" l="1"/>
  <c r="F35" i="6"/>
  <c r="Q3" i="6"/>
  <c r="Q80" i="6"/>
  <c r="R80" i="6"/>
  <c r="S64" i="6"/>
  <c r="S65" i="6" s="1"/>
  <c r="S3" i="6" s="1"/>
  <c r="F17" i="6"/>
  <c r="F15" i="6" s="1"/>
  <c r="F18" i="6" s="1"/>
  <c r="P42" i="6"/>
  <c r="Q92" i="6"/>
  <c r="W54" i="6"/>
  <c r="T63" i="6"/>
  <c r="T5" i="6" s="1"/>
  <c r="E105" i="6"/>
  <c r="T4" i="6"/>
  <c r="G27" i="6"/>
  <c r="G11" i="6"/>
  <c r="G23" i="6"/>
  <c r="G21" i="6"/>
  <c r="G30" i="6"/>
  <c r="H83" i="6"/>
  <c r="H85" i="6" s="1"/>
  <c r="U55" i="6"/>
  <c r="U56" i="6" s="1"/>
  <c r="F101" i="6" l="1"/>
  <c r="F103" i="6" s="1"/>
  <c r="F46" i="6" s="1"/>
  <c r="E106" i="6"/>
  <c r="E110" i="6" s="1"/>
  <c r="E38" i="6" s="1"/>
  <c r="G20" i="6"/>
  <c r="G14" i="6"/>
  <c r="G26" i="6"/>
  <c r="I82" i="6"/>
  <c r="H40" i="6"/>
  <c r="W55" i="6"/>
  <c r="W56" i="6" s="1"/>
  <c r="X54" i="6"/>
  <c r="V55" i="6"/>
  <c r="V56" i="6" s="1"/>
  <c r="Q42" i="6"/>
  <c r="R92" i="6"/>
  <c r="S80" i="6"/>
  <c r="U132" i="6"/>
  <c r="U57" i="6"/>
  <c r="U61" i="6" s="1"/>
  <c r="U122" i="6"/>
  <c r="U69" i="6"/>
  <c r="U70" i="6" s="1"/>
  <c r="U71" i="6" s="1"/>
  <c r="T64" i="6"/>
  <c r="H117" i="6"/>
  <c r="H127" i="6"/>
  <c r="H22" i="6"/>
  <c r="H28" i="6"/>
  <c r="H84" i="6"/>
  <c r="H86" i="6" s="1"/>
  <c r="H89" i="6" s="1"/>
  <c r="H8" i="6" s="1"/>
  <c r="H9" i="6" s="1"/>
  <c r="E107" i="6" l="1"/>
  <c r="E47" i="6" s="1"/>
  <c r="E48" i="6" s="1"/>
  <c r="E49" i="6" s="1"/>
  <c r="U63" i="6"/>
  <c r="U5" i="6" s="1"/>
  <c r="H23" i="6"/>
  <c r="H21" i="6"/>
  <c r="H27" i="6"/>
  <c r="H30" i="6"/>
  <c r="H11" i="6"/>
  <c r="T65" i="6"/>
  <c r="T3" i="6" s="1"/>
  <c r="G17" i="6"/>
  <c r="G15" i="6" s="1"/>
  <c r="G18" i="6" s="1"/>
  <c r="G16" i="6"/>
  <c r="G34" i="6"/>
  <c r="G97" i="6"/>
  <c r="R42" i="6"/>
  <c r="S92" i="6"/>
  <c r="W132" i="6"/>
  <c r="W57" i="6"/>
  <c r="W61" i="6" s="1"/>
  <c r="W69" i="6"/>
  <c r="W70" i="6" s="1"/>
  <c r="W71" i="6" s="1"/>
  <c r="W122" i="6"/>
  <c r="G111" i="6"/>
  <c r="G35" i="6"/>
  <c r="G98" i="6"/>
  <c r="U64" i="6"/>
  <c r="U4" i="6"/>
  <c r="E41" i="6"/>
  <c r="F112" i="6"/>
  <c r="I83" i="6"/>
  <c r="I85" i="6" s="1"/>
  <c r="V122" i="6"/>
  <c r="V132" i="6"/>
  <c r="V57" i="6"/>
  <c r="V61" i="6" s="1"/>
  <c r="V69" i="6"/>
  <c r="V70" i="6" s="1"/>
  <c r="V71" i="6" s="1"/>
  <c r="Y54" i="6"/>
  <c r="X55" i="6"/>
  <c r="X56" i="6" s="1"/>
  <c r="F105" i="6"/>
  <c r="E50" i="6" l="1"/>
  <c r="H20" i="6"/>
  <c r="V63" i="6"/>
  <c r="V5" i="6" s="1"/>
  <c r="F106" i="6"/>
  <c r="F110" i="6" s="1"/>
  <c r="F38" i="6" s="1"/>
  <c r="F41" i="6" s="1"/>
  <c r="W63" i="6"/>
  <c r="W5" i="6" s="1"/>
  <c r="I40" i="6"/>
  <c r="J82" i="6"/>
  <c r="W4" i="6"/>
  <c r="U65" i="6"/>
  <c r="U3" i="6" s="1"/>
  <c r="T92" i="6"/>
  <c r="S42" i="6"/>
  <c r="Z54" i="6"/>
  <c r="H26" i="6"/>
  <c r="F43" i="6"/>
  <c r="F44" i="6" s="1"/>
  <c r="G101" i="6"/>
  <c r="G103" i="6" s="1"/>
  <c r="G46" i="6" s="1"/>
  <c r="T80" i="6"/>
  <c r="V4" i="6"/>
  <c r="X132" i="6"/>
  <c r="X122" i="6"/>
  <c r="X57" i="6"/>
  <c r="X61" i="6" s="1"/>
  <c r="X69" i="6"/>
  <c r="X70" i="6" s="1"/>
  <c r="X71" i="6" s="1"/>
  <c r="H14" i="6"/>
  <c r="I127" i="6"/>
  <c r="I117" i="6"/>
  <c r="I28" i="6"/>
  <c r="I22" i="6"/>
  <c r="I84" i="6"/>
  <c r="I86" i="6" s="1"/>
  <c r="I89" i="6" s="1"/>
  <c r="I8" i="6" s="1"/>
  <c r="I9" i="6" s="1"/>
  <c r="W64" i="6" l="1"/>
  <c r="W65" i="6" s="1"/>
  <c r="W3" i="6" s="1"/>
  <c r="V64" i="6"/>
  <c r="V65" i="6" s="1"/>
  <c r="V3" i="6" s="1"/>
  <c r="H34" i="6"/>
  <c r="H97" i="6"/>
  <c r="G112" i="6"/>
  <c r="G43" i="6" s="1"/>
  <c r="G44" i="6" s="1"/>
  <c r="AA54" i="6"/>
  <c r="Z55" i="6"/>
  <c r="Z56" i="6" s="1"/>
  <c r="I11" i="6"/>
  <c r="I14" i="6" s="1"/>
  <c r="I23" i="6"/>
  <c r="I27" i="6"/>
  <c r="I21" i="6"/>
  <c r="I30" i="6"/>
  <c r="H16" i="6"/>
  <c r="H17" i="6"/>
  <c r="H15" i="6" s="1"/>
  <c r="H18" i="6" s="1"/>
  <c r="X4" i="6"/>
  <c r="U92" i="6"/>
  <c r="T42" i="6"/>
  <c r="J83" i="6"/>
  <c r="H111" i="6"/>
  <c r="H35" i="6"/>
  <c r="H98" i="6"/>
  <c r="Y55" i="6"/>
  <c r="Y56" i="6" s="1"/>
  <c r="U80" i="6"/>
  <c r="X63" i="6"/>
  <c r="X5" i="6" s="1"/>
  <c r="F107" i="6"/>
  <c r="F47" i="6" s="1"/>
  <c r="F48" i="6" s="1"/>
  <c r="F49" i="6" s="1"/>
  <c r="F50" i="6" s="1"/>
  <c r="V80" i="6" l="1"/>
  <c r="G105" i="6"/>
  <c r="G106" i="6" s="1"/>
  <c r="G110" i="6" s="1"/>
  <c r="G38" i="6" s="1"/>
  <c r="G41" i="6" s="1"/>
  <c r="I20" i="6"/>
  <c r="I34" i="6" s="1"/>
  <c r="H101" i="6"/>
  <c r="H103" i="6" s="1"/>
  <c r="H46" i="6" s="1"/>
  <c r="Y132" i="6"/>
  <c r="Y57" i="6"/>
  <c r="Y61" i="6" s="1"/>
  <c r="Y69" i="6"/>
  <c r="Y70" i="6" s="1"/>
  <c r="Y71" i="6" s="1"/>
  <c r="Y122" i="6"/>
  <c r="I26" i="6"/>
  <c r="X64" i="6"/>
  <c r="J127" i="6"/>
  <c r="J117" i="6"/>
  <c r="J22" i="6"/>
  <c r="J28" i="6"/>
  <c r="J84" i="6"/>
  <c r="J86" i="6" s="1"/>
  <c r="J89" i="6" s="1"/>
  <c r="J8" i="6" s="1"/>
  <c r="J9" i="6" s="1"/>
  <c r="Z122" i="6"/>
  <c r="Z132" i="6"/>
  <c r="Z57" i="6"/>
  <c r="Z61" i="6" s="1"/>
  <c r="Z69" i="6"/>
  <c r="Z70" i="6" s="1"/>
  <c r="Z71" i="6" s="1"/>
  <c r="W80" i="6"/>
  <c r="J85" i="6"/>
  <c r="AB54" i="6"/>
  <c r="V92" i="6"/>
  <c r="U42" i="6"/>
  <c r="I16" i="6"/>
  <c r="I17" i="6"/>
  <c r="I15" i="6" s="1"/>
  <c r="I18" i="6" s="1"/>
  <c r="I97" i="6" l="1"/>
  <c r="Y63" i="6"/>
  <c r="Y5" i="6" s="1"/>
  <c r="Z63" i="6"/>
  <c r="Z5" i="6" s="1"/>
  <c r="H112" i="6"/>
  <c r="H43" i="6" s="1"/>
  <c r="H44" i="6" s="1"/>
  <c r="I101" i="6"/>
  <c r="I103" i="6" s="1"/>
  <c r="J40" i="6"/>
  <c r="K82" i="6"/>
  <c r="Y64" i="6"/>
  <c r="Y4" i="6"/>
  <c r="J27" i="6"/>
  <c r="J21" i="6"/>
  <c r="J30" i="6"/>
  <c r="J11" i="6"/>
  <c r="J14" i="6" s="1"/>
  <c r="J23" i="6"/>
  <c r="I46" i="6"/>
  <c r="AC54" i="6"/>
  <c r="AB55" i="6"/>
  <c r="AB56" i="6" s="1"/>
  <c r="X65" i="6"/>
  <c r="X3" i="6" s="1"/>
  <c r="I111" i="6"/>
  <c r="I35" i="6"/>
  <c r="I98" i="6"/>
  <c r="Z4" i="6"/>
  <c r="V42" i="6"/>
  <c r="W92" i="6"/>
  <c r="G107" i="6"/>
  <c r="G47" i="6" s="1"/>
  <c r="G48" i="6" s="1"/>
  <c r="G49" i="6" s="1"/>
  <c r="G50" i="6" s="1"/>
  <c r="AA55" i="6"/>
  <c r="AA56" i="6" s="1"/>
  <c r="H105" i="6" l="1"/>
  <c r="Z64" i="6"/>
  <c r="Z65" i="6" s="1"/>
  <c r="Z3" i="6" s="1"/>
  <c r="J17" i="6"/>
  <c r="J15" i="6" s="1"/>
  <c r="J18" i="6" s="1"/>
  <c r="J16" i="6"/>
  <c r="Y65" i="6"/>
  <c r="Y3" i="6" s="1"/>
  <c r="K83" i="6"/>
  <c r="K85" i="6" s="1"/>
  <c r="H106" i="6"/>
  <c r="H110" i="6" s="1"/>
  <c r="H38" i="6" s="1"/>
  <c r="H41" i="6" s="1"/>
  <c r="X80" i="6"/>
  <c r="AA122" i="6"/>
  <c r="AA69" i="6"/>
  <c r="AA70" i="6" s="1"/>
  <c r="AA71" i="6" s="1"/>
  <c r="AA132" i="6"/>
  <c r="AA57" i="6"/>
  <c r="AA61" i="6" s="1"/>
  <c r="AB132" i="6"/>
  <c r="AB122" i="6"/>
  <c r="AB69" i="6"/>
  <c r="AB70" i="6" s="1"/>
  <c r="AB71" i="6" s="1"/>
  <c r="AB57" i="6"/>
  <c r="AB61" i="6" s="1"/>
  <c r="X92" i="6"/>
  <c r="W42" i="6"/>
  <c r="J20" i="6"/>
  <c r="J26" i="6"/>
  <c r="H107" i="6" l="1"/>
  <c r="H47" i="6" s="1"/>
  <c r="H48" i="6" s="1"/>
  <c r="H49" i="6" s="1"/>
  <c r="H50" i="6" s="1"/>
  <c r="I112" i="6"/>
  <c r="I43" i="6" s="1"/>
  <c r="I44" i="6" s="1"/>
  <c r="L82" i="6"/>
  <c r="K40" i="6"/>
  <c r="J101" i="6"/>
  <c r="J103" i="6" s="1"/>
  <c r="J46" i="6" s="1"/>
  <c r="AA4" i="6"/>
  <c r="J111" i="6"/>
  <c r="J35" i="6"/>
  <c r="J98" i="6"/>
  <c r="Z80" i="6"/>
  <c r="J34" i="6"/>
  <c r="J97" i="6"/>
  <c r="AB4" i="6"/>
  <c r="C122" i="6"/>
  <c r="AA63" i="6"/>
  <c r="AA5" i="6" s="1"/>
  <c r="K127" i="6"/>
  <c r="K22" i="6"/>
  <c r="K117" i="6"/>
  <c r="K28" i="6"/>
  <c r="K84" i="6"/>
  <c r="K86" i="6" s="1"/>
  <c r="K89" i="6" s="1"/>
  <c r="K8" i="6" s="1"/>
  <c r="K9" i="6" s="1"/>
  <c r="Y92" i="6"/>
  <c r="X42" i="6"/>
  <c r="Y80" i="6"/>
  <c r="AB63" i="6"/>
  <c r="AB5" i="6" s="1"/>
  <c r="C132" i="6"/>
  <c r="I105" i="6" l="1"/>
  <c r="I106" i="6" s="1"/>
  <c r="I110" i="6" s="1"/>
  <c r="I38" i="6" s="1"/>
  <c r="I41" i="6" s="1"/>
  <c r="AB64" i="6"/>
  <c r="AB65" i="6" s="1"/>
  <c r="AB3" i="6" s="1"/>
  <c r="AA64" i="6"/>
  <c r="Y42" i="6"/>
  <c r="Z92" i="6"/>
  <c r="B5" i="6"/>
  <c r="K27" i="6"/>
  <c r="K21" i="6"/>
  <c r="K23" i="6"/>
  <c r="K11" i="6"/>
  <c r="K14" i="6" s="1"/>
  <c r="K30" i="6"/>
  <c r="B4" i="6"/>
  <c r="L83" i="6"/>
  <c r="AB80" i="6" l="1"/>
  <c r="K26" i="6"/>
  <c r="I107" i="6"/>
  <c r="J112" i="6"/>
  <c r="J43" i="6" s="1"/>
  <c r="J44" i="6" s="1"/>
  <c r="AA92" i="6"/>
  <c r="Z42" i="6"/>
  <c r="K16" i="6"/>
  <c r="K17" i="6"/>
  <c r="K15" i="6" s="1"/>
  <c r="K18" i="6" s="1"/>
  <c r="K20" i="6"/>
  <c r="L117" i="6"/>
  <c r="L127" i="6"/>
  <c r="L22" i="6"/>
  <c r="L28" i="6"/>
  <c r="L84" i="6"/>
  <c r="L86" i="6" s="1"/>
  <c r="L89" i="6" s="1"/>
  <c r="L8" i="6" s="1"/>
  <c r="L9" i="6" s="1"/>
  <c r="L85" i="6"/>
  <c r="AA65" i="6"/>
  <c r="AA3" i="6" s="1"/>
  <c r="D19" i="2" s="1"/>
  <c r="K101" i="6" l="1"/>
  <c r="K103" i="6" s="1"/>
  <c r="K46" i="6" s="1"/>
  <c r="AA80" i="6"/>
  <c r="L40" i="6"/>
  <c r="M82" i="6"/>
  <c r="I47" i="6"/>
  <c r="I48" i="6" s="1"/>
  <c r="I49" i="6" s="1"/>
  <c r="I50" i="6" s="1"/>
  <c r="J105" i="6"/>
  <c r="K34" i="6"/>
  <c r="K97" i="6"/>
  <c r="B3" i="6"/>
  <c r="AB92" i="6"/>
  <c r="AB42" i="6" s="1"/>
  <c r="AA42" i="6"/>
  <c r="L27" i="6"/>
  <c r="L30" i="6"/>
  <c r="L21" i="6"/>
  <c r="L23" i="6"/>
  <c r="L11" i="6"/>
  <c r="L14" i="6" s="1"/>
  <c r="K111" i="6"/>
  <c r="K35" i="6"/>
  <c r="K98" i="6"/>
  <c r="L26" i="6" l="1"/>
  <c r="L98" i="6" s="1"/>
  <c r="J106" i="6"/>
  <c r="J110" i="6" s="1"/>
  <c r="J38" i="6" s="1"/>
  <c r="J41" i="6" s="1"/>
  <c r="L16" i="6"/>
  <c r="L17" i="6"/>
  <c r="L15" i="6" s="1"/>
  <c r="L18" i="6" s="1"/>
  <c r="M83" i="6"/>
  <c r="L20" i="6"/>
  <c r="K112" i="6" l="1"/>
  <c r="K43" i="6" s="1"/>
  <c r="K44" i="6" s="1"/>
  <c r="L35" i="6"/>
  <c r="L111" i="6"/>
  <c r="J107" i="6"/>
  <c r="L101" i="6"/>
  <c r="L103" i="6" s="1"/>
  <c r="L46" i="6" s="1"/>
  <c r="M117" i="6"/>
  <c r="M127" i="6"/>
  <c r="M22" i="6"/>
  <c r="M28" i="6"/>
  <c r="M84" i="6"/>
  <c r="M86" i="6" s="1"/>
  <c r="M89" i="6" s="1"/>
  <c r="M8" i="6" s="1"/>
  <c r="M9" i="6" s="1"/>
  <c r="M85" i="6"/>
  <c r="L34" i="6"/>
  <c r="L97" i="6"/>
  <c r="J47" i="6" l="1"/>
  <c r="J48" i="6" s="1"/>
  <c r="J49" i="6" s="1"/>
  <c r="J50" i="6" s="1"/>
  <c r="K105" i="6"/>
  <c r="K106" i="6" s="1"/>
  <c r="K110" i="6" s="1"/>
  <c r="K38" i="6" s="1"/>
  <c r="K41" i="6" s="1"/>
  <c r="M40" i="6"/>
  <c r="N82" i="6"/>
  <c r="M27" i="6"/>
  <c r="M11" i="6"/>
  <c r="M14" i="6" s="1"/>
  <c r="M21" i="6"/>
  <c r="M30" i="6"/>
  <c r="M23" i="6"/>
  <c r="K107" i="6" l="1"/>
  <c r="K47" i="6" s="1"/>
  <c r="K48" i="6" s="1"/>
  <c r="K49" i="6" s="1"/>
  <c r="K50" i="6" s="1"/>
  <c r="L112" i="6"/>
  <c r="L43" i="6" s="1"/>
  <c r="L44" i="6" s="1"/>
  <c r="M20" i="6"/>
  <c r="M16" i="6"/>
  <c r="M17" i="6"/>
  <c r="M15" i="6" s="1"/>
  <c r="M18" i="6" s="1"/>
  <c r="M26" i="6"/>
  <c r="N83" i="6"/>
  <c r="L105" i="6" l="1"/>
  <c r="L106" i="6" s="1"/>
  <c r="L110" i="6" s="1"/>
  <c r="L38" i="6" s="1"/>
  <c r="L41" i="6" s="1"/>
  <c r="M101" i="6"/>
  <c r="M103" i="6" s="1"/>
  <c r="M46" i="6" s="1"/>
  <c r="N127" i="6"/>
  <c r="N117" i="6"/>
  <c r="N28" i="6"/>
  <c r="N22" i="6"/>
  <c r="N84" i="6"/>
  <c r="N86" i="6" s="1"/>
  <c r="N89" i="6" s="1"/>
  <c r="N8" i="6" s="1"/>
  <c r="N9" i="6" s="1"/>
  <c r="N85" i="6"/>
  <c r="M111" i="6"/>
  <c r="M35" i="6"/>
  <c r="M98" i="6"/>
  <c r="M34" i="6"/>
  <c r="M97" i="6"/>
  <c r="M112" i="6" l="1"/>
  <c r="M43" i="6" s="1"/>
  <c r="M44" i="6" s="1"/>
  <c r="L107" i="6"/>
  <c r="L47" i="6" s="1"/>
  <c r="L48" i="6" s="1"/>
  <c r="L49" i="6" s="1"/>
  <c r="L50" i="6" s="1"/>
  <c r="O82" i="6"/>
  <c r="N40" i="6"/>
  <c r="N11" i="6"/>
  <c r="N14" i="6" s="1"/>
  <c r="N27" i="6"/>
  <c r="N21" i="6"/>
  <c r="N30" i="6"/>
  <c r="N23" i="6"/>
  <c r="M105" i="6"/>
  <c r="M106" i="6" l="1"/>
  <c r="M110" i="6" s="1"/>
  <c r="M38" i="6" s="1"/>
  <c r="M41" i="6" s="1"/>
  <c r="N20" i="6"/>
  <c r="N26" i="6"/>
  <c r="N16" i="6"/>
  <c r="N17" i="6"/>
  <c r="N15" i="6" s="1"/>
  <c r="N18" i="6" s="1"/>
  <c r="O83" i="6"/>
  <c r="O85" i="6" s="1"/>
  <c r="M107" i="6" l="1"/>
  <c r="M47" i="6" s="1"/>
  <c r="M48" i="6" s="1"/>
  <c r="M49" i="6" s="1"/>
  <c r="M50" i="6" s="1"/>
  <c r="N101" i="6"/>
  <c r="N103" i="6" s="1"/>
  <c r="N46" i="6" s="1"/>
  <c r="O40" i="6"/>
  <c r="P82" i="6"/>
  <c r="O127" i="6"/>
  <c r="O28" i="6"/>
  <c r="O117" i="6"/>
  <c r="O22" i="6"/>
  <c r="O84" i="6"/>
  <c r="O86" i="6" s="1"/>
  <c r="O89" i="6" s="1"/>
  <c r="O8" i="6" s="1"/>
  <c r="O9" i="6" s="1"/>
  <c r="N111" i="6"/>
  <c r="N112" i="6" s="1"/>
  <c r="N43" i="6" s="1"/>
  <c r="N44" i="6" s="1"/>
  <c r="N98" i="6"/>
  <c r="N34" i="6"/>
  <c r="N97" i="6"/>
  <c r="O30" i="6" l="1"/>
  <c r="O11" i="6"/>
  <c r="O14" i="6" s="1"/>
  <c r="O21" i="6"/>
  <c r="O23" i="6"/>
  <c r="O27" i="6"/>
  <c r="P83" i="6"/>
  <c r="N105" i="6"/>
  <c r="O26" i="6" l="1"/>
  <c r="O98" i="6" s="1"/>
  <c r="N106" i="6"/>
  <c r="N110" i="6" s="1"/>
  <c r="N38" i="6" s="1"/>
  <c r="N41" i="6" s="1"/>
  <c r="P117" i="6"/>
  <c r="P127" i="6"/>
  <c r="P28" i="6"/>
  <c r="P22" i="6"/>
  <c r="P84" i="6"/>
  <c r="P86" i="6" s="1"/>
  <c r="P89" i="6" s="1"/>
  <c r="P8" i="6" s="1"/>
  <c r="P9" i="6" s="1"/>
  <c r="P85" i="6"/>
  <c r="O20" i="6"/>
  <c r="O16" i="6"/>
  <c r="O17" i="6"/>
  <c r="O15" i="6" s="1"/>
  <c r="O18" i="6" s="1"/>
  <c r="O111" i="6" l="1"/>
  <c r="O112" i="6" s="1"/>
  <c r="O43" i="6" s="1"/>
  <c r="O44" i="6" s="1"/>
  <c r="O101" i="6"/>
  <c r="O103" i="6" s="1"/>
  <c r="O46" i="6" s="1"/>
  <c r="O34" i="6"/>
  <c r="O97" i="6"/>
  <c r="Q82" i="6"/>
  <c r="P40" i="6"/>
  <c r="P21" i="6"/>
  <c r="P30" i="6"/>
  <c r="P27" i="6"/>
  <c r="P11" i="6"/>
  <c r="P14" i="6" s="1"/>
  <c r="P23" i="6"/>
  <c r="N107" i="6"/>
  <c r="N47" i="6" s="1"/>
  <c r="N48" i="6" s="1"/>
  <c r="N49" i="6" s="1"/>
  <c r="N50" i="6" s="1"/>
  <c r="P26" i="6" l="1"/>
  <c r="P98" i="6" s="1"/>
  <c r="P17" i="6"/>
  <c r="P15" i="6" s="1"/>
  <c r="P18" i="6" s="1"/>
  <c r="P16" i="6"/>
  <c r="P20" i="6"/>
  <c r="Q83" i="6"/>
  <c r="O105" i="6"/>
  <c r="P111" i="6" l="1"/>
  <c r="P101" i="6"/>
  <c r="P103" i="6" s="1"/>
  <c r="P46" i="6" s="1"/>
  <c r="O106" i="6"/>
  <c r="O110" i="6" s="1"/>
  <c r="O38" i="6" s="1"/>
  <c r="O41" i="6" s="1"/>
  <c r="Q117" i="6"/>
  <c r="Q28" i="6"/>
  <c r="Q22" i="6"/>
  <c r="Q127" i="6"/>
  <c r="Q84" i="6"/>
  <c r="Q86" i="6" s="1"/>
  <c r="Q89" i="6" s="1"/>
  <c r="Q8" i="6" s="1"/>
  <c r="Q9" i="6" s="1"/>
  <c r="Q85" i="6"/>
  <c r="P34" i="6"/>
  <c r="P97" i="6"/>
  <c r="P112" i="6" l="1"/>
  <c r="P43" i="6" s="1"/>
  <c r="P44" i="6" s="1"/>
  <c r="Q40" i="6"/>
  <c r="R82" i="6"/>
  <c r="Q23" i="6"/>
  <c r="Q30" i="6"/>
  <c r="Q11" i="6"/>
  <c r="Q14" i="6" s="1"/>
  <c r="Q27" i="6"/>
  <c r="Q21" i="6"/>
  <c r="O107" i="6"/>
  <c r="O47" i="6" s="1"/>
  <c r="O48" i="6" s="1"/>
  <c r="O49" i="6" s="1"/>
  <c r="O50" i="6" s="1"/>
  <c r="P105" i="6" l="1"/>
  <c r="P106" i="6" s="1"/>
  <c r="P110" i="6" s="1"/>
  <c r="P38" i="6" s="1"/>
  <c r="P41" i="6" s="1"/>
  <c r="Q26" i="6"/>
  <c r="Q111" i="6" s="1"/>
  <c r="Q20" i="6"/>
  <c r="Q34" i="6" s="1"/>
  <c r="Q17" i="6"/>
  <c r="Q15" i="6" s="1"/>
  <c r="Q18" i="6" s="1"/>
  <c r="Q16" i="6"/>
  <c r="R83" i="6"/>
  <c r="Q97" i="6" l="1"/>
  <c r="Q98" i="6"/>
  <c r="Q112" i="6"/>
  <c r="Q43" i="6" s="1"/>
  <c r="Q44" i="6" s="1"/>
  <c r="Q101" i="6"/>
  <c r="Q103" i="6" s="1"/>
  <c r="Q46" i="6" s="1"/>
  <c r="R127" i="6"/>
  <c r="R28" i="6"/>
  <c r="R22" i="6"/>
  <c r="R117" i="6"/>
  <c r="R84" i="6"/>
  <c r="R86" i="6" s="1"/>
  <c r="R89" i="6" s="1"/>
  <c r="R8" i="6" s="1"/>
  <c r="R9" i="6" s="1"/>
  <c r="R85" i="6"/>
  <c r="P107" i="6"/>
  <c r="P47" i="6" s="1"/>
  <c r="P48" i="6" s="1"/>
  <c r="P49" i="6" s="1"/>
  <c r="P50" i="6" s="1"/>
  <c r="R30" i="6" l="1"/>
  <c r="R21" i="6"/>
  <c r="R11" i="6"/>
  <c r="R14" i="6" s="1"/>
  <c r="R27" i="6"/>
  <c r="R23" i="6"/>
  <c r="R40" i="6"/>
  <c r="S82" i="6"/>
  <c r="Q105" i="6"/>
  <c r="R26" i="6" l="1"/>
  <c r="R111" i="6" s="1"/>
  <c r="S83" i="6"/>
  <c r="R20" i="6"/>
  <c r="Q106" i="6"/>
  <c r="Q110" i="6" s="1"/>
  <c r="Q38" i="6" s="1"/>
  <c r="Q41" i="6" s="1"/>
  <c r="R17" i="6"/>
  <c r="R15" i="6" s="1"/>
  <c r="R18" i="6" s="1"/>
  <c r="R16" i="6"/>
  <c r="R98" i="6" l="1"/>
  <c r="R101" i="6"/>
  <c r="R103" i="6" s="1"/>
  <c r="R46" i="6" s="1"/>
  <c r="R34" i="6"/>
  <c r="R97" i="6"/>
  <c r="Q107" i="6"/>
  <c r="Q47" i="6" s="1"/>
  <c r="Q48" i="6" s="1"/>
  <c r="Q49" i="6" s="1"/>
  <c r="Q50" i="6" s="1"/>
  <c r="R112" i="6"/>
  <c r="R43" i="6" s="1"/>
  <c r="R44" i="6" s="1"/>
  <c r="S127" i="6"/>
  <c r="S117" i="6"/>
  <c r="S22" i="6"/>
  <c r="S28" i="6"/>
  <c r="S84" i="6"/>
  <c r="S86" i="6" s="1"/>
  <c r="S89" i="6" s="1"/>
  <c r="S8" i="6" s="1"/>
  <c r="S9" i="6" s="1"/>
  <c r="S85" i="6"/>
  <c r="S30" i="6" l="1"/>
  <c r="S23" i="6"/>
  <c r="S21" i="6"/>
  <c r="S11" i="6"/>
  <c r="S14" i="6" s="1"/>
  <c r="S27" i="6"/>
  <c r="T82" i="6"/>
  <c r="S40" i="6"/>
  <c r="R105" i="6"/>
  <c r="S26" i="6" l="1"/>
  <c r="S111" i="6" s="1"/>
  <c r="T83" i="6"/>
  <c r="R106" i="6"/>
  <c r="R110" i="6" s="1"/>
  <c r="R38" i="6" s="1"/>
  <c r="R41" i="6" s="1"/>
  <c r="S17" i="6"/>
  <c r="S15" i="6" s="1"/>
  <c r="S18" i="6" s="1"/>
  <c r="S16" i="6"/>
  <c r="S20" i="6"/>
  <c r="S98" i="6" l="1"/>
  <c r="S112" i="6"/>
  <c r="S43" i="6" s="1"/>
  <c r="S44" i="6" s="1"/>
  <c r="R107" i="6"/>
  <c r="R47" i="6" s="1"/>
  <c r="R48" i="6" s="1"/>
  <c r="R49" i="6" s="1"/>
  <c r="R50" i="6" s="1"/>
  <c r="S101" i="6"/>
  <c r="S103" i="6" s="1"/>
  <c r="S46" i="6" s="1"/>
  <c r="S34" i="6"/>
  <c r="S97" i="6"/>
  <c r="T127" i="6"/>
  <c r="T28" i="6"/>
  <c r="T22" i="6"/>
  <c r="T117" i="6"/>
  <c r="T84" i="6"/>
  <c r="T86" i="6" s="1"/>
  <c r="T89" i="6" s="1"/>
  <c r="T8" i="6" s="1"/>
  <c r="T9" i="6" s="1"/>
  <c r="T85" i="6"/>
  <c r="T21" i="6" l="1"/>
  <c r="T30" i="6"/>
  <c r="T23" i="6"/>
  <c r="T27" i="6"/>
  <c r="T11" i="6"/>
  <c r="T14" i="6" s="1"/>
  <c r="U82" i="6"/>
  <c r="T40" i="6"/>
  <c r="S105" i="6"/>
  <c r="S106" i="6" l="1"/>
  <c r="S110" i="6" s="1"/>
  <c r="S38" i="6" s="1"/>
  <c r="S41" i="6" s="1"/>
  <c r="U83" i="6"/>
  <c r="T17" i="6"/>
  <c r="T15" i="6" s="1"/>
  <c r="T18" i="6" s="1"/>
  <c r="T16" i="6"/>
  <c r="T26" i="6"/>
  <c r="T20" i="6"/>
  <c r="S107" i="6" l="1"/>
  <c r="S47" i="6" s="1"/>
  <c r="S48" i="6" s="1"/>
  <c r="S49" i="6" s="1"/>
  <c r="S50" i="6" s="1"/>
  <c r="T101" i="6"/>
  <c r="T103" i="6" s="1"/>
  <c r="T46" i="6" s="1"/>
  <c r="T111" i="6"/>
  <c r="T112" i="6" s="1"/>
  <c r="T43" i="6" s="1"/>
  <c r="T44" i="6" s="1"/>
  <c r="T98" i="6"/>
  <c r="T34" i="6"/>
  <c r="T97" i="6"/>
  <c r="U127" i="6"/>
  <c r="U28" i="6"/>
  <c r="U117" i="6"/>
  <c r="U22" i="6"/>
  <c r="U84" i="6"/>
  <c r="U86" i="6" s="1"/>
  <c r="U89" i="6" s="1"/>
  <c r="U8" i="6" s="1"/>
  <c r="U9" i="6" s="1"/>
  <c r="U85" i="6"/>
  <c r="V82" i="6" l="1"/>
  <c r="U40" i="6"/>
  <c r="U21" i="6"/>
  <c r="U23" i="6"/>
  <c r="U30" i="6"/>
  <c r="U11" i="6"/>
  <c r="U14" i="6" s="1"/>
  <c r="U27" i="6"/>
  <c r="T105" i="6"/>
  <c r="U26" i="6" l="1"/>
  <c r="U111" i="6" s="1"/>
  <c r="T106" i="6"/>
  <c r="T110" i="6" s="1"/>
  <c r="T38" i="6" s="1"/>
  <c r="T41" i="6" s="1"/>
  <c r="U17" i="6"/>
  <c r="U15" i="6" s="1"/>
  <c r="U18" i="6" s="1"/>
  <c r="U16" i="6"/>
  <c r="U20" i="6"/>
  <c r="V83" i="6"/>
  <c r="U98" i="6" l="1"/>
  <c r="T107" i="6"/>
  <c r="T47" i="6" s="1"/>
  <c r="T48" i="6" s="1"/>
  <c r="T49" i="6" s="1"/>
  <c r="T50" i="6" s="1"/>
  <c r="V28" i="6"/>
  <c r="V117" i="6"/>
  <c r="V127" i="6"/>
  <c r="V22" i="6"/>
  <c r="V84" i="6"/>
  <c r="V86" i="6" s="1"/>
  <c r="V89" i="6" s="1"/>
  <c r="V8" i="6" s="1"/>
  <c r="V9" i="6" s="1"/>
  <c r="U34" i="6"/>
  <c r="U97" i="6"/>
  <c r="U101" i="6"/>
  <c r="U103" i="6" s="1"/>
  <c r="U46" i="6" s="1"/>
  <c r="U112" i="6"/>
  <c r="U43" i="6" s="1"/>
  <c r="U44" i="6" s="1"/>
  <c r="V85" i="6"/>
  <c r="W82" i="6" l="1"/>
  <c r="V40" i="6"/>
  <c r="U105" i="6"/>
  <c r="V23" i="6"/>
  <c r="V30" i="6"/>
  <c r="V11" i="6"/>
  <c r="V14" i="6" s="1"/>
  <c r="V27" i="6"/>
  <c r="V21" i="6"/>
  <c r="V20" i="6" l="1"/>
  <c r="V34" i="6" s="1"/>
  <c r="V26" i="6"/>
  <c r="V111" i="6" s="1"/>
  <c r="V17" i="6"/>
  <c r="V15" i="6" s="1"/>
  <c r="V18" i="6" s="1"/>
  <c r="V16" i="6"/>
  <c r="U106" i="6"/>
  <c r="U110" i="6" s="1"/>
  <c r="U38" i="6" s="1"/>
  <c r="U41" i="6" s="1"/>
  <c r="W83" i="6"/>
  <c r="V97" i="6" l="1"/>
  <c r="V98" i="6"/>
  <c r="V101" i="6"/>
  <c r="V103" i="6" s="1"/>
  <c r="V46" i="6" s="1"/>
  <c r="U107" i="6"/>
  <c r="U47" i="6" s="1"/>
  <c r="U48" i="6" s="1"/>
  <c r="U49" i="6" s="1"/>
  <c r="U50" i="6" s="1"/>
  <c r="V112" i="6"/>
  <c r="V43" i="6" s="1"/>
  <c r="V44" i="6" s="1"/>
  <c r="W127" i="6"/>
  <c r="W117" i="6"/>
  <c r="W28" i="6"/>
  <c r="W22" i="6"/>
  <c r="W84" i="6"/>
  <c r="W86" i="6" s="1"/>
  <c r="W89" i="6" s="1"/>
  <c r="W8" i="6" s="1"/>
  <c r="W9" i="6" s="1"/>
  <c r="W85" i="6"/>
  <c r="W30" i="6" l="1"/>
  <c r="W11" i="6"/>
  <c r="W14" i="6" s="1"/>
  <c r="W27" i="6"/>
  <c r="W23" i="6"/>
  <c r="W21" i="6"/>
  <c r="X82" i="6"/>
  <c r="W40" i="6"/>
  <c r="V105" i="6"/>
  <c r="W20" i="6" l="1"/>
  <c r="W34" i="6" s="1"/>
  <c r="W26" i="6"/>
  <c r="W111" i="6" s="1"/>
  <c r="X83" i="6"/>
  <c r="W17" i="6"/>
  <c r="W15" i="6" s="1"/>
  <c r="W18" i="6" s="1"/>
  <c r="W16" i="6"/>
  <c r="V106" i="6"/>
  <c r="V110" i="6" s="1"/>
  <c r="V38" i="6" s="1"/>
  <c r="V41" i="6" s="1"/>
  <c r="W98" i="6" l="1"/>
  <c r="B98" i="6" s="1"/>
  <c r="C33" i="6" s="1"/>
  <c r="W97" i="6"/>
  <c r="B97" i="6" s="1"/>
  <c r="N9" i="3" s="1"/>
  <c r="D26" i="2" s="1"/>
  <c r="W112" i="6"/>
  <c r="W43" i="6" s="1"/>
  <c r="W44" i="6" s="1"/>
  <c r="N11" i="3"/>
  <c r="V107" i="6"/>
  <c r="V47" i="6" s="1"/>
  <c r="V48" i="6" s="1"/>
  <c r="V49" i="6" s="1"/>
  <c r="V50" i="6" s="1"/>
  <c r="W101" i="6"/>
  <c r="W103" i="6" s="1"/>
  <c r="W46" i="6" s="1"/>
  <c r="X117" i="6"/>
  <c r="X127" i="6"/>
  <c r="X22" i="6"/>
  <c r="X28" i="6"/>
  <c r="X84" i="6"/>
  <c r="X86" i="6" s="1"/>
  <c r="X89" i="6" s="1"/>
  <c r="X8" i="6" s="1"/>
  <c r="X9" i="6" s="1"/>
  <c r="X85" i="6"/>
  <c r="C25" i="6" l="1"/>
  <c r="X23" i="6"/>
  <c r="X27" i="6"/>
  <c r="X11" i="6"/>
  <c r="X14" i="6" s="1"/>
  <c r="X21" i="6"/>
  <c r="X30" i="6"/>
  <c r="W105" i="6"/>
  <c r="Y82" i="6"/>
  <c r="X40" i="6"/>
  <c r="X20" i="6" l="1"/>
  <c r="X34" i="6" s="1"/>
  <c r="W106" i="6"/>
  <c r="W110" i="6" s="1"/>
  <c r="W38" i="6" s="1"/>
  <c r="W41" i="6" s="1"/>
  <c r="X17" i="6"/>
  <c r="X15" i="6" s="1"/>
  <c r="X18" i="6" s="1"/>
  <c r="X16" i="6"/>
  <c r="Y83" i="6"/>
  <c r="X26" i="6"/>
  <c r="X97" i="6" l="1"/>
  <c r="X101" i="6"/>
  <c r="X103" i="6" s="1"/>
  <c r="X46" i="6" s="1"/>
  <c r="X111" i="6"/>
  <c r="X112" i="6" s="1"/>
  <c r="X43" i="6" s="1"/>
  <c r="X44" i="6" s="1"/>
  <c r="X98" i="6"/>
  <c r="Y117" i="6"/>
  <c r="Y127" i="6"/>
  <c r="Y22" i="6"/>
  <c r="Y28" i="6"/>
  <c r="Y84" i="6"/>
  <c r="Y86" i="6" s="1"/>
  <c r="Y89" i="6" s="1"/>
  <c r="Y8" i="6" s="1"/>
  <c r="Y9" i="6" s="1"/>
  <c r="Y85" i="6"/>
  <c r="W107" i="6"/>
  <c r="W47" i="6" s="1"/>
  <c r="W48" i="6" s="1"/>
  <c r="W49" i="6" s="1"/>
  <c r="W50" i="6" s="1"/>
  <c r="Z82" i="6" l="1"/>
  <c r="Y40" i="6"/>
  <c r="Y11" i="6"/>
  <c r="Y14" i="6" s="1"/>
  <c r="Y23" i="6"/>
  <c r="Y27" i="6"/>
  <c r="Y30" i="6"/>
  <c r="Y21" i="6"/>
  <c r="X105" i="6"/>
  <c r="Y20" i="6" l="1"/>
  <c r="Y97" i="6" s="1"/>
  <c r="X106" i="6"/>
  <c r="X110" i="6" s="1"/>
  <c r="X38" i="6" s="1"/>
  <c r="X41" i="6" s="1"/>
  <c r="Y26" i="6"/>
  <c r="Y16" i="6"/>
  <c r="Y17" i="6"/>
  <c r="Y15" i="6" s="1"/>
  <c r="Y18" i="6" s="1"/>
  <c r="Z83" i="6"/>
  <c r="Y34" i="6" l="1"/>
  <c r="X107" i="6"/>
  <c r="X47" i="6" s="1"/>
  <c r="X48" i="6" s="1"/>
  <c r="X49" i="6" s="1"/>
  <c r="X50" i="6" s="1"/>
  <c r="Y101" i="6"/>
  <c r="Y103" i="6" s="1"/>
  <c r="Y46" i="6" s="1"/>
  <c r="Z127" i="6"/>
  <c r="Z117" i="6"/>
  <c r="Z28" i="6"/>
  <c r="Z22" i="6"/>
  <c r="Z84" i="6"/>
  <c r="Z86" i="6" s="1"/>
  <c r="Z89" i="6" s="1"/>
  <c r="Z8" i="6" s="1"/>
  <c r="Z9" i="6" s="1"/>
  <c r="Z85" i="6"/>
  <c r="Y111" i="6"/>
  <c r="Y112" i="6" s="1"/>
  <c r="Y43" i="6" s="1"/>
  <c r="Y44" i="6" s="1"/>
  <c r="Y98" i="6"/>
  <c r="Z27" i="6" l="1"/>
  <c r="Z21" i="6"/>
  <c r="Z11" i="6"/>
  <c r="Z14" i="6" s="1"/>
  <c r="Z23" i="6"/>
  <c r="Z30" i="6"/>
  <c r="AA82" i="6"/>
  <c r="Z40" i="6"/>
  <c r="Y105" i="6"/>
  <c r="AA83" i="6" l="1"/>
  <c r="Z20" i="6"/>
  <c r="Y106" i="6"/>
  <c r="Y110" i="6" s="1"/>
  <c r="Y38" i="6" s="1"/>
  <c r="Y41" i="6" s="1"/>
  <c r="Z16" i="6"/>
  <c r="Z17" i="6"/>
  <c r="Z15" i="6" s="1"/>
  <c r="Z18" i="6" s="1"/>
  <c r="Z26" i="6"/>
  <c r="Z101" i="6" l="1"/>
  <c r="Z103" i="6" s="1"/>
  <c r="Z46" i="6" s="1"/>
  <c r="Y107" i="6"/>
  <c r="Y47" i="6" s="1"/>
  <c r="Y48" i="6" s="1"/>
  <c r="Y49" i="6" s="1"/>
  <c r="Y50" i="6" s="1"/>
  <c r="Z111" i="6"/>
  <c r="Z112" i="6" s="1"/>
  <c r="Z43" i="6" s="1"/>
  <c r="Z44" i="6" s="1"/>
  <c r="Z98" i="6"/>
  <c r="Z34" i="6"/>
  <c r="Z97" i="6"/>
  <c r="AA117" i="6"/>
  <c r="AA28" i="6"/>
  <c r="AA127" i="6"/>
  <c r="AA22" i="6"/>
  <c r="AA84" i="6"/>
  <c r="AA86" i="6" s="1"/>
  <c r="AA89" i="6" s="1"/>
  <c r="AA8" i="6" s="1"/>
  <c r="AA9" i="6" s="1"/>
  <c r="AA85" i="6"/>
  <c r="AB82" i="6" l="1"/>
  <c r="AA40" i="6"/>
  <c r="AA23" i="6"/>
  <c r="AA11" i="6"/>
  <c r="AA14" i="6" s="1"/>
  <c r="AA27" i="6"/>
  <c r="AA30" i="6"/>
  <c r="AA21" i="6"/>
  <c r="AA20" i="6" s="1"/>
  <c r="Z105" i="6"/>
  <c r="AA16" i="6" l="1"/>
  <c r="AA17" i="6"/>
  <c r="AA15" i="6" s="1"/>
  <c r="AA18" i="6" s="1"/>
  <c r="Z106" i="6"/>
  <c r="Z110" i="6" s="1"/>
  <c r="Z38" i="6" s="1"/>
  <c r="Z41" i="6" s="1"/>
  <c r="AA34" i="6"/>
  <c r="AA97" i="6"/>
  <c r="AA26" i="6"/>
  <c r="AB83" i="6"/>
  <c r="AA101" i="6" l="1"/>
  <c r="AA103" i="6" s="1"/>
  <c r="AA46" i="6" s="1"/>
  <c r="AB117" i="6"/>
  <c r="C117" i="6" s="1"/>
  <c r="C123" i="6" s="1"/>
  <c r="N13" i="3" s="1"/>
  <c r="D21" i="2" s="1"/>
  <c r="AB127" i="6"/>
  <c r="C127" i="6" s="1"/>
  <c r="C133" i="6" s="1"/>
  <c r="AB28" i="6"/>
  <c r="AB22" i="6"/>
  <c r="AB84" i="6"/>
  <c r="AB86" i="6" s="1"/>
  <c r="AB89" i="6" s="1"/>
  <c r="AB8" i="6" s="1"/>
  <c r="Z107" i="6"/>
  <c r="Z47" i="6" s="1"/>
  <c r="Z48" i="6" s="1"/>
  <c r="Z49" i="6" s="1"/>
  <c r="Z50" i="6" s="1"/>
  <c r="AB85" i="6"/>
  <c r="AB40" i="6" s="1"/>
  <c r="AA111" i="6"/>
  <c r="AA112" i="6" s="1"/>
  <c r="AA43" i="6" s="1"/>
  <c r="AA44" i="6" s="1"/>
  <c r="AA98" i="6"/>
  <c r="B8" i="6" l="1"/>
  <c r="AB9" i="6"/>
  <c r="AA105" i="6"/>
  <c r="AA106" i="6" l="1"/>
  <c r="AA110" i="6" s="1"/>
  <c r="AA38" i="6" s="1"/>
  <c r="AA41" i="6" s="1"/>
  <c r="AB11" i="6"/>
  <c r="AB23" i="6"/>
  <c r="AB27" i="6"/>
  <c r="AB30" i="6"/>
  <c r="AB21" i="6"/>
  <c r="B9" i="6"/>
  <c r="AB20" i="6" l="1"/>
  <c r="B20" i="6" s="1"/>
  <c r="N8" i="3"/>
  <c r="D25" i="2" s="1"/>
  <c r="AB14" i="6"/>
  <c r="B11" i="6"/>
  <c r="AB26" i="6"/>
  <c r="AA107" i="6"/>
  <c r="AA47" i="6" s="1"/>
  <c r="AA48" i="6" s="1"/>
  <c r="AA49" i="6" s="1"/>
  <c r="AA50" i="6" s="1"/>
  <c r="AB97" i="6" l="1"/>
  <c r="AB34" i="6"/>
  <c r="N19" i="3" s="1"/>
  <c r="N20" i="3" s="1"/>
  <c r="N25" i="3" s="1"/>
  <c r="N27" i="3" s="1"/>
  <c r="AB111" i="6"/>
  <c r="AB112" i="6" s="1"/>
  <c r="AB43" i="6" s="1"/>
  <c r="AB44" i="6" s="1"/>
  <c r="N10" i="3"/>
  <c r="AB98" i="6"/>
  <c r="B26" i="6"/>
  <c r="N21" i="3" s="1"/>
  <c r="AB16" i="6"/>
  <c r="AB17" i="6"/>
  <c r="AB15" i="6" s="1"/>
  <c r="B15" i="6" s="1"/>
  <c r="B14" i="6"/>
  <c r="AB18" i="6" l="1"/>
  <c r="B18" i="6" s="1"/>
  <c r="AB101" i="6" l="1"/>
  <c r="AB103" i="6" s="1"/>
  <c r="AB46" i="6" s="1"/>
  <c r="D22" i="2"/>
  <c r="D23" i="2" s="1"/>
  <c r="AB105" i="6" l="1"/>
  <c r="AB106" i="6" s="1"/>
  <c r="AB110" i="6" s="1"/>
  <c r="AB38" i="6" s="1"/>
  <c r="AB41" i="6" s="1"/>
  <c r="AB107" i="6" l="1"/>
  <c r="AB47" i="6" s="1"/>
  <c r="AB48" i="6" s="1"/>
  <c r="AB49" i="6" l="1"/>
  <c r="AB50" i="6" s="1"/>
  <c r="D24" i="2"/>
</calcChain>
</file>

<file path=xl/sharedStrings.xml><?xml version="1.0" encoding="utf-8"?>
<sst xmlns="http://schemas.openxmlformats.org/spreadsheetml/2006/main" count="5827" uniqueCount="2721">
  <si>
    <t>序号</t>
  </si>
  <si>
    <t>说明事项</t>
  </si>
  <si>
    <t>具体说明</t>
  </si>
  <si>
    <t>输入值单元格</t>
  </si>
  <si>
    <t>为当前底色</t>
  </si>
  <si>
    <t>公式/不可修改单元格</t>
  </si>
  <si>
    <t>为当前底色；公式单元格不可改动</t>
  </si>
  <si>
    <r>
      <rPr>
        <b/>
        <sz val="12"/>
        <color rgb="FF000000"/>
        <rFont val="宋体"/>
        <family val="3"/>
        <charset val="134"/>
      </rPr>
      <t>序号</t>
    </r>
  </si>
  <si>
    <r>
      <rPr>
        <b/>
        <sz val="12"/>
        <color rgb="FF000000"/>
        <rFont val="宋体"/>
        <family val="3"/>
        <charset val="134"/>
      </rPr>
      <t>项目</t>
    </r>
  </si>
  <si>
    <r>
      <rPr>
        <b/>
        <sz val="12"/>
        <color rgb="FF000000"/>
        <rFont val="宋体"/>
        <family val="3"/>
        <charset val="134"/>
      </rPr>
      <t>数值</t>
    </r>
  </si>
  <si>
    <r>
      <rPr>
        <b/>
        <sz val="12"/>
        <color rgb="FF000000"/>
        <rFont val="宋体"/>
        <family val="3"/>
        <charset val="134"/>
      </rPr>
      <t>单位</t>
    </r>
  </si>
  <si>
    <r>
      <rPr>
        <b/>
        <sz val="12"/>
        <color rgb="FF000000"/>
        <rFont val="宋体"/>
        <family val="3"/>
        <charset val="134"/>
      </rPr>
      <t>备注</t>
    </r>
  </si>
  <si>
    <r>
      <rPr>
        <sz val="12"/>
        <color rgb="FF000000"/>
        <rFont val="宋体"/>
        <family val="3"/>
        <charset val="134"/>
      </rPr>
      <t>核准容量</t>
    </r>
  </si>
  <si>
    <t>MW</t>
  </si>
  <si>
    <r>
      <rPr>
        <sz val="12"/>
        <color rgb="FF000000"/>
        <rFont val="宋体"/>
        <family val="3"/>
        <charset val="134"/>
      </rPr>
      <t>建设容量</t>
    </r>
  </si>
  <si>
    <r>
      <rPr>
        <sz val="12"/>
        <color rgb="FF000000"/>
        <rFont val="宋体"/>
        <family val="3"/>
        <charset val="134"/>
      </rPr>
      <t>有效发电小时数</t>
    </r>
  </si>
  <si>
    <r>
      <rPr>
        <sz val="12"/>
        <color rgb="FF000000"/>
        <rFont val="Times New Roman"/>
        <family val="1"/>
      </rPr>
      <t>h/</t>
    </r>
    <r>
      <rPr>
        <sz val="12"/>
        <color rgb="FF000000"/>
        <rFont val="宋体"/>
        <family val="3"/>
        <charset val="134"/>
      </rPr>
      <t>年</t>
    </r>
  </si>
  <si>
    <r>
      <rPr>
        <sz val="12"/>
        <color rgb="FF000000"/>
        <rFont val="宋体"/>
        <family val="3"/>
        <charset val="134"/>
      </rPr>
      <t>限电率</t>
    </r>
  </si>
  <si>
    <r>
      <rPr>
        <sz val="12"/>
        <color rgb="FF000000"/>
        <rFont val="宋体"/>
        <family val="3"/>
        <charset val="134"/>
      </rPr>
      <t>比率</t>
    </r>
  </si>
  <si>
    <r>
      <rPr>
        <sz val="12"/>
        <color rgb="FF000000"/>
        <rFont val="宋体"/>
        <family val="3"/>
        <charset val="134"/>
      </rPr>
      <t>上网电价（含税）</t>
    </r>
  </si>
  <si>
    <r>
      <rPr>
        <sz val="12"/>
        <color rgb="FF000000"/>
        <rFont val="宋体"/>
        <family val="3"/>
        <charset val="134"/>
      </rPr>
      <t>元</t>
    </r>
    <r>
      <rPr>
        <sz val="12"/>
        <color rgb="FF000000"/>
        <rFont val="Times New Roman"/>
        <family val="1"/>
      </rPr>
      <t>/kWh</t>
    </r>
  </si>
  <si>
    <r>
      <rPr>
        <sz val="12"/>
        <color rgb="FF000000"/>
        <rFont val="宋体"/>
        <family val="3"/>
        <charset val="134"/>
      </rPr>
      <t>火电脱硫电价</t>
    </r>
  </si>
  <si>
    <r>
      <rPr>
        <sz val="12"/>
        <color rgb="FF000000"/>
        <rFont val="宋体"/>
        <family val="3"/>
        <charset val="134"/>
      </rPr>
      <t>电站运营期</t>
    </r>
  </si>
  <si>
    <r>
      <rPr>
        <sz val="12"/>
        <color rgb="FF000000"/>
        <rFont val="宋体"/>
        <family val="3"/>
        <charset val="134"/>
      </rPr>
      <t>年</t>
    </r>
  </si>
  <si>
    <r>
      <rPr>
        <sz val="12"/>
        <color rgb="FF000000"/>
        <rFont val="宋体"/>
        <family val="3"/>
        <charset val="134"/>
      </rPr>
      <t>静态总投资</t>
    </r>
  </si>
  <si>
    <r>
      <rPr>
        <sz val="12"/>
        <color rgb="FF000000"/>
        <rFont val="宋体"/>
        <family val="3"/>
        <charset val="134"/>
      </rPr>
      <t>万元</t>
    </r>
  </si>
  <si>
    <r>
      <rPr>
        <sz val="12"/>
        <color rgb="FF000000"/>
        <rFont val="宋体"/>
        <family val="3"/>
        <charset val="134"/>
      </rPr>
      <t>单位动态投资</t>
    </r>
  </si>
  <si>
    <r>
      <rPr>
        <sz val="12"/>
        <color rgb="FF000000"/>
        <rFont val="宋体"/>
        <family val="3"/>
        <charset val="134"/>
      </rPr>
      <t>元</t>
    </r>
    <r>
      <rPr>
        <sz val="12"/>
        <color rgb="FF000000"/>
        <rFont val="Times New Roman"/>
        <family val="1"/>
      </rPr>
      <t>/W</t>
    </r>
  </si>
  <si>
    <r>
      <rPr>
        <sz val="12"/>
        <color rgb="FF000000"/>
        <rFont val="宋体"/>
        <family val="3"/>
        <charset val="134"/>
      </rPr>
      <t>年度运维成本</t>
    </r>
  </si>
  <si>
    <r>
      <rPr>
        <sz val="12"/>
        <color rgb="FF000000"/>
        <rFont val="宋体"/>
        <family val="3"/>
        <charset val="134"/>
      </rPr>
      <t>元</t>
    </r>
    <r>
      <rPr>
        <sz val="12"/>
        <color rgb="FF000000"/>
        <rFont val="Times New Roman"/>
        <family val="1"/>
      </rPr>
      <t>/w/</t>
    </r>
    <r>
      <rPr>
        <sz val="12"/>
        <color rgb="FF000000"/>
        <rFont val="宋体"/>
        <family val="3"/>
        <charset val="134"/>
      </rPr>
      <t>年</t>
    </r>
  </si>
  <si>
    <r>
      <rPr>
        <sz val="12"/>
        <color rgb="FF000000"/>
        <rFont val="宋体"/>
        <family val="3"/>
        <charset val="134"/>
      </rPr>
      <t>大修维护</t>
    </r>
  </si>
  <si>
    <r>
      <rPr>
        <sz val="12"/>
        <color rgb="FF000000"/>
        <rFont val="宋体"/>
        <family val="3"/>
        <charset val="134"/>
      </rPr>
      <t>增值税率</t>
    </r>
  </si>
  <si>
    <r>
      <rPr>
        <sz val="12"/>
        <color rgb="FF000000"/>
        <rFont val="宋体"/>
        <family val="3"/>
        <charset val="134"/>
      </rPr>
      <t>是否考虑每年缴纳增值税返还</t>
    </r>
    <r>
      <rPr>
        <sz val="12"/>
        <color rgb="FF000000"/>
        <rFont val="Times New Roman"/>
        <family val="1"/>
      </rPr>
      <t>50%</t>
    </r>
  </si>
  <si>
    <t>否</t>
  </si>
  <si>
    <r>
      <rPr>
        <sz val="12"/>
        <color rgb="FF000000"/>
        <rFont val="宋体"/>
        <family val="3"/>
        <charset val="134"/>
      </rPr>
      <t>所得税税率及优惠</t>
    </r>
  </si>
  <si>
    <r>
      <rPr>
        <b/>
        <sz val="12"/>
        <color rgb="FF000000"/>
        <rFont val="宋体"/>
        <family val="3"/>
        <charset val="134"/>
      </rPr>
      <t>编号</t>
    </r>
  </si>
  <si>
    <r>
      <rPr>
        <sz val="12"/>
        <color rgb="FF000000"/>
        <rFont val="宋体"/>
        <family val="3"/>
        <charset val="134"/>
      </rPr>
      <t>利润情况</t>
    </r>
  </si>
  <si>
    <r>
      <rPr>
        <sz val="12"/>
        <color rgb="FF000000"/>
        <rFont val="宋体"/>
        <family val="3"/>
        <charset val="134"/>
      </rPr>
      <t>年均发电收入</t>
    </r>
  </si>
  <si>
    <r>
      <rPr>
        <sz val="12"/>
        <color rgb="FF000000"/>
        <rFont val="宋体"/>
        <family val="3"/>
        <charset val="134"/>
      </rPr>
      <t>年均运营成本（连同折旧）</t>
    </r>
  </si>
  <si>
    <r>
      <rPr>
        <sz val="12"/>
        <color rgb="FF000000"/>
        <rFont val="宋体"/>
        <family val="3"/>
        <charset val="134"/>
      </rPr>
      <t>平均度电成本</t>
    </r>
  </si>
  <si>
    <r>
      <rPr>
        <sz val="12"/>
        <color rgb="FF000000"/>
        <rFont val="宋体"/>
        <family val="3"/>
        <charset val="134"/>
      </rPr>
      <t>元</t>
    </r>
    <r>
      <rPr>
        <sz val="12"/>
        <color rgb="FF000000"/>
        <rFont val="Times New Roman"/>
        <family val="1"/>
      </rPr>
      <t>/kwh</t>
    </r>
  </si>
  <si>
    <r>
      <rPr>
        <sz val="12"/>
        <color rgb="FF000000"/>
        <rFont val="宋体"/>
        <family val="3"/>
        <charset val="134"/>
      </rPr>
      <t>年均净利润</t>
    </r>
  </si>
  <si>
    <r>
      <rPr>
        <sz val="12"/>
        <color rgb="FF000000"/>
        <rFont val="宋体"/>
        <family val="3"/>
        <charset val="134"/>
      </rPr>
      <t>年均净利率</t>
    </r>
  </si>
  <si>
    <t>ROE</t>
  </si>
  <si>
    <r>
      <rPr>
        <sz val="12"/>
        <color rgb="FF000000"/>
        <rFont val="宋体"/>
        <family val="3"/>
        <charset val="134"/>
      </rPr>
      <t>投资收益</t>
    </r>
  </si>
  <si>
    <r>
      <rPr>
        <sz val="12"/>
        <color rgb="FF000000"/>
        <rFont val="宋体"/>
        <family val="3"/>
        <charset val="134"/>
      </rPr>
      <t>全投资内部收益率</t>
    </r>
  </si>
  <si>
    <r>
      <rPr>
        <sz val="12"/>
        <color rgb="FF000000"/>
        <rFont val="宋体"/>
        <family val="3"/>
        <charset val="134"/>
      </rPr>
      <t>全投资回收周期（静态）</t>
    </r>
  </si>
  <si>
    <r>
      <rPr>
        <b/>
        <sz val="12"/>
        <color rgb="FF000000"/>
        <rFont val="宋体"/>
        <family val="3"/>
        <charset val="134"/>
      </rPr>
      <t>基础参数及输出结果表</t>
    </r>
  </si>
  <si>
    <r>
      <rPr>
        <b/>
        <sz val="10"/>
        <color rgb="FF000000"/>
        <rFont val="宋体"/>
        <family val="3"/>
        <charset val="134"/>
      </rPr>
      <t>基础参数信息</t>
    </r>
  </si>
  <si>
    <r>
      <rPr>
        <b/>
        <sz val="10"/>
        <color rgb="FF000000"/>
        <rFont val="宋体"/>
        <family val="3"/>
        <charset val="134"/>
      </rPr>
      <t>结果输出信息</t>
    </r>
  </si>
  <si>
    <r>
      <rPr>
        <b/>
        <sz val="9"/>
        <color rgb="FF000000"/>
        <rFont val="宋体"/>
        <family val="3"/>
        <charset val="134"/>
      </rPr>
      <t>参数名称</t>
    </r>
  </si>
  <si>
    <r>
      <rPr>
        <b/>
        <sz val="9"/>
        <color rgb="FF000000"/>
        <rFont val="宋体"/>
        <family val="3"/>
        <charset val="134"/>
      </rPr>
      <t>值</t>
    </r>
  </si>
  <si>
    <r>
      <rPr>
        <b/>
        <sz val="9"/>
        <color rgb="FF000000"/>
        <rFont val="宋体"/>
        <family val="3"/>
        <charset val="134"/>
      </rPr>
      <t>单位</t>
    </r>
  </si>
  <si>
    <r>
      <rPr>
        <b/>
        <sz val="9"/>
        <color rgb="FF000000"/>
        <rFont val="宋体"/>
        <family val="3"/>
        <charset val="134"/>
      </rPr>
      <t>名称</t>
    </r>
  </si>
  <si>
    <r>
      <rPr>
        <b/>
        <sz val="9"/>
        <color rgb="FF000000"/>
        <rFont val="宋体"/>
        <family val="3"/>
        <charset val="134"/>
      </rPr>
      <t>一、项目信息</t>
    </r>
  </si>
  <si>
    <r>
      <rPr>
        <b/>
        <sz val="9"/>
        <color rgb="FF000000"/>
        <rFont val="宋体"/>
        <family val="3"/>
        <charset val="134"/>
      </rPr>
      <t>五、成本参数</t>
    </r>
  </si>
  <si>
    <r>
      <rPr>
        <b/>
        <sz val="9"/>
        <color rgb="FF000000"/>
        <rFont val="宋体"/>
        <family val="3"/>
        <charset val="134"/>
      </rPr>
      <t>六、财务参数</t>
    </r>
  </si>
  <si>
    <r>
      <rPr>
        <b/>
        <sz val="9"/>
        <color rgb="FF000000"/>
        <rFont val="宋体"/>
        <family val="3"/>
        <charset val="134"/>
      </rPr>
      <t>一、建造指标</t>
    </r>
  </si>
  <si>
    <r>
      <rPr>
        <b/>
        <sz val="9"/>
        <color rgb="FF000000"/>
        <rFont val="宋体"/>
        <family val="3"/>
        <charset val="134"/>
      </rPr>
      <t>项目参数</t>
    </r>
  </si>
  <si>
    <r>
      <rPr>
        <b/>
        <sz val="9"/>
        <color rgb="FF000000"/>
        <rFont val="宋体"/>
        <family val="3"/>
        <charset val="134"/>
      </rPr>
      <t>初投成本</t>
    </r>
  </si>
  <si>
    <r>
      <rPr>
        <sz val="9"/>
        <color rgb="FF000000"/>
        <rFont val="宋体"/>
        <family val="3"/>
        <charset val="134"/>
      </rPr>
      <t>折旧年限</t>
    </r>
  </si>
  <si>
    <t>年</t>
  </si>
  <si>
    <r>
      <rPr>
        <sz val="9"/>
        <color rgb="FF000000"/>
        <rFont val="宋体"/>
        <family val="3"/>
        <charset val="134"/>
      </rPr>
      <t>总投资额（静态）</t>
    </r>
  </si>
  <si>
    <r>
      <rPr>
        <sz val="9"/>
        <color rgb="FF000000"/>
        <rFont val="宋体"/>
        <family val="3"/>
        <charset val="134"/>
      </rPr>
      <t>万元</t>
    </r>
  </si>
  <si>
    <r>
      <rPr>
        <sz val="9"/>
        <color rgb="FF000000"/>
        <rFont val="宋体"/>
        <family val="3"/>
        <charset val="134"/>
      </rPr>
      <t>项目名称</t>
    </r>
  </si>
  <si>
    <r>
      <rPr>
        <sz val="9"/>
        <color rgb="FF000000"/>
        <rFont val="宋体"/>
        <family val="3"/>
        <charset val="134"/>
      </rPr>
      <t>单位总成本（元</t>
    </r>
    <r>
      <rPr>
        <sz val="9"/>
        <color rgb="FF000000"/>
        <rFont val="Times New Roman"/>
        <family val="1"/>
      </rPr>
      <t>/W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</si>
  <si>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元</t>
    </r>
    <r>
      <rPr>
        <sz val="9"/>
        <color rgb="FF000000"/>
        <rFont val="Times New Roman"/>
        <family val="1"/>
      </rPr>
      <t>/W</t>
    </r>
  </si>
  <si>
    <r>
      <rPr>
        <sz val="9"/>
        <color rgb="FF000000"/>
        <rFont val="宋体"/>
        <family val="3"/>
        <charset val="134"/>
      </rPr>
      <t>设备残值率</t>
    </r>
  </si>
  <si>
    <t>比率</t>
  </si>
  <si>
    <r>
      <rPr>
        <sz val="9"/>
        <color rgb="FF000000"/>
        <rFont val="宋体"/>
        <family val="3"/>
        <charset val="134"/>
      </rPr>
      <t>单位投资额（静态）</t>
    </r>
  </si>
  <si>
    <r>
      <rPr>
        <sz val="9"/>
        <color rgb="FF000000"/>
        <rFont val="宋体"/>
        <family val="3"/>
        <charset val="134"/>
      </rPr>
      <t>初始总投资（万元）</t>
    </r>
  </si>
  <si>
    <r>
      <rPr>
        <sz val="9"/>
        <color rgb="FF000000"/>
        <rFont val="宋体"/>
        <family val="3"/>
        <charset val="134"/>
      </rPr>
      <t>残值处理</t>
    </r>
  </si>
  <si>
    <t>出售</t>
  </si>
  <si>
    <r>
      <rPr>
        <b/>
        <sz val="9"/>
        <color rgb="FF000000"/>
        <rFont val="宋体"/>
        <family val="3"/>
        <charset val="134"/>
      </rPr>
      <t>二、财务指标</t>
    </r>
  </si>
  <si>
    <r>
      <rPr>
        <sz val="9"/>
        <color rgb="FF000000"/>
        <rFont val="宋体"/>
        <family val="3"/>
        <charset val="134"/>
      </rPr>
      <t>项目所在省份</t>
    </r>
  </si>
  <si>
    <r>
      <rPr>
        <b/>
        <sz val="9"/>
        <color rgb="FF000000"/>
        <rFont val="宋体"/>
        <family val="3"/>
        <charset val="134"/>
      </rPr>
      <t>场地租金</t>
    </r>
  </si>
  <si>
    <r>
      <rPr>
        <b/>
        <sz val="9"/>
        <color rgb="FF000000"/>
        <rFont val="宋体"/>
        <family val="3"/>
        <charset val="134"/>
      </rPr>
      <t>相关税率</t>
    </r>
  </si>
  <si>
    <r>
      <rPr>
        <sz val="9"/>
        <color rgb="FF000000"/>
        <rFont val="宋体"/>
        <family val="3"/>
        <charset val="134"/>
      </rPr>
      <t>比率</t>
    </r>
  </si>
  <si>
    <r>
      <rPr>
        <sz val="9"/>
        <color rgb="FF000000"/>
        <rFont val="宋体"/>
        <family val="3"/>
        <charset val="134"/>
      </rPr>
      <t>项目所在市</t>
    </r>
  </si>
  <si>
    <r>
      <rPr>
        <sz val="9"/>
        <color rgb="FF000000"/>
        <rFont val="宋体"/>
        <family val="3"/>
        <charset val="134"/>
      </rPr>
      <t>场地租金计算方式</t>
    </r>
  </si>
  <si>
    <t>按光伏板面积</t>
  </si>
  <si>
    <r>
      <rPr>
        <sz val="9"/>
        <color rgb="FF000000"/>
        <rFont val="宋体"/>
        <family val="3"/>
        <charset val="134"/>
      </rPr>
      <t>自行选择</t>
    </r>
  </si>
  <si>
    <r>
      <rPr>
        <sz val="9"/>
        <color rgb="FF000000"/>
        <rFont val="宋体"/>
        <family val="3"/>
        <charset val="134"/>
      </rPr>
      <t>初始投资加权增值税率</t>
    </r>
  </si>
  <si>
    <r>
      <rPr>
        <b/>
        <sz val="8"/>
        <color rgb="FF262626"/>
        <rFont val="Microsoft YaHei"/>
        <family val="2"/>
        <charset val="134"/>
      </rPr>
      <t>全投资回收期（年）</t>
    </r>
  </si>
  <si>
    <r>
      <rPr>
        <sz val="9"/>
        <color rgb="FF000000"/>
        <rFont val="宋体"/>
        <family val="3"/>
        <charset val="134"/>
      </rPr>
      <t>年</t>
    </r>
  </si>
  <si>
    <r>
      <rPr>
        <sz val="9"/>
        <color rgb="FF000000"/>
        <rFont val="宋体"/>
        <family val="3"/>
        <charset val="134"/>
      </rPr>
      <t>项目所在区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县</t>
    </r>
  </si>
  <si>
    <r>
      <rPr>
        <sz val="9"/>
        <color rgb="FF000000"/>
        <rFont val="宋体"/>
        <family val="3"/>
        <charset val="134"/>
      </rPr>
      <t>市区</t>
    </r>
  </si>
  <si>
    <r>
      <rPr>
        <sz val="9"/>
        <color rgb="FF000000"/>
        <rFont val="宋体"/>
        <family val="3"/>
        <charset val="134"/>
      </rPr>
      <t>土地面积（亩）</t>
    </r>
  </si>
  <si>
    <r>
      <rPr>
        <sz val="9"/>
        <color rgb="FF000000"/>
        <rFont val="宋体"/>
        <family val="3"/>
        <charset val="134"/>
      </rPr>
      <t>亩</t>
    </r>
  </si>
  <si>
    <r>
      <rPr>
        <sz val="9"/>
        <color rgb="FF000000"/>
        <rFont val="宋体"/>
        <family val="3"/>
        <charset val="134"/>
      </rPr>
      <t>增值税税率</t>
    </r>
    <r>
      <rPr>
        <sz val="9"/>
        <color rgb="FF000000"/>
        <rFont val="Times New Roman"/>
        <family val="1"/>
      </rPr>
      <t>1</t>
    </r>
  </si>
  <si>
    <r>
      <rPr>
        <b/>
        <sz val="9"/>
        <color rgb="FF000000"/>
        <rFont val="宋体"/>
        <family val="3"/>
        <charset val="134"/>
      </rPr>
      <t>项目装机</t>
    </r>
  </si>
  <si>
    <r>
      <rPr>
        <sz val="9"/>
        <color rgb="FF000000"/>
        <rFont val="宋体"/>
        <family val="3"/>
        <charset val="134"/>
      </rPr>
      <t>土地租金（元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亩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年）</t>
    </r>
  </si>
  <si>
    <r>
      <rPr>
        <sz val="9"/>
        <color rgb="FF000000"/>
        <rFont val="宋体"/>
        <family val="3"/>
        <charset val="134"/>
      </rPr>
      <t>元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亩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年</t>
    </r>
  </si>
  <si>
    <r>
      <rPr>
        <sz val="9"/>
        <color rgb="FF000000"/>
        <rFont val="宋体"/>
        <family val="3"/>
        <charset val="134"/>
      </rPr>
      <t>增值税税率</t>
    </r>
    <r>
      <rPr>
        <sz val="9"/>
        <color rgb="FF000000"/>
        <rFont val="Times New Roman"/>
        <family val="1"/>
      </rPr>
      <t>2</t>
    </r>
  </si>
  <si>
    <r>
      <rPr>
        <b/>
        <sz val="8"/>
        <color rgb="FF262626"/>
        <rFont val="Microsoft YaHei"/>
        <family val="2"/>
        <charset val="134"/>
      </rPr>
      <t>资本金回收期（年）</t>
    </r>
  </si>
  <si>
    <r>
      <rPr>
        <sz val="9"/>
        <color rgb="FF000000"/>
        <rFont val="宋体"/>
        <family val="3"/>
        <charset val="134"/>
      </rPr>
      <t>交流侧装机容量（备案容量）</t>
    </r>
  </si>
  <si>
    <r>
      <rPr>
        <sz val="9"/>
        <color rgb="FF000000"/>
        <rFont val="宋体"/>
        <family val="3"/>
        <charset val="134"/>
      </rPr>
      <t>光伏组件单板容量（</t>
    </r>
    <r>
      <rPr>
        <sz val="9"/>
        <color rgb="FF000000"/>
        <rFont val="Times New Roman"/>
        <family val="1"/>
      </rPr>
      <t>W</t>
    </r>
    <r>
      <rPr>
        <sz val="9"/>
        <color rgb="FF000000"/>
        <rFont val="宋体"/>
        <family val="3"/>
        <charset val="134"/>
      </rPr>
      <t>）</t>
    </r>
  </si>
  <si>
    <t>W</t>
  </si>
  <si>
    <r>
      <rPr>
        <sz val="9"/>
        <color rgb="FF000000"/>
        <rFont val="宋体"/>
        <family val="3"/>
        <charset val="134"/>
      </rPr>
      <t>增值税税率</t>
    </r>
    <r>
      <rPr>
        <sz val="9"/>
        <color rgb="FF000000"/>
        <rFont val="Times New Roman"/>
        <family val="1"/>
      </rPr>
      <t>3</t>
    </r>
  </si>
  <si>
    <r>
      <rPr>
        <b/>
        <sz val="8"/>
        <color rgb="FF262626"/>
        <rFont val="Microsoft YaHei"/>
        <family val="2"/>
        <charset val="134"/>
      </rPr>
      <t>折现率</t>
    </r>
  </si>
  <si>
    <r>
      <rPr>
        <sz val="9"/>
        <color rgb="FF000000"/>
        <rFont val="宋体"/>
        <family val="3"/>
        <charset val="134"/>
      </rPr>
      <t>容配比（直流装机量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交流装机量）</t>
    </r>
  </si>
  <si>
    <r>
      <rPr>
        <sz val="9"/>
        <color rgb="FF000000"/>
        <rFont val="宋体"/>
        <family val="3"/>
        <charset val="134"/>
      </rPr>
      <t>光伏组件单板面积（平方米）</t>
    </r>
  </si>
  <si>
    <r>
      <rPr>
        <sz val="9"/>
        <color rgb="FF000000"/>
        <rFont val="宋体"/>
        <family val="3"/>
        <charset val="134"/>
      </rPr>
      <t>平方米</t>
    </r>
  </si>
  <si>
    <r>
      <rPr>
        <sz val="9"/>
        <color rgb="FF000000"/>
        <rFont val="宋体"/>
        <family val="3"/>
        <charset val="134"/>
      </rPr>
      <t>城市维护建设税</t>
    </r>
  </si>
  <si>
    <r>
      <rPr>
        <b/>
        <sz val="8"/>
        <color rgb="FF262626"/>
        <rFont val="Microsoft YaHei"/>
        <family val="2"/>
        <charset val="134"/>
      </rPr>
      <t>平准化度电成本（元</t>
    </r>
    <r>
      <rPr>
        <b/>
        <sz val="8"/>
        <color rgb="FF262626"/>
        <rFont val="Times New Roman"/>
        <family val="1"/>
      </rPr>
      <t>/kWh</t>
    </r>
    <r>
      <rPr>
        <b/>
        <sz val="8"/>
        <color rgb="FF262626"/>
        <rFont val="Microsoft YaHei"/>
        <family val="2"/>
        <charset val="134"/>
      </rPr>
      <t>）</t>
    </r>
  </si>
  <si>
    <r>
      <rPr>
        <sz val="9"/>
        <color rgb="FF000000"/>
        <rFont val="宋体"/>
        <family val="3"/>
        <charset val="134"/>
      </rPr>
      <t>元</t>
    </r>
    <r>
      <rPr>
        <sz val="9"/>
        <color rgb="FF000000"/>
        <rFont val="Times New Roman"/>
        <family val="1"/>
      </rPr>
      <t>/KWh</t>
    </r>
  </si>
  <si>
    <r>
      <rPr>
        <sz val="9"/>
        <color rgb="FF000000"/>
        <rFont val="宋体"/>
        <family val="3"/>
        <charset val="134"/>
      </rPr>
      <t>直流侧装机容量</t>
    </r>
  </si>
  <si>
    <r>
      <rPr>
        <sz val="9"/>
        <color rgb="FF000000"/>
        <rFont val="宋体"/>
        <family val="3"/>
        <charset val="134"/>
      </rPr>
      <t>光伏组件数量（块）</t>
    </r>
  </si>
  <si>
    <r>
      <rPr>
        <sz val="9"/>
        <color rgb="FF000000"/>
        <rFont val="宋体"/>
        <family val="3"/>
        <charset val="134"/>
      </rPr>
      <t>块</t>
    </r>
  </si>
  <si>
    <r>
      <rPr>
        <sz val="9"/>
        <color rgb="FF000000"/>
        <rFont val="宋体"/>
        <family val="3"/>
        <charset val="134"/>
      </rPr>
      <t>教育附加</t>
    </r>
  </si>
  <si>
    <r>
      <rPr>
        <b/>
        <sz val="9"/>
        <color rgb="FF000000"/>
        <rFont val="宋体"/>
        <family val="3"/>
        <charset val="134"/>
      </rPr>
      <t>三、估值指标</t>
    </r>
  </si>
  <si>
    <r>
      <rPr>
        <sz val="9"/>
        <color rgb="FF000000"/>
        <rFont val="宋体"/>
        <family val="3"/>
        <charset val="134"/>
      </rPr>
      <t>项目安装方式</t>
    </r>
  </si>
  <si>
    <r>
      <rPr>
        <sz val="9"/>
        <color rgb="FF000000"/>
        <rFont val="宋体"/>
        <family val="3"/>
        <charset val="134"/>
      </rPr>
      <t>平铺</t>
    </r>
  </si>
  <si>
    <r>
      <rPr>
        <sz val="9"/>
        <color rgb="FF000000"/>
        <rFont val="宋体"/>
        <family val="3"/>
        <charset val="134"/>
      </rPr>
      <t>地方教育附加</t>
    </r>
  </si>
  <si>
    <r>
      <rPr>
        <b/>
        <sz val="8"/>
        <color rgb="FF262626"/>
        <rFont val="Microsoft YaHei"/>
        <family val="2"/>
        <charset val="134"/>
      </rPr>
      <t>投资起始日</t>
    </r>
  </si>
  <si>
    <r>
      <rPr>
        <sz val="9"/>
        <color rgb="FF000000"/>
        <rFont val="宋体"/>
        <family val="3"/>
        <charset val="134"/>
      </rPr>
      <t>日期</t>
    </r>
  </si>
  <si>
    <r>
      <rPr>
        <sz val="9"/>
        <color rgb="FF000000"/>
        <rFont val="宋体"/>
        <family val="3"/>
        <charset val="134"/>
      </rPr>
      <t>项目上网模式</t>
    </r>
  </si>
  <si>
    <r>
      <rPr>
        <sz val="9"/>
        <color rgb="FF000000"/>
        <rFont val="宋体"/>
        <family val="3"/>
        <charset val="134"/>
      </rPr>
      <t>自发自用余电上网</t>
    </r>
  </si>
  <si>
    <r>
      <rPr>
        <b/>
        <sz val="9"/>
        <color rgb="FF000000"/>
        <rFont val="宋体"/>
        <family val="3"/>
        <charset val="134"/>
      </rPr>
      <t>配储费用</t>
    </r>
  </si>
  <si>
    <r>
      <rPr>
        <sz val="9"/>
        <color rgb="FF000000"/>
        <rFont val="宋体"/>
        <family val="3"/>
        <charset val="134"/>
      </rPr>
      <t>印花税</t>
    </r>
  </si>
  <si>
    <r>
      <rPr>
        <b/>
        <sz val="8"/>
        <color rgb="FF262626"/>
        <rFont val="Microsoft YaHei"/>
        <family val="2"/>
        <charset val="134"/>
      </rPr>
      <t>投资退出日</t>
    </r>
  </si>
  <si>
    <r>
      <rPr>
        <sz val="9"/>
        <color rgb="FFFF0000"/>
        <rFont val="宋体"/>
        <family val="3"/>
        <charset val="134"/>
      </rPr>
      <t>时点为退出日</t>
    </r>
  </si>
  <si>
    <r>
      <rPr>
        <b/>
        <sz val="9"/>
        <color rgb="FF000000"/>
        <rFont val="宋体"/>
        <family val="3"/>
        <charset val="134"/>
      </rPr>
      <t>项目相关</t>
    </r>
  </si>
  <si>
    <r>
      <rPr>
        <sz val="9"/>
        <color rgb="FF000000"/>
        <rFont val="宋体"/>
        <family val="3"/>
        <charset val="134"/>
      </rPr>
      <t>配储型式</t>
    </r>
  </si>
  <si>
    <t>自建配储</t>
  </si>
  <si>
    <t>自行选择</t>
  </si>
  <si>
    <r>
      <rPr>
        <sz val="9"/>
        <color rgb="FF000000"/>
        <rFont val="宋体"/>
        <family val="3"/>
        <charset val="134"/>
      </rPr>
      <t>所得税率</t>
    </r>
  </si>
  <si>
    <r>
      <rPr>
        <b/>
        <sz val="8"/>
        <color rgb="FF262626"/>
        <rFont val="Microsoft YaHei"/>
        <family val="2"/>
        <charset val="134"/>
      </rPr>
      <t>运营时长</t>
    </r>
  </si>
  <si>
    <r>
      <rPr>
        <sz val="9"/>
        <color rgb="FF000000"/>
        <rFont val="宋体"/>
        <family val="3"/>
        <charset val="134"/>
      </rPr>
      <t>个月</t>
    </r>
  </si>
  <si>
    <r>
      <rPr>
        <sz val="9"/>
        <color rgb="FF000000"/>
        <rFont val="宋体"/>
        <family val="3"/>
        <charset val="134"/>
      </rPr>
      <t>开工时间</t>
    </r>
  </si>
  <si>
    <t>配储比例（%）</t>
  </si>
  <si>
    <r>
      <rPr>
        <sz val="9"/>
        <color rgb="FF000000"/>
        <rFont val="宋体"/>
        <family val="3"/>
        <charset val="134"/>
      </rPr>
      <t>城镇土地使用税</t>
    </r>
  </si>
  <si>
    <r>
      <rPr>
        <sz val="9"/>
        <color rgb="FF000000"/>
        <rFont val="Yu Gothic"/>
        <family val="2"/>
        <charset val="128"/>
      </rPr>
      <t>（元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Yu Gothic"/>
        <family val="2"/>
        <charset val="128"/>
      </rPr>
      <t>平方米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Yu Gothic"/>
        <family val="2"/>
        <charset val="128"/>
      </rPr>
      <t>年）</t>
    </r>
  </si>
  <si>
    <t>8%~9.0%</t>
  </si>
  <si>
    <r>
      <rPr>
        <sz val="9"/>
        <color rgb="FF000000"/>
        <rFont val="宋体"/>
        <family val="3"/>
        <charset val="134"/>
      </rPr>
      <t>建成并网运行时间</t>
    </r>
  </si>
  <si>
    <t>配储时长（h）</t>
  </si>
  <si>
    <t>h</t>
  </si>
  <si>
    <r>
      <rPr>
        <sz val="9"/>
        <color rgb="FF000000"/>
        <rFont val="宋体"/>
        <family val="3"/>
        <charset val="134"/>
      </rPr>
      <t>耕地占用税</t>
    </r>
  </si>
  <si>
    <r>
      <rPr>
        <sz val="9"/>
        <color rgb="FF000000"/>
        <rFont val="Yu Gothic"/>
        <family val="2"/>
        <charset val="128"/>
      </rPr>
      <t>（元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Yu Gothic"/>
        <family val="2"/>
        <charset val="128"/>
      </rPr>
      <t>平方米）</t>
    </r>
  </si>
  <si>
    <r>
      <rPr>
        <b/>
        <sz val="8"/>
        <color rgb="FF262626"/>
        <rFont val="Microsoft YaHei"/>
        <family val="2"/>
        <charset val="134"/>
      </rPr>
      <t>退出时资产估值</t>
    </r>
  </si>
  <si>
    <r>
      <rPr>
        <sz val="9"/>
        <color rgb="FF000000"/>
        <rFont val="宋体"/>
        <family val="3"/>
        <charset val="134"/>
      </rPr>
      <t>运营期限</t>
    </r>
  </si>
  <si>
    <r>
      <rPr>
        <sz val="9"/>
        <color rgb="FF000000"/>
        <rFont val="宋体"/>
        <family val="3"/>
        <charset val="134"/>
      </rPr>
      <t>配储功率（</t>
    </r>
    <r>
      <rPr>
        <sz val="9"/>
        <color rgb="FF000000"/>
        <rFont val="Times New Roman"/>
        <family val="1"/>
      </rPr>
      <t>MW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</si>
  <si>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是否适配三免三减半</t>
    </r>
  </si>
  <si>
    <t>请选择</t>
  </si>
  <si>
    <r>
      <rPr>
        <b/>
        <sz val="8"/>
        <color rgb="FF262626"/>
        <rFont val="Microsoft YaHei"/>
        <family val="2"/>
        <charset val="134"/>
      </rPr>
      <t>资产估值单价</t>
    </r>
  </si>
  <si>
    <r>
      <rPr>
        <sz val="9"/>
        <color rgb="FF000000"/>
        <rFont val="宋体"/>
        <family val="3"/>
        <charset val="134"/>
      </rPr>
      <t>运营截止日</t>
    </r>
  </si>
  <si>
    <r>
      <rPr>
        <sz val="9"/>
        <color rgb="FF000000"/>
        <rFont val="宋体"/>
        <family val="3"/>
        <charset val="134"/>
      </rPr>
      <t>配储容量（</t>
    </r>
    <r>
      <rPr>
        <sz val="9"/>
        <color rgb="FF000000"/>
        <rFont val="Times New Roman"/>
        <family val="1"/>
      </rPr>
      <t>MWh</t>
    </r>
    <r>
      <rPr>
        <sz val="9"/>
        <color rgb="FF000000"/>
        <rFont val="宋体"/>
        <family val="3"/>
        <charset val="134"/>
      </rPr>
      <t>）</t>
    </r>
  </si>
  <si>
    <t>MWh</t>
  </si>
  <si>
    <r>
      <rPr>
        <sz val="9"/>
        <color rgb="FF000000"/>
        <rFont val="宋体"/>
        <family val="3"/>
        <charset val="134"/>
      </rPr>
      <t>是否适配西部大开发</t>
    </r>
  </si>
  <si>
    <r>
      <rPr>
        <b/>
        <sz val="8"/>
        <color rgb="FF262626"/>
        <rFont val="Microsoft YaHei"/>
        <family val="2"/>
        <charset val="134"/>
      </rPr>
      <t>资本金现金流单位收益</t>
    </r>
  </si>
  <si>
    <r>
      <rPr>
        <b/>
        <sz val="9"/>
        <color rgb="FF000000"/>
        <rFont val="宋体"/>
        <family val="3"/>
        <charset val="134"/>
      </rPr>
      <t>二、运行参数</t>
    </r>
  </si>
  <si>
    <r>
      <rPr>
        <sz val="9"/>
        <color rgb="FF000000"/>
        <rFont val="宋体"/>
        <family val="3"/>
        <charset val="134"/>
      </rPr>
      <t>容量租赁单价（元</t>
    </r>
    <r>
      <rPr>
        <sz val="9"/>
        <color rgb="FF000000"/>
        <rFont val="Times New Roman"/>
        <family val="1"/>
      </rPr>
      <t>/kWh.</t>
    </r>
    <r>
      <rPr>
        <sz val="9"/>
        <color rgb="FF000000"/>
        <rFont val="宋体"/>
        <family val="3"/>
        <charset val="134"/>
      </rPr>
      <t>年）</t>
    </r>
  </si>
  <si>
    <r>
      <rPr>
        <sz val="9"/>
        <color rgb="FF000000"/>
        <rFont val="宋体"/>
        <family val="3"/>
        <charset val="134"/>
      </rPr>
      <t>元</t>
    </r>
    <r>
      <rPr>
        <sz val="9"/>
        <color rgb="FF000000"/>
        <rFont val="Times New Roman"/>
        <family val="1"/>
      </rPr>
      <t>/kWh.</t>
    </r>
    <r>
      <rPr>
        <sz val="9"/>
        <color rgb="FF000000"/>
        <rFont val="宋体"/>
        <family val="3"/>
        <charset val="134"/>
      </rPr>
      <t>年</t>
    </r>
  </si>
  <si>
    <r>
      <rPr>
        <b/>
        <sz val="9"/>
        <color rgb="FF000000"/>
        <rFont val="宋体"/>
        <family val="3"/>
        <charset val="134"/>
      </rPr>
      <t>七、融资参数</t>
    </r>
  </si>
  <si>
    <r>
      <rPr>
        <b/>
        <sz val="9"/>
        <color rgb="FF000000"/>
        <rFont val="宋体"/>
        <family val="3"/>
        <charset val="134"/>
      </rPr>
      <t>其他成本项</t>
    </r>
  </si>
  <si>
    <r>
      <rPr>
        <sz val="9"/>
        <color rgb="FF000000"/>
        <rFont val="宋体"/>
        <family val="3"/>
        <charset val="134"/>
      </rPr>
      <t>股权资本金占比</t>
    </r>
  </si>
  <si>
    <r>
      <rPr>
        <sz val="9"/>
        <color rgb="FF000000"/>
        <rFont val="等线"/>
        <family val="3"/>
        <charset val="134"/>
      </rPr>
      <t>比率</t>
    </r>
  </si>
  <si>
    <r>
      <rPr>
        <sz val="9"/>
        <color rgb="FF000000"/>
        <rFont val="宋体"/>
        <family val="3"/>
        <charset val="134"/>
      </rPr>
      <t>首年有效发电小时数</t>
    </r>
  </si>
  <si>
    <r>
      <rPr>
        <sz val="9"/>
        <color rgb="FF000000"/>
        <rFont val="宋体"/>
        <family val="3"/>
        <charset val="134"/>
      </rPr>
      <t>运维管理费（元</t>
    </r>
    <r>
      <rPr>
        <sz val="9"/>
        <color rgb="FF000000"/>
        <rFont val="Times New Roman"/>
        <family val="1"/>
      </rPr>
      <t>/W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</si>
  <si>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股权资本金（万元）</t>
    </r>
  </si>
  <si>
    <t>万元</t>
  </si>
  <si>
    <t>汇电留存基础毛利</t>
  </si>
  <si>
    <r>
      <rPr>
        <sz val="9"/>
        <color rgb="FFFF0000"/>
        <rFont val="Times New Roman"/>
        <family val="1"/>
      </rPr>
      <t>0.2~0.4</t>
    </r>
    <r>
      <rPr>
        <sz val="9"/>
        <color rgb="FFFF0000"/>
        <rFont val="宋体"/>
        <family val="3"/>
        <charset val="134"/>
      </rPr>
      <t>元</t>
    </r>
    <r>
      <rPr>
        <sz val="9"/>
        <color rgb="FFFF0000"/>
        <rFont val="Times New Roman"/>
        <family val="1"/>
      </rPr>
      <t>/W</t>
    </r>
  </si>
  <si>
    <r>
      <rPr>
        <b/>
        <sz val="9"/>
        <color rgb="FF000000"/>
        <rFont val="宋体"/>
        <family val="3"/>
        <charset val="134"/>
      </rPr>
      <t>三、设备参数</t>
    </r>
  </si>
  <si>
    <r>
      <rPr>
        <sz val="9"/>
        <color rgb="FF000000"/>
        <rFont val="宋体"/>
        <family val="3"/>
        <charset val="134"/>
      </rPr>
      <t>技改费（元</t>
    </r>
    <r>
      <rPr>
        <sz val="9"/>
        <color rgb="FF000000"/>
        <rFont val="Times New Roman"/>
        <family val="1"/>
      </rPr>
      <t>/W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</si>
  <si>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融资金额（万元）</t>
    </r>
  </si>
  <si>
    <t>居间费</t>
  </si>
  <si>
    <t>系统效率(光伏+线路+PCS)</t>
  </si>
  <si>
    <r>
      <rPr>
        <sz val="9"/>
        <color rgb="FF000000"/>
        <rFont val="宋体"/>
        <family val="3"/>
        <charset val="134"/>
      </rPr>
      <t>保险费（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</si>
  <si>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还款年限（年）</t>
    </r>
  </si>
  <si>
    <r>
      <rPr>
        <sz val="9"/>
        <color rgb="FF000000"/>
        <rFont val="等线"/>
        <family val="3"/>
        <charset val="134"/>
      </rPr>
      <t>年</t>
    </r>
  </si>
  <si>
    <t>小E报价</t>
  </si>
  <si>
    <r>
      <rPr>
        <sz val="9"/>
        <color rgb="FF000000"/>
        <rFont val="宋体"/>
        <family val="3"/>
        <charset val="134"/>
      </rPr>
      <t>首年衰减率</t>
    </r>
  </si>
  <si>
    <r>
      <rPr>
        <sz val="9"/>
        <color rgb="FF000000"/>
        <rFont val="宋体"/>
        <family val="3"/>
        <charset val="134"/>
      </rPr>
      <t>其他费用（</t>
    </r>
    <r>
      <rPr>
        <sz val="9"/>
        <color rgb="FF000000"/>
        <rFont val="Times New Roman"/>
        <family val="1"/>
      </rPr>
      <t>%</t>
    </r>
    <r>
      <rPr>
        <sz val="9"/>
        <color rgb="FF000000"/>
        <rFont val="宋体"/>
        <family val="3"/>
        <charset val="134"/>
      </rPr>
      <t>）</t>
    </r>
  </si>
  <si>
    <r>
      <rPr>
        <sz val="9"/>
        <color rgb="FF000000"/>
        <rFont val="宋体"/>
        <family val="3"/>
        <charset val="134"/>
      </rPr>
      <t>利率</t>
    </r>
  </si>
  <si>
    <t>小E+居间费</t>
  </si>
  <si>
    <r>
      <rPr>
        <sz val="9"/>
        <color rgb="FF000000"/>
        <rFont val="宋体"/>
        <family val="3"/>
        <charset val="134"/>
      </rPr>
      <t>年平均衰减率</t>
    </r>
  </si>
  <si>
    <r>
      <rPr>
        <sz val="9"/>
        <color rgb="FFFF0000"/>
        <rFont val="宋体"/>
        <family val="3"/>
        <charset val="134"/>
      </rPr>
      <t>请在</t>
    </r>
    <r>
      <rPr>
        <sz val="9"/>
        <color rgb="FFFF0000"/>
        <rFont val="Times New Roman"/>
        <family val="1"/>
      </rPr>
      <t>“</t>
    </r>
    <r>
      <rPr>
        <sz val="9"/>
        <color rgb="FFFF0000"/>
        <rFont val="宋体"/>
        <family val="3"/>
        <charset val="134"/>
      </rPr>
      <t>工程量清单</t>
    </r>
    <r>
      <rPr>
        <sz val="9"/>
        <color rgb="FFFF0000"/>
        <rFont val="Times New Roman"/>
        <family val="1"/>
      </rPr>
      <t>”</t>
    </r>
    <r>
      <rPr>
        <sz val="9"/>
        <color rgb="FFFF0000"/>
        <rFont val="宋体"/>
        <family val="3"/>
        <charset val="134"/>
      </rPr>
      <t>调整投资造价</t>
    </r>
  </si>
  <si>
    <r>
      <rPr>
        <sz val="9"/>
        <color rgb="FF000000"/>
        <rFont val="宋体"/>
        <family val="3"/>
        <charset val="134"/>
      </rPr>
      <t>还款方式</t>
    </r>
  </si>
  <si>
    <t>等额本金</t>
  </si>
  <si>
    <r>
      <rPr>
        <sz val="9"/>
        <color rgb="FF000000"/>
        <rFont val="等线"/>
        <family val="3"/>
        <charset val="134"/>
      </rPr>
      <t>请选择</t>
    </r>
  </si>
  <si>
    <r>
      <rPr>
        <sz val="9"/>
        <color rgb="FF000000"/>
        <rFont val="宋体"/>
        <family val="3"/>
        <charset val="134"/>
      </rPr>
      <t>限电率</t>
    </r>
  </si>
  <si>
    <r>
      <rPr>
        <sz val="9"/>
        <color rgb="FF000000"/>
        <rFont val="宋体"/>
        <family val="3"/>
        <charset val="134"/>
      </rPr>
      <t>变损率</t>
    </r>
  </si>
  <si>
    <t>系统电力传输、转换损耗</t>
  </si>
  <si>
    <r>
      <rPr>
        <sz val="9"/>
        <color rgb="FF000000"/>
        <rFont val="宋体"/>
        <family val="3"/>
        <charset val="134"/>
      </rPr>
      <t>故障损耗率</t>
    </r>
  </si>
  <si>
    <r>
      <rPr>
        <sz val="9"/>
        <color rgb="FF000000"/>
        <rFont val="宋体"/>
        <family val="3"/>
        <charset val="134"/>
      </rPr>
      <t>厂用电率</t>
    </r>
  </si>
  <si>
    <r>
      <rPr>
        <sz val="9"/>
        <color rgb="FF000000"/>
        <rFont val="宋体"/>
        <family val="3"/>
        <charset val="134"/>
      </rPr>
      <t>线损率</t>
    </r>
  </si>
  <si>
    <r>
      <rPr>
        <sz val="9"/>
        <color rgb="FF000000"/>
        <rFont val="宋体"/>
        <family val="3"/>
        <charset val="134"/>
      </rPr>
      <t>综合损耗率</t>
    </r>
  </si>
  <si>
    <r>
      <rPr>
        <b/>
        <sz val="9"/>
        <color rgb="FF000000"/>
        <rFont val="宋体"/>
        <family val="3"/>
        <charset val="134"/>
      </rPr>
      <t>四、运营参数</t>
    </r>
  </si>
  <si>
    <r>
      <rPr>
        <b/>
        <sz val="9"/>
        <color rgb="FF000000"/>
        <rFont val="宋体"/>
        <family val="3"/>
        <charset val="134"/>
      </rPr>
      <t>用户电价信息</t>
    </r>
    <r>
      <rPr>
        <b/>
        <sz val="9"/>
        <color rgb="FF000000"/>
        <rFont val="Times New Roman"/>
        <family val="1"/>
      </rPr>
      <t>-</t>
    </r>
    <r>
      <rPr>
        <b/>
        <sz val="9"/>
        <color rgb="FF000000"/>
        <rFont val="宋体"/>
        <family val="3"/>
        <charset val="134"/>
      </rPr>
      <t>分布式光伏</t>
    </r>
  </si>
  <si>
    <r>
      <rPr>
        <sz val="9"/>
        <color rgb="FF000000"/>
        <rFont val="宋体"/>
        <family val="3"/>
        <charset val="134"/>
      </rPr>
      <t>自用比率</t>
    </r>
  </si>
  <si>
    <r>
      <rPr>
        <sz val="9"/>
        <color rgb="FF000000"/>
        <rFont val="宋体"/>
        <family val="3"/>
        <charset val="134"/>
      </rPr>
      <t>上网比率</t>
    </r>
  </si>
  <si>
    <r>
      <rPr>
        <sz val="9"/>
        <color rgb="FF000000"/>
        <rFont val="宋体"/>
        <family val="3"/>
        <charset val="134"/>
      </rPr>
      <t>脱硫燃煤标杆电价</t>
    </r>
  </si>
  <si>
    <r>
      <rPr>
        <sz val="9"/>
        <color rgb="FF000000"/>
        <rFont val="宋体"/>
        <family val="3"/>
        <charset val="134"/>
      </rPr>
      <t>元</t>
    </r>
    <r>
      <rPr>
        <sz val="9"/>
        <color rgb="FF000000"/>
        <rFont val="Times New Roman"/>
        <family val="1"/>
      </rPr>
      <t>/kWh</t>
    </r>
  </si>
  <si>
    <r>
      <rPr>
        <sz val="9"/>
        <color rgb="FFFF0000"/>
        <rFont val="宋体"/>
        <family val="3"/>
        <charset val="134"/>
      </rPr>
      <t>参考电价</t>
    </r>
  </si>
  <si>
    <r>
      <rPr>
        <sz val="9"/>
        <color rgb="FF000000"/>
        <rFont val="宋体"/>
        <family val="3"/>
        <charset val="134"/>
      </rPr>
      <t>补贴电价</t>
    </r>
  </si>
  <si>
    <r>
      <rPr>
        <sz val="9"/>
        <color rgb="FF000000"/>
        <rFont val="宋体"/>
        <family val="3"/>
        <charset val="134"/>
      </rPr>
      <t>光伏电站标杆上网电价</t>
    </r>
  </si>
  <si>
    <t>上网部分电价</t>
  </si>
  <si>
    <r>
      <rPr>
        <sz val="9"/>
        <color rgb="FF000000"/>
        <rFont val="宋体"/>
        <family val="3"/>
        <charset val="134"/>
      </rPr>
      <t>业主协议电价</t>
    </r>
  </si>
  <si>
    <t>业主自用部分电价</t>
  </si>
  <si>
    <r>
      <rPr>
        <b/>
        <sz val="9"/>
        <color rgb="FF000000"/>
        <rFont val="宋体"/>
        <family val="3"/>
        <charset val="134"/>
      </rPr>
      <t>用户电价信息</t>
    </r>
    <r>
      <rPr>
        <b/>
        <sz val="9"/>
        <color rgb="FF000000"/>
        <rFont val="Times New Roman"/>
        <family val="1"/>
      </rPr>
      <t>-</t>
    </r>
    <r>
      <rPr>
        <b/>
        <sz val="9"/>
        <color rgb="FF000000"/>
        <rFont val="宋体"/>
        <family val="3"/>
        <charset val="134"/>
      </rPr>
      <t>集中式光伏</t>
    </r>
  </si>
  <si>
    <r>
      <rPr>
        <sz val="9"/>
        <color rgb="FF000000"/>
        <rFont val="宋体"/>
        <family val="3"/>
        <charset val="134"/>
      </rPr>
      <t>综合上网电价</t>
    </r>
  </si>
  <si>
    <r>
      <rPr>
        <sz val="9"/>
        <color rgb="FFFF0000"/>
        <rFont val="宋体"/>
        <family val="3"/>
        <charset val="134"/>
      </rPr>
      <t>实际售出上网电价</t>
    </r>
  </si>
  <si>
    <r>
      <rPr>
        <sz val="9"/>
        <color rgb="FF000000"/>
        <rFont val="宋体"/>
        <family val="3"/>
        <charset val="134"/>
      </rPr>
      <t>国家补贴</t>
    </r>
  </si>
  <si>
    <r>
      <rPr>
        <sz val="9"/>
        <color rgb="FF000000"/>
        <rFont val="宋体"/>
        <family val="3"/>
        <charset val="134"/>
      </rPr>
      <t>国家补贴年限</t>
    </r>
  </si>
  <si>
    <r>
      <rPr>
        <sz val="9"/>
        <color rgb="FF000000"/>
        <rFont val="宋体"/>
        <family val="3"/>
        <charset val="134"/>
      </rPr>
      <t>当地政府补贴</t>
    </r>
  </si>
  <si>
    <r>
      <rPr>
        <sz val="9"/>
        <color rgb="FF000000"/>
        <rFont val="宋体"/>
        <family val="3"/>
        <charset val="134"/>
      </rPr>
      <t>当地政府补贴年限</t>
    </r>
  </si>
  <si>
    <t xml:space="preserve">                  工程报价汇总表</t>
  </si>
  <si>
    <t xml:space="preserve">                 报价日期：  年   月   日   </t>
  </si>
  <si>
    <t>发包单位：</t>
  </si>
  <si>
    <t>承包单位：</t>
  </si>
  <si>
    <t>联系人：</t>
  </si>
  <si>
    <t>联系方式：</t>
  </si>
  <si>
    <t>开工日期：</t>
  </si>
  <si>
    <t>计划竣工日期：</t>
  </si>
  <si>
    <t>项目名称：</t>
  </si>
  <si>
    <t>项目地址：</t>
  </si>
  <si>
    <t>工程名称</t>
  </si>
  <si>
    <t>工程量</t>
  </si>
  <si>
    <t>计量单位</t>
  </si>
  <si>
    <t>综合单价</t>
  </si>
  <si>
    <t>综合总价</t>
  </si>
  <si>
    <t>主材供应</t>
  </si>
  <si>
    <t>施工工艺及材料说明</t>
  </si>
  <si>
    <t>一</t>
  </si>
  <si>
    <t>设备及安装工程</t>
  </si>
  <si>
    <t>设备购置</t>
  </si>
  <si>
    <t>设备安装</t>
  </si>
  <si>
    <t>附属设施（示例）</t>
  </si>
  <si>
    <t>接地网（示例）</t>
  </si>
  <si>
    <t>...</t>
  </si>
  <si>
    <t>小计</t>
  </si>
  <si>
    <t>二</t>
  </si>
  <si>
    <t>电缆线路工程</t>
  </si>
  <si>
    <t>电力电缆（示例）</t>
  </si>
  <si>
    <t>设备接地（示例）</t>
  </si>
  <si>
    <t>三</t>
  </si>
  <si>
    <t>建筑工程</t>
  </si>
  <si>
    <t>基础（示例）</t>
  </si>
  <si>
    <t>四</t>
  </si>
  <si>
    <t>配储</t>
  </si>
  <si>
    <t>配储功率（MW）</t>
  </si>
  <si>
    <t>配储容量（MWh）</t>
  </si>
  <si>
    <t>配储单价（元/Wh）</t>
  </si>
  <si>
    <t>小计（万元）</t>
  </si>
  <si>
    <t>五</t>
  </si>
  <si>
    <t>工程费用总计</t>
  </si>
  <si>
    <t>税率</t>
  </si>
  <si>
    <t>税额</t>
  </si>
  <si>
    <t>合计</t>
  </si>
  <si>
    <t>备注说明</t>
  </si>
  <si>
    <t>1、本报价单有效期 / 天；2、报价须含运费及现场卸货到指定仓库；3、请在收到报价单3天内（急单24小时内）报价，报价请回传；4、报价其它事项在备注中明细，包括不限于运输限制、供货周期、板房报价说明、辅材报价说明等</t>
  </si>
  <si>
    <t>初始投资加权增值税率计算</t>
  </si>
  <si>
    <t>初始总投资（万元）</t>
  </si>
  <si>
    <t>占初始总投资比例</t>
  </si>
  <si>
    <t>增值税率</t>
  </si>
  <si>
    <t>加权增值税率</t>
  </si>
  <si>
    <t>备注</t>
  </si>
  <si>
    <t>其中：设备</t>
  </si>
  <si>
    <t xml:space="preserve">          工程</t>
  </si>
  <si>
    <t>13-18%</t>
  </si>
  <si>
    <t xml:space="preserve">          其他</t>
  </si>
  <si>
    <t>剩下的，集中式10%左右，分布式16-18%</t>
  </si>
  <si>
    <t>单位成本造价（元/W）</t>
  </si>
  <si>
    <t>不含征地、配储</t>
  </si>
  <si>
    <t>主设备</t>
  </si>
  <si>
    <t>组件（元/W）</t>
  </si>
  <si>
    <t>逆变器（元/W）</t>
  </si>
  <si>
    <t>小E</t>
  </si>
  <si>
    <t>支架（元/W）</t>
  </si>
  <si>
    <t>线缆（元/W）</t>
  </si>
  <si>
    <t>辅材（元/W）</t>
  </si>
  <si>
    <t>汇流装置（元/W）</t>
  </si>
  <si>
    <t>0.8~1.4</t>
  </si>
  <si>
    <t>加固/防水（元/W）</t>
  </si>
  <si>
    <t>接入（元/W）</t>
  </si>
  <si>
    <t>劳务施工（元/W）</t>
  </si>
  <si>
    <t>其他（元/W）</t>
  </si>
  <si>
    <t>其他</t>
  </si>
  <si>
    <t>设计（元/W）</t>
  </si>
  <si>
    <t>承载力校核报告（元/W）</t>
  </si>
  <si>
    <t>可研报告（元/W）</t>
  </si>
  <si>
    <t>0.15~0.25</t>
  </si>
  <si>
    <t>监理（元/W）</t>
  </si>
  <si>
    <t>尽调（元/W）</t>
  </si>
  <si>
    <t>验收（元/W）</t>
  </si>
  <si>
    <t>前期市场费用（元/W）</t>
  </si>
  <si>
    <t>自建配储单位建造成本（元/W）</t>
  </si>
  <si>
    <t>光伏系统工程造价目前无法准确评估，通过设定值确定，征地和自建配储作为额外成本评估</t>
  </si>
  <si>
    <t>、</t>
  </si>
  <si>
    <t>运营期期数</t>
  </si>
  <si>
    <t>限电率</t>
  </si>
  <si>
    <t>分布式-业主协议电价</t>
  </si>
  <si>
    <t>自发自用余电上网-上网电价</t>
  </si>
  <si>
    <t>分布式全额上网-上网电价</t>
  </si>
  <si>
    <t>集中式-综合上网电价</t>
  </si>
  <si>
    <t>储能容量租赁单价</t>
  </si>
  <si>
    <t>土地租金</t>
  </si>
  <si>
    <t>光伏板单板/面积租金</t>
  </si>
  <si>
    <t>运维管理费</t>
  </si>
  <si>
    <t>技改费</t>
  </si>
  <si>
    <t>本期偿还本金</t>
  </si>
  <si>
    <t>光伏项目收益测算表</t>
  </si>
  <si>
    <t>名称项</t>
  </si>
  <si>
    <t>合计值</t>
  </si>
  <si>
    <t>年限（N）</t>
  </si>
  <si>
    <t>一、营业收入（万元）</t>
  </si>
  <si>
    <t xml:space="preserve">  减：运营费用（万元）</t>
  </si>
  <si>
    <t>运维+技改+保险+土地/屋顶租赁+配储租赁</t>
  </si>
  <si>
    <t xml:space="preserve">         折旧与摊销（万元）</t>
  </si>
  <si>
    <t xml:space="preserve">         税金及附加（万元）</t>
  </si>
  <si>
    <t>二、息税前利润（万元）</t>
  </si>
  <si>
    <t xml:space="preserve">  减：利息费用（万元）</t>
  </si>
  <si>
    <t>三、营业利润（万元）</t>
  </si>
  <si>
    <t xml:space="preserve">         营业外收入-设备补助（万元）</t>
  </si>
  <si>
    <t xml:space="preserve">  减：营业外支出（万元）</t>
  </si>
  <si>
    <t>四、利润总额（万元）</t>
  </si>
  <si>
    <t xml:space="preserve">  减：应纳所得税额（万元）</t>
  </si>
  <si>
    <t>其中：适配三免三减半应纳所得税</t>
  </si>
  <si>
    <t xml:space="preserve">           不适配三免三减半应纳所得税</t>
  </si>
  <si>
    <t>五、净利润（万元）</t>
  </si>
  <si>
    <t>资产出售收益（万元）</t>
  </si>
  <si>
    <t>全投资现金流（万元）</t>
  </si>
  <si>
    <t>其中：EBITDA（息税折旧摊销前利润）</t>
  </si>
  <si>
    <t xml:space="preserve">          增值税费返还（抵扣额）</t>
  </si>
  <si>
    <t xml:space="preserve">          所得税</t>
  </si>
  <si>
    <t xml:space="preserve">          固定资产处置（残值）（万元）</t>
  </si>
  <si>
    <t>项目静态回收期（年）</t>
  </si>
  <si>
    <t>资本金现金流（万元）</t>
  </si>
  <si>
    <t xml:space="preserve">          利息费用</t>
  </si>
  <si>
    <t xml:space="preserve">          偿还本金</t>
  </si>
  <si>
    <t>估值现金流（万元）</t>
  </si>
  <si>
    <t>偿债备付率</t>
  </si>
  <si>
    <t>资产负债表</t>
  </si>
  <si>
    <t>货币资金（万元）</t>
  </si>
  <si>
    <t>固定资产（万元）</t>
  </si>
  <si>
    <t>其他非流动资产-待抵扣增值税进项税额（万元）</t>
  </si>
  <si>
    <t>资产合计（万元）</t>
  </si>
  <si>
    <t>长期借款（万元）</t>
  </si>
  <si>
    <t>股东借款（万元）</t>
  </si>
  <si>
    <t>负债合计（万元）</t>
  </si>
  <si>
    <t>实收资本（万元）</t>
  </si>
  <si>
    <t>盈余公积（万元）</t>
  </si>
  <si>
    <t>未分配利润（万元）</t>
  </si>
  <si>
    <t>所有者权益合计（万元）</t>
  </si>
  <si>
    <t>负债和所有者权益合计（万元）</t>
  </si>
  <si>
    <t>测试</t>
  </si>
  <si>
    <t>组件年初衰减系数</t>
  </si>
  <si>
    <t>组件年平均衰减系数</t>
  </si>
  <si>
    <t>年发电量（万kWh)</t>
  </si>
  <si>
    <t>消纳电量</t>
  </si>
  <si>
    <t>上网电量</t>
  </si>
  <si>
    <t>分布式光伏收入</t>
  </si>
  <si>
    <t>业主协议电价</t>
  </si>
  <si>
    <t>自发自用电费收益(万元)</t>
  </si>
  <si>
    <t>上网电价</t>
  </si>
  <si>
    <t>上网电费收益（万元）</t>
  </si>
  <si>
    <t>投资方总营业收入（含增值税）（万元）</t>
  </si>
  <si>
    <t>投资方总营业收入（不含增值税）（万元）</t>
  </si>
  <si>
    <t>集中式光伏收入</t>
  </si>
  <si>
    <t>综合上网电价</t>
  </si>
  <si>
    <t>综合上网电费收益（万元）</t>
  </si>
  <si>
    <t>折旧与摊销</t>
  </si>
  <si>
    <t>光伏总投资折旧与摊销（万元）</t>
  </si>
  <si>
    <t>项目折旧与摊销总额（万元）</t>
  </si>
  <si>
    <t>增值税与税金及附加</t>
  </si>
  <si>
    <t>增值税销项额（万元）</t>
  </si>
  <si>
    <t>增值税进项额（万元）</t>
  </si>
  <si>
    <t>期初进项留抵额（万元）</t>
  </si>
  <si>
    <t>本期留抵转出额（万元）</t>
  </si>
  <si>
    <t>增值税应纳税额（万元）</t>
  </si>
  <si>
    <t>期末进项留抵额（万元）</t>
  </si>
  <si>
    <t>城建税+教育附加+地方教育附加（万元）</t>
  </si>
  <si>
    <t>印花税（万元）</t>
  </si>
  <si>
    <t>城镇土地使用税（万元）</t>
  </si>
  <si>
    <t>税金及附加（万元）</t>
  </si>
  <si>
    <t>利息费用</t>
  </si>
  <si>
    <t>期初借款本金（万元）</t>
  </si>
  <si>
    <t>本期偿还本金（万元）</t>
  </si>
  <si>
    <t>利息费用（万元）</t>
  </si>
  <si>
    <t>投资回收期</t>
  </si>
  <si>
    <t>全投资回收期</t>
  </si>
  <si>
    <t>资本金回收期</t>
  </si>
  <si>
    <t>企业盈余公积金</t>
  </si>
  <si>
    <t>法定盈余公积</t>
  </si>
  <si>
    <t>任意盈余公积</t>
  </si>
  <si>
    <t>应计提盈余公积总额</t>
  </si>
  <si>
    <t>企业利润分配</t>
  </si>
  <si>
    <t>累计可分配利润</t>
  </si>
  <si>
    <t>本年利润分配</t>
  </si>
  <si>
    <t>累计未分配利润</t>
  </si>
  <si>
    <t>关联方往来款</t>
  </si>
  <si>
    <t>借款前货币资金总额</t>
  </si>
  <si>
    <t>资金缺口</t>
  </si>
  <si>
    <t>股东借款（假设更换电池用股东借款资金）</t>
  </si>
  <si>
    <t>偿还股东借款</t>
  </si>
  <si>
    <t>平准化度电成本-不适配三免三减半</t>
  </si>
  <si>
    <t>项目投资（全投资）（万元）</t>
  </si>
  <si>
    <t>固定资产增值税抵扣额（万元）</t>
  </si>
  <si>
    <t>运维费用（万元）</t>
  </si>
  <si>
    <t>财务费用（万元）</t>
  </si>
  <si>
    <t>折旧（万元）</t>
  </si>
  <si>
    <t>残值（万元）</t>
  </si>
  <si>
    <t>平准化度电成本（元/kWh）</t>
  </si>
  <si>
    <t>平准化度电成本-适配三免三减半</t>
  </si>
  <si>
    <t>省</t>
  </si>
  <si>
    <t>市</t>
  </si>
  <si>
    <t>区</t>
  </si>
  <si>
    <t>水平</t>
  </si>
  <si>
    <t>最佳倾角</t>
  </si>
  <si>
    <t>倾角角度</t>
  </si>
  <si>
    <t>脱硫燃煤标杆电价</t>
  </si>
  <si>
    <t>安徽</t>
  </si>
  <si>
    <t>淮北</t>
  </si>
  <si>
    <t>淮北市</t>
  </si>
  <si>
    <t>濉溪县</t>
  </si>
  <si>
    <t>亳州</t>
  </si>
  <si>
    <t>亳州市</t>
  </si>
  <si>
    <t>涡阳县</t>
  </si>
  <si>
    <t>蒙城县</t>
  </si>
  <si>
    <t>利辛县</t>
  </si>
  <si>
    <t>宿州</t>
  </si>
  <si>
    <t>宿州市</t>
  </si>
  <si>
    <t>萧县</t>
  </si>
  <si>
    <t>砀山县</t>
  </si>
  <si>
    <t>灵璧县</t>
  </si>
  <si>
    <t>泗县</t>
  </si>
  <si>
    <t>阜阳</t>
  </si>
  <si>
    <t>阜阳市</t>
  </si>
  <si>
    <t>太和县</t>
  </si>
  <si>
    <t>临泉县</t>
  </si>
  <si>
    <t>颍上县</t>
  </si>
  <si>
    <t>阜南县</t>
  </si>
  <si>
    <t>蚌埠</t>
  </si>
  <si>
    <t>蚌埠市</t>
  </si>
  <si>
    <t>固镇县</t>
  </si>
  <si>
    <t>怀远县</t>
  </si>
  <si>
    <t>五河县</t>
  </si>
  <si>
    <t>滁州</t>
  </si>
  <si>
    <t>滁州市</t>
  </si>
  <si>
    <t>天长市</t>
  </si>
  <si>
    <t>明光市</t>
  </si>
  <si>
    <t>来安县</t>
  </si>
  <si>
    <t>定远县</t>
  </si>
  <si>
    <t>凤阳县</t>
  </si>
  <si>
    <t>全椒县</t>
  </si>
  <si>
    <t>淮南</t>
  </si>
  <si>
    <t>淮南市</t>
  </si>
  <si>
    <t>凤台县</t>
  </si>
  <si>
    <t>六安</t>
  </si>
  <si>
    <t>六安市</t>
  </si>
  <si>
    <t>寿县</t>
  </si>
  <si>
    <t>霍邱县</t>
  </si>
  <si>
    <t>舒城县</t>
  </si>
  <si>
    <t>金寨县</t>
  </si>
  <si>
    <t>霍山县</t>
  </si>
  <si>
    <t>合肥</t>
  </si>
  <si>
    <t>合肥市</t>
  </si>
  <si>
    <t>长丰县</t>
  </si>
  <si>
    <t>肥西县</t>
  </si>
  <si>
    <t>肥东县</t>
  </si>
  <si>
    <t>巢湖市</t>
  </si>
  <si>
    <t>庐江县</t>
  </si>
  <si>
    <t>安庆</t>
  </si>
  <si>
    <t>安庆市</t>
  </si>
  <si>
    <t>怀宁县</t>
  </si>
  <si>
    <t>枞阳县</t>
  </si>
  <si>
    <t>潜山县</t>
  </si>
  <si>
    <t>太湖县</t>
  </si>
  <si>
    <t>宿松县</t>
  </si>
  <si>
    <t>望江县</t>
  </si>
  <si>
    <t>岳西县</t>
  </si>
  <si>
    <t>马鞍山</t>
  </si>
  <si>
    <t>马鞍山市</t>
  </si>
  <si>
    <t>当涂县</t>
  </si>
  <si>
    <t>芜湖</t>
  </si>
  <si>
    <t>芜湖市</t>
  </si>
  <si>
    <t>芜湖县</t>
  </si>
  <si>
    <t>繁昌县</t>
  </si>
  <si>
    <t>南陵县</t>
  </si>
  <si>
    <t>铜陵</t>
  </si>
  <si>
    <t>铜陵市</t>
  </si>
  <si>
    <t>宣城</t>
  </si>
  <si>
    <t>宣城市</t>
  </si>
  <si>
    <t>宁国市</t>
  </si>
  <si>
    <t>泾县</t>
  </si>
  <si>
    <t>绩溪县</t>
  </si>
  <si>
    <t>郎溪县</t>
  </si>
  <si>
    <t>广德县</t>
  </si>
  <si>
    <t>旌德县</t>
  </si>
  <si>
    <t>池州</t>
  </si>
  <si>
    <t>池州市</t>
  </si>
  <si>
    <t>东至县</t>
  </si>
  <si>
    <t>青阳县</t>
  </si>
  <si>
    <t>石台县</t>
  </si>
  <si>
    <t>黄山</t>
  </si>
  <si>
    <t>黄山市</t>
  </si>
  <si>
    <t>歙县</t>
  </si>
  <si>
    <t>休宁县</t>
  </si>
  <si>
    <t>祁门县</t>
  </si>
  <si>
    <t>黟县</t>
  </si>
  <si>
    <t>甘肃</t>
  </si>
  <si>
    <t>酒泉市</t>
  </si>
  <si>
    <t>玉门市</t>
  </si>
  <si>
    <t>敦煌市</t>
  </si>
  <si>
    <t>金塔县</t>
  </si>
  <si>
    <t>瓜州县</t>
  </si>
  <si>
    <t>肃北蒙古族自治县</t>
  </si>
  <si>
    <t>阿克塞哈萨克族自治县</t>
  </si>
  <si>
    <t>嘉峪关市</t>
  </si>
  <si>
    <t>张掖市</t>
  </si>
  <si>
    <t>甘州区</t>
  </si>
  <si>
    <t>山丹县</t>
  </si>
  <si>
    <t>民乐县</t>
  </si>
  <si>
    <t>临泽县</t>
  </si>
  <si>
    <t>高台县</t>
  </si>
  <si>
    <t>肃南裕固族自治县</t>
  </si>
  <si>
    <t>肃州区</t>
  </si>
  <si>
    <t>金昌市</t>
  </si>
  <si>
    <t>金川区</t>
  </si>
  <si>
    <t>永昌县</t>
  </si>
  <si>
    <t>武威市</t>
  </si>
  <si>
    <t>凉州区</t>
  </si>
  <si>
    <t>古浪县</t>
  </si>
  <si>
    <t>民勤县</t>
  </si>
  <si>
    <t>天祝藏族自治县</t>
  </si>
  <si>
    <t>白银市</t>
  </si>
  <si>
    <t>白银区</t>
  </si>
  <si>
    <t>平川区</t>
  </si>
  <si>
    <t>会宁县</t>
  </si>
  <si>
    <t>静远县</t>
  </si>
  <si>
    <t>景泰县</t>
  </si>
  <si>
    <t>兰州市</t>
  </si>
  <si>
    <t>城关区</t>
  </si>
  <si>
    <t>七里河区</t>
  </si>
  <si>
    <t>西固区</t>
  </si>
  <si>
    <t>安宁区</t>
  </si>
  <si>
    <t>红古区</t>
  </si>
  <si>
    <t>榆中县</t>
  </si>
  <si>
    <t>皋兰县</t>
  </si>
  <si>
    <t>永登县</t>
  </si>
  <si>
    <t>临夏回族自治州</t>
  </si>
  <si>
    <t>临夏市</t>
  </si>
  <si>
    <t>临夏县</t>
  </si>
  <si>
    <t>康乐县</t>
  </si>
  <si>
    <t>广河县</t>
  </si>
  <si>
    <t>永靖县</t>
  </si>
  <si>
    <t>和政县</t>
  </si>
  <si>
    <t>东乡族自治县</t>
  </si>
  <si>
    <t>积石山保安族东乡族撒拉族自治县</t>
  </si>
  <si>
    <t>定西市</t>
  </si>
  <si>
    <t>环 县</t>
  </si>
  <si>
    <t>安定区</t>
  </si>
  <si>
    <t>通渭县</t>
  </si>
  <si>
    <t>陇西县</t>
  </si>
  <si>
    <t>漳 县</t>
  </si>
  <si>
    <t>渭源县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</si>
  <si>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</si>
  <si>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</si>
  <si>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</si>
  <si>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</si>
  <si>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</si>
  <si>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</si>
  <si>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</si>
  <si>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</si>
  <si>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庆阳市</t>
  </si>
  <si>
    <t>西峰区</t>
  </si>
  <si>
    <t>正宁县</t>
  </si>
  <si>
    <t>华池县</t>
  </si>
  <si>
    <t>合水县</t>
  </si>
  <si>
    <t>宁 县</t>
  </si>
  <si>
    <t>庆城县</t>
  </si>
  <si>
    <t>镇原县</t>
  </si>
  <si>
    <t>甘南藏族自治州</t>
  </si>
  <si>
    <t>合作市</t>
  </si>
  <si>
    <t>舟曲县</t>
  </si>
  <si>
    <t>卓尼县</t>
  </si>
  <si>
    <t>临潭县</t>
  </si>
  <si>
    <t>迭部县</t>
  </si>
  <si>
    <t>夏河县</t>
  </si>
  <si>
    <t>碌曲县</t>
  </si>
  <si>
    <t>玛曲县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</si>
  <si>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</si>
  <si>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</si>
  <si>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</si>
  <si>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</si>
  <si>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</si>
  <si>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</si>
  <si>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</si>
  <si>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</si>
  <si>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陇南市</t>
  </si>
  <si>
    <t>岷 县</t>
  </si>
  <si>
    <t>临洮县</t>
  </si>
  <si>
    <t>武都区</t>
  </si>
  <si>
    <t>成 县</t>
  </si>
  <si>
    <t>两当县</t>
  </si>
  <si>
    <t>徽 县</t>
  </si>
  <si>
    <t>西和县</t>
  </si>
  <si>
    <t>礼 县</t>
  </si>
  <si>
    <t>康 县</t>
  </si>
  <si>
    <t>文 县</t>
  </si>
  <si>
    <t>宕昌县</t>
  </si>
  <si>
    <t>广东</t>
  </si>
  <si>
    <t>广州市</t>
  </si>
  <si>
    <t>市区</t>
  </si>
  <si>
    <t>从化市</t>
  </si>
  <si>
    <t>增城市</t>
  </si>
  <si>
    <t>深圳市</t>
  </si>
  <si>
    <t>珠海市</t>
  </si>
  <si>
    <t>汕头市</t>
  </si>
  <si>
    <t>南澳县</t>
  </si>
  <si>
    <t>佛山市</t>
  </si>
  <si>
    <t>韶关市</t>
  </si>
  <si>
    <t>始兴县</t>
  </si>
  <si>
    <t>仁化县</t>
  </si>
  <si>
    <t>翁源县</t>
  </si>
  <si>
    <t>新丰县</t>
  </si>
  <si>
    <t>乳源瑶族自治县</t>
  </si>
  <si>
    <t>湛江市</t>
  </si>
  <si>
    <t>廉江市</t>
  </si>
  <si>
    <t>吴川市</t>
  </si>
  <si>
    <t>雷州市</t>
  </si>
  <si>
    <t>遂溪县</t>
  </si>
  <si>
    <t>徐闻县</t>
  </si>
  <si>
    <t>肇庆市</t>
  </si>
  <si>
    <t>高要市</t>
  </si>
  <si>
    <t>四会市</t>
  </si>
  <si>
    <t>广宁县</t>
  </si>
  <si>
    <t>怀集县</t>
  </si>
  <si>
    <t>封开县</t>
  </si>
  <si>
    <t>德庆县</t>
  </si>
  <si>
    <t>江门市</t>
  </si>
  <si>
    <t>台山市</t>
  </si>
  <si>
    <t>鹤山市</t>
  </si>
  <si>
    <t>开平市</t>
  </si>
  <si>
    <t>恩平市</t>
  </si>
  <si>
    <t>茂名市</t>
  </si>
  <si>
    <t>高州市</t>
  </si>
  <si>
    <t>化州市</t>
  </si>
  <si>
    <t>信宜市</t>
  </si>
  <si>
    <t>惠州市</t>
  </si>
  <si>
    <t>博罗县</t>
  </si>
  <si>
    <t>龙门县</t>
  </si>
  <si>
    <t>惠东县</t>
  </si>
  <si>
    <t>梅州市</t>
  </si>
  <si>
    <t>兴宁市</t>
  </si>
  <si>
    <t>大浦县</t>
  </si>
  <si>
    <t>丰顺县</t>
  </si>
  <si>
    <t>五华县</t>
  </si>
  <si>
    <t>平远县</t>
  </si>
  <si>
    <t>蕉岭县</t>
  </si>
  <si>
    <t>汕尾市</t>
  </si>
  <si>
    <t>陆丰市</t>
  </si>
  <si>
    <t>海丰县</t>
  </si>
  <si>
    <t>陆河县</t>
  </si>
  <si>
    <t>河源市</t>
  </si>
  <si>
    <t>龙川县</t>
  </si>
  <si>
    <t>连平县</t>
  </si>
  <si>
    <t>东源县</t>
  </si>
  <si>
    <t>和平县</t>
  </si>
  <si>
    <t>紫金县</t>
  </si>
  <si>
    <t>阳江市</t>
  </si>
  <si>
    <t>阳春市</t>
  </si>
  <si>
    <t>阳西县</t>
  </si>
  <si>
    <t>阳东县</t>
  </si>
  <si>
    <t>清远市</t>
  </si>
  <si>
    <t>英德市</t>
  </si>
  <si>
    <t>连州市</t>
  </si>
  <si>
    <t>佛冈县</t>
  </si>
  <si>
    <t>阳山县</t>
  </si>
  <si>
    <t>连山壮族瑶族自治县</t>
  </si>
  <si>
    <t>连南瑶族自治县</t>
  </si>
  <si>
    <t>东莞市</t>
  </si>
  <si>
    <t>中山市</t>
  </si>
  <si>
    <t>潮州市</t>
  </si>
  <si>
    <t>饶平县</t>
  </si>
  <si>
    <t>揭阳市</t>
  </si>
  <si>
    <t>普宁市</t>
  </si>
  <si>
    <t>惠来县</t>
  </si>
  <si>
    <t>揭西县</t>
  </si>
  <si>
    <t>云浮市</t>
  </si>
  <si>
    <t>罗定市</t>
  </si>
  <si>
    <t>新兴县</t>
  </si>
  <si>
    <t>郁南县</t>
  </si>
  <si>
    <t>河北</t>
  </si>
  <si>
    <t>石家庄</t>
  </si>
  <si>
    <t>石家庄市</t>
  </si>
  <si>
    <t>井陉矿区</t>
  </si>
  <si>
    <t>鹿泉市</t>
  </si>
  <si>
    <t>正定县</t>
  </si>
  <si>
    <t>井陉县</t>
  </si>
  <si>
    <t>栾城县</t>
  </si>
  <si>
    <t>晋州市</t>
  </si>
  <si>
    <t>新乐市</t>
  </si>
  <si>
    <t>赵县</t>
  </si>
  <si>
    <t>高邑县</t>
  </si>
  <si>
    <t>元氏县</t>
  </si>
  <si>
    <t>赞皇县</t>
  </si>
  <si>
    <t>平山县</t>
  </si>
  <si>
    <t>灵寿县</t>
  </si>
  <si>
    <t>行唐县</t>
  </si>
  <si>
    <t>无极县</t>
  </si>
  <si>
    <t>深泽县</t>
  </si>
  <si>
    <t>藁城市</t>
  </si>
  <si>
    <t>辛集市</t>
  </si>
  <si>
    <t>邢台市</t>
  </si>
  <si>
    <t xml:space="preserve">邢台县 </t>
  </si>
  <si>
    <t xml:space="preserve">临城县 </t>
  </si>
  <si>
    <t xml:space="preserve">内丘县 </t>
  </si>
  <si>
    <t xml:space="preserve">柏乡县 </t>
  </si>
  <si>
    <t xml:space="preserve">隆尧县 </t>
  </si>
  <si>
    <t xml:space="preserve">任县 </t>
  </si>
  <si>
    <t xml:space="preserve">南和县 </t>
  </si>
  <si>
    <t xml:space="preserve">宁晋县 </t>
  </si>
  <si>
    <t xml:space="preserve">巨鹿县 </t>
  </si>
  <si>
    <t xml:space="preserve">新河县 </t>
  </si>
  <si>
    <t xml:space="preserve">广宗县 </t>
  </si>
  <si>
    <t xml:space="preserve">平乡县 </t>
  </si>
  <si>
    <t xml:space="preserve">威县 </t>
  </si>
  <si>
    <t xml:space="preserve">清河县 </t>
  </si>
  <si>
    <t xml:space="preserve">临西县 </t>
  </si>
  <si>
    <t xml:space="preserve">南宫市 </t>
  </si>
  <si>
    <t xml:space="preserve">沙河市 </t>
  </si>
  <si>
    <t>邯郸市</t>
  </si>
  <si>
    <t>武安市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</si>
  <si>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</si>
  <si>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</si>
  <si>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</si>
  <si>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</si>
  <si>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</si>
  <si>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</si>
  <si>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</si>
  <si>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</si>
  <si>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</si>
  <si>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</si>
  <si>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</si>
  <si>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</si>
  <si>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</si>
  <si>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</si>
  <si>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沧州市</t>
  </si>
  <si>
    <t>泊头市</t>
  </si>
  <si>
    <t>任丘市</t>
  </si>
  <si>
    <t>黄骅市</t>
  </si>
  <si>
    <t>河间市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</si>
  <si>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</si>
  <si>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</si>
  <si>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</si>
  <si>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</si>
  <si>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</si>
  <si>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</si>
  <si>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</si>
  <si>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</si>
  <si>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</si>
  <si>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</si>
  <si>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衡水市</t>
  </si>
  <si>
    <t>冀州</t>
  </si>
  <si>
    <t>深州</t>
  </si>
  <si>
    <t>枣强县</t>
  </si>
  <si>
    <t>武邑县</t>
  </si>
  <si>
    <t>武强县</t>
  </si>
  <si>
    <t>饶阳县</t>
  </si>
  <si>
    <t>安平县</t>
  </si>
  <si>
    <t>故城县</t>
  </si>
  <si>
    <t>阜城县</t>
  </si>
  <si>
    <t>景县</t>
  </si>
  <si>
    <t>保定市</t>
  </si>
  <si>
    <t>白沟新城</t>
  </si>
  <si>
    <t>涿州市</t>
  </si>
  <si>
    <t>安国市</t>
  </si>
  <si>
    <t>高碑店市</t>
  </si>
  <si>
    <t>定州市</t>
  </si>
  <si>
    <t>清苑县</t>
  </si>
  <si>
    <t>满城县</t>
  </si>
  <si>
    <t>唐县</t>
  </si>
  <si>
    <t>易县</t>
  </si>
  <si>
    <t>徐水县</t>
  </si>
  <si>
    <t>涞源县</t>
  </si>
  <si>
    <t>定兴县</t>
  </si>
  <si>
    <t>顺平县</t>
  </si>
  <si>
    <t>望都县</t>
  </si>
  <si>
    <t>涞水县</t>
  </si>
  <si>
    <t>高阳县</t>
  </si>
  <si>
    <t>安新县</t>
  </si>
  <si>
    <t>雄县</t>
  </si>
  <si>
    <t>容城县</t>
  </si>
  <si>
    <t>曲阳县</t>
  </si>
  <si>
    <t>阜平县</t>
  </si>
  <si>
    <t>博野县</t>
  </si>
  <si>
    <t>蠡县</t>
  </si>
  <si>
    <t>唐山市</t>
  </si>
  <si>
    <t>曹妃甸区</t>
  </si>
  <si>
    <t>滦县</t>
  </si>
  <si>
    <t>滦南县</t>
  </si>
  <si>
    <t>玉田县</t>
  </si>
  <si>
    <t>乐亭县</t>
  </si>
  <si>
    <t>迁西县</t>
  </si>
  <si>
    <t>遵化市</t>
  </si>
  <si>
    <t>迁安市</t>
  </si>
  <si>
    <t>张家口市</t>
  </si>
  <si>
    <t>宣化</t>
  </si>
  <si>
    <t>张北</t>
  </si>
  <si>
    <t>康保</t>
  </si>
  <si>
    <t>沽源</t>
  </si>
  <si>
    <t>尚义</t>
  </si>
  <si>
    <t>蔚县</t>
  </si>
  <si>
    <t>阳原</t>
  </si>
  <si>
    <t>怀安</t>
  </si>
  <si>
    <t>万全</t>
  </si>
  <si>
    <t>怀来</t>
  </si>
  <si>
    <t>涿鹿</t>
  </si>
  <si>
    <t>赤城</t>
  </si>
  <si>
    <t>崇礼</t>
  </si>
  <si>
    <t>廊坊市</t>
  </si>
  <si>
    <t>霸州市</t>
  </si>
  <si>
    <t>三河市</t>
  </si>
  <si>
    <t>永清县</t>
  </si>
  <si>
    <t>固安县</t>
  </si>
  <si>
    <t>香河县</t>
  </si>
  <si>
    <t>大城县</t>
  </si>
  <si>
    <t>文安县</t>
  </si>
  <si>
    <t>大厂回族自治县</t>
  </si>
  <si>
    <t>承德市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</si>
  <si>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</si>
  <si>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</si>
  <si>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</si>
  <si>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</si>
  <si>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</si>
  <si>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</si>
  <si>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</si>
  <si>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</si>
  <si>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秦皇岛市</t>
  </si>
  <si>
    <t>青龙满族自治县</t>
  </si>
  <si>
    <t>昌黎县</t>
  </si>
  <si>
    <t>抚宁县</t>
  </si>
  <si>
    <t>卢龙县</t>
  </si>
  <si>
    <t>河南</t>
  </si>
  <si>
    <t>郑州市</t>
  </si>
  <si>
    <t>城区</t>
  </si>
  <si>
    <t>巩义市</t>
  </si>
  <si>
    <t>荥阳市</t>
  </si>
  <si>
    <t>新密市</t>
  </si>
  <si>
    <t>新郑市</t>
  </si>
  <si>
    <t>登封市</t>
  </si>
  <si>
    <t>中牟县</t>
  </si>
  <si>
    <t>开封市</t>
  </si>
  <si>
    <t>杞县</t>
  </si>
  <si>
    <t>通许县</t>
  </si>
  <si>
    <t>尉氏县</t>
  </si>
  <si>
    <t>开封县</t>
  </si>
  <si>
    <t>兰考县</t>
  </si>
  <si>
    <t>洛阳市</t>
  </si>
  <si>
    <t>偃师市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</si>
  <si>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</si>
  <si>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</si>
  <si>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</si>
  <si>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</si>
  <si>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</si>
  <si>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</si>
  <si>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</si>
  <si>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</si>
  <si>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平顶山市</t>
  </si>
  <si>
    <t>舞钢市</t>
  </si>
  <si>
    <t>汝州市</t>
  </si>
  <si>
    <t>宝丰县</t>
  </si>
  <si>
    <t>叶县</t>
  </si>
  <si>
    <t>鲁山县</t>
  </si>
  <si>
    <t>郏县</t>
  </si>
  <si>
    <t>安阳市</t>
  </si>
  <si>
    <t>林州市</t>
  </si>
  <si>
    <t>安阳县</t>
  </si>
  <si>
    <t>滑县</t>
  </si>
  <si>
    <t>内黄县</t>
  </si>
  <si>
    <t>汤阴县</t>
  </si>
  <si>
    <t>鹤壁市</t>
  </si>
  <si>
    <t>浚县</t>
  </si>
  <si>
    <t>淇县</t>
  </si>
  <si>
    <t>新乡市</t>
  </si>
  <si>
    <t>卫辉市</t>
  </si>
  <si>
    <t>辉县市</t>
  </si>
  <si>
    <t>新乡县</t>
  </si>
  <si>
    <t>获嘉县</t>
  </si>
  <si>
    <t>原阳县</t>
  </si>
  <si>
    <t>延津县</t>
  </si>
  <si>
    <t>封丘县</t>
  </si>
  <si>
    <t>长垣县</t>
  </si>
  <si>
    <t>焦作市</t>
  </si>
  <si>
    <t>沁阳市</t>
  </si>
  <si>
    <t>孟州市</t>
  </si>
  <si>
    <t>修武县</t>
  </si>
  <si>
    <t>博爱县</t>
  </si>
  <si>
    <t>武陟县</t>
  </si>
  <si>
    <t>温县</t>
  </si>
  <si>
    <t>濮阳市</t>
  </si>
  <si>
    <t>清丰县</t>
  </si>
  <si>
    <t>南乐县</t>
  </si>
  <si>
    <t>范县</t>
  </si>
  <si>
    <t>台前县</t>
  </si>
  <si>
    <t>濮阳县</t>
  </si>
  <si>
    <t>许昌市</t>
  </si>
  <si>
    <t>禹州市</t>
  </si>
  <si>
    <t>长葛市</t>
  </si>
  <si>
    <t>许昌县</t>
  </si>
  <si>
    <t>鄢陵县</t>
  </si>
  <si>
    <t>襄城县</t>
  </si>
  <si>
    <t>漯河市</t>
  </si>
  <si>
    <t>舞阳县</t>
  </si>
  <si>
    <t>临颍县</t>
  </si>
  <si>
    <t>三门峡市</t>
  </si>
  <si>
    <t>义马市</t>
  </si>
  <si>
    <t>灵宝市</t>
  </si>
  <si>
    <t>渑池县</t>
  </si>
  <si>
    <t>陕县</t>
  </si>
  <si>
    <t>卢氏县</t>
  </si>
  <si>
    <t>南阳市</t>
  </si>
  <si>
    <t>邓州市</t>
  </si>
  <si>
    <t>南召县</t>
  </si>
  <si>
    <t>方城县</t>
  </si>
  <si>
    <t>西峡县</t>
  </si>
  <si>
    <t>内乡县</t>
  </si>
  <si>
    <t>淅川县</t>
  </si>
  <si>
    <t>社旗县</t>
  </si>
  <si>
    <t>唐河县</t>
  </si>
  <si>
    <t>新野县</t>
  </si>
  <si>
    <t>桐柏县</t>
  </si>
  <si>
    <t>商丘市</t>
  </si>
  <si>
    <t>永城市</t>
  </si>
  <si>
    <t>民权县</t>
  </si>
  <si>
    <t>睢县</t>
  </si>
  <si>
    <t>宁陵县</t>
  </si>
  <si>
    <t>柘城县</t>
  </si>
  <si>
    <t>虞城县</t>
  </si>
  <si>
    <t>夏邑县</t>
  </si>
  <si>
    <t>信阳市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</si>
  <si>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</si>
  <si>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</si>
  <si>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</si>
  <si>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</si>
  <si>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</si>
  <si>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</si>
  <si>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</si>
  <si>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</si>
  <si>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</si>
  <si>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项城市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</si>
  <si>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</si>
  <si>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</si>
  <si>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</si>
  <si>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</si>
  <si>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</si>
  <si>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</si>
  <si>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</si>
  <si>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</si>
  <si>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驻马店市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</si>
  <si>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</si>
  <si>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</si>
  <si>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</si>
  <si>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</si>
  <si>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</si>
  <si>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</si>
  <si>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</si>
  <si>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</si>
  <si>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</si>
  <si>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省直辖市</t>
  </si>
  <si>
    <t>济源市</t>
  </si>
  <si>
    <t>湖北</t>
  </si>
  <si>
    <t>武汉市</t>
  </si>
  <si>
    <t>黄石市</t>
  </si>
  <si>
    <t>大冶市</t>
  </si>
  <si>
    <t>阳新县</t>
  </si>
  <si>
    <t>十堰市</t>
  </si>
  <si>
    <t>郧西县</t>
  </si>
  <si>
    <t>竹山县</t>
  </si>
  <si>
    <t>竹溪县</t>
  </si>
  <si>
    <t>房县</t>
  </si>
  <si>
    <t>丹江口市</t>
  </si>
  <si>
    <t>荆州市</t>
  </si>
  <si>
    <t>公安县</t>
  </si>
  <si>
    <t>监利县</t>
  </si>
  <si>
    <t>江陵县</t>
  </si>
  <si>
    <t>石首市</t>
  </si>
  <si>
    <t>洪湖市</t>
  </si>
  <si>
    <t>宜昌市</t>
  </si>
  <si>
    <t>远安县</t>
  </si>
  <si>
    <t>兴山县</t>
  </si>
  <si>
    <t>秭归县</t>
  </si>
  <si>
    <t>宜都市</t>
  </si>
  <si>
    <t>当阳市</t>
  </si>
  <si>
    <t>枝江市</t>
  </si>
  <si>
    <t>五峰土家县</t>
  </si>
  <si>
    <t>长阳土家县</t>
  </si>
  <si>
    <t>襄阳市</t>
  </si>
  <si>
    <t>南漳县</t>
  </si>
  <si>
    <t>谷城县</t>
  </si>
  <si>
    <t>保康县</t>
  </si>
  <si>
    <t>枣阳市</t>
  </si>
  <si>
    <t>宜城市</t>
  </si>
  <si>
    <t>老河口市</t>
  </si>
  <si>
    <t>鄂州市</t>
  </si>
  <si>
    <t>荆门市</t>
  </si>
  <si>
    <t>京山县</t>
  </si>
  <si>
    <t>沙洋县</t>
  </si>
  <si>
    <t>钟祥市</t>
  </si>
  <si>
    <t>黄冈市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</si>
  <si>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</si>
  <si>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</si>
  <si>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</si>
  <si>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</si>
  <si>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</si>
  <si>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</si>
  <si>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</si>
  <si>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</si>
  <si>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</si>
  <si>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孝感市</t>
  </si>
  <si>
    <t>孝昌县</t>
  </si>
  <si>
    <t>大悟县</t>
  </si>
  <si>
    <t>云梦县</t>
  </si>
  <si>
    <t>应城市</t>
  </si>
  <si>
    <t>安陆市</t>
  </si>
  <si>
    <t>汉川市</t>
  </si>
  <si>
    <t>咸宁市</t>
  </si>
  <si>
    <t>嘉鱼县</t>
  </si>
  <si>
    <t>通城县</t>
  </si>
  <si>
    <t>崇阳县</t>
  </si>
  <si>
    <t>通山县</t>
  </si>
  <si>
    <t>赤壁市</t>
  </si>
  <si>
    <t>仙桃市</t>
  </si>
  <si>
    <t>潜江市</t>
  </si>
  <si>
    <t xml:space="preserve">恩施土家族苗族自治州 </t>
  </si>
  <si>
    <t>恩施市</t>
  </si>
  <si>
    <t>利川市</t>
  </si>
  <si>
    <t>建始县</t>
  </si>
  <si>
    <t>巴东县</t>
  </si>
  <si>
    <t>咸丰县</t>
  </si>
  <si>
    <t>宣恩县</t>
  </si>
  <si>
    <t>来凤县</t>
  </si>
  <si>
    <t>鹤峰县</t>
  </si>
  <si>
    <t>天门市</t>
  </si>
  <si>
    <t>随州市</t>
  </si>
  <si>
    <t>广水市</t>
  </si>
  <si>
    <t>随县</t>
  </si>
  <si>
    <t>江苏</t>
  </si>
  <si>
    <t>南京市</t>
  </si>
  <si>
    <t>玄武区</t>
  </si>
  <si>
    <t>秦淮区</t>
  </si>
  <si>
    <t>鼓楼区</t>
  </si>
  <si>
    <t>建邺区</t>
  </si>
  <si>
    <t>栖霞区</t>
  </si>
  <si>
    <t>雨花台区</t>
  </si>
  <si>
    <t>江宁区</t>
  </si>
  <si>
    <t>浦口区</t>
  </si>
  <si>
    <t>六合区</t>
  </si>
  <si>
    <t>溧水区</t>
  </si>
  <si>
    <t>高纯区</t>
  </si>
  <si>
    <t>无锡市</t>
  </si>
  <si>
    <t>崇安区</t>
  </si>
  <si>
    <t>北塘区</t>
  </si>
  <si>
    <t>锡山区</t>
  </si>
  <si>
    <t>惠山区</t>
  </si>
  <si>
    <t>滨湖区</t>
  </si>
  <si>
    <t>江阴市</t>
  </si>
  <si>
    <t>宜兴市</t>
  </si>
  <si>
    <t>徐州</t>
  </si>
  <si>
    <t>云龙区</t>
  </si>
  <si>
    <t>贾汪区</t>
  </si>
  <si>
    <t>泉山区</t>
  </si>
  <si>
    <t>铜山区</t>
  </si>
  <si>
    <t>丰县</t>
  </si>
  <si>
    <t>沛县</t>
  </si>
  <si>
    <t>睢宁县</t>
  </si>
  <si>
    <t>邳州市</t>
  </si>
  <si>
    <t>新沂市</t>
  </si>
  <si>
    <t>常州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</si>
  <si>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</si>
  <si>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</si>
  <si>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</si>
  <si>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</si>
  <si>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</si>
  <si>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</si>
  <si>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</si>
  <si>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</t>
  </si>
  <si>
    <t>姑苏区</t>
  </si>
  <si>
    <t>吴中区</t>
  </si>
  <si>
    <t>相城区</t>
  </si>
  <si>
    <t>吴江区</t>
  </si>
  <si>
    <t>张家港市</t>
  </si>
  <si>
    <t>昆山市</t>
  </si>
  <si>
    <t>太仓市</t>
  </si>
  <si>
    <t>常熟市</t>
  </si>
  <si>
    <t>南通</t>
  </si>
  <si>
    <t>崇川区</t>
  </si>
  <si>
    <t>港闸区</t>
  </si>
  <si>
    <t>通州区</t>
  </si>
  <si>
    <t>海安县</t>
  </si>
  <si>
    <t>如东县</t>
  </si>
  <si>
    <t>如皋市</t>
  </si>
  <si>
    <t>海门市</t>
  </si>
  <si>
    <t>启东市</t>
  </si>
  <si>
    <t>连云港</t>
  </si>
  <si>
    <t>连云区</t>
  </si>
  <si>
    <t>海州区</t>
  </si>
  <si>
    <t>赣榆区</t>
  </si>
  <si>
    <t>东海县</t>
  </si>
  <si>
    <t>灌云县</t>
  </si>
  <si>
    <t>灌南县</t>
  </si>
  <si>
    <t>淮安市</t>
  </si>
  <si>
    <t>清河区</t>
  </si>
  <si>
    <t>青浦区</t>
  </si>
  <si>
    <t>淮安区</t>
  </si>
  <si>
    <t>淮阴区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</si>
  <si>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</si>
  <si>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</si>
  <si>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</si>
  <si>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</si>
  <si>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</si>
  <si>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</si>
  <si>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</si>
  <si>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</si>
  <si>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</si>
  <si>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</si>
  <si>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</si>
  <si>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</si>
  <si>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</si>
  <si>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</si>
  <si>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</si>
  <si>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</si>
  <si>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</si>
  <si>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</si>
  <si>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</si>
  <si>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</si>
  <si>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</si>
  <si>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</si>
  <si>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</si>
  <si>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</si>
  <si>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</si>
  <si>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</si>
  <si>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</si>
  <si>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</si>
  <si>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</si>
  <si>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</si>
  <si>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</si>
  <si>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</si>
  <si>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</si>
  <si>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</si>
  <si>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秦兴市</t>
  </si>
  <si>
    <t>宿迁市</t>
  </si>
  <si>
    <t>宿城区</t>
  </si>
  <si>
    <t>宿豫区</t>
  </si>
  <si>
    <t>沭阳县</t>
  </si>
  <si>
    <t>泗阳县</t>
  </si>
  <si>
    <t>泗洪县</t>
  </si>
  <si>
    <t>江西</t>
  </si>
  <si>
    <t>南昌</t>
  </si>
  <si>
    <t>南昌市</t>
  </si>
  <si>
    <t>南昌县</t>
  </si>
  <si>
    <t>新建县</t>
  </si>
  <si>
    <t>安义县</t>
  </si>
  <si>
    <t>进贤县</t>
  </si>
  <si>
    <t>景德镇</t>
  </si>
  <si>
    <t>景德镇市</t>
  </si>
  <si>
    <t>乐平市</t>
  </si>
  <si>
    <t>浮梁县</t>
  </si>
  <si>
    <t>新余</t>
  </si>
  <si>
    <t>新余市</t>
  </si>
  <si>
    <t>分宜县</t>
  </si>
  <si>
    <t>九江</t>
  </si>
  <si>
    <t>九江市</t>
  </si>
  <si>
    <t>瑞昌市</t>
  </si>
  <si>
    <t>九江县</t>
  </si>
  <si>
    <t>星子县</t>
  </si>
  <si>
    <t>武宁县</t>
  </si>
  <si>
    <t>彭泽县</t>
  </si>
  <si>
    <t>永修县</t>
  </si>
  <si>
    <t>修水县</t>
  </si>
  <si>
    <t>湖口县</t>
  </si>
  <si>
    <t>德安县</t>
  </si>
  <si>
    <t>都昌县</t>
  </si>
  <si>
    <t>共青城市</t>
  </si>
  <si>
    <t>鹰潭</t>
  </si>
  <si>
    <t>鹰潭市</t>
  </si>
  <si>
    <t>贵溪市</t>
  </si>
  <si>
    <t>余江县</t>
  </si>
  <si>
    <t>赣州</t>
  </si>
  <si>
    <t>赣州市</t>
  </si>
  <si>
    <t>瑞金市</t>
  </si>
  <si>
    <t>南康市</t>
  </si>
  <si>
    <t>石城县</t>
  </si>
  <si>
    <t>安远县</t>
  </si>
  <si>
    <t>赣县</t>
  </si>
  <si>
    <t>宁都县</t>
  </si>
  <si>
    <t>寻乌县</t>
  </si>
  <si>
    <t>兴国县</t>
  </si>
  <si>
    <t>定南县</t>
  </si>
  <si>
    <t>上犹县</t>
  </si>
  <si>
    <t>于都县</t>
  </si>
  <si>
    <t>龙南县</t>
  </si>
  <si>
    <t>信丰县</t>
  </si>
  <si>
    <t>全南县</t>
  </si>
  <si>
    <t>大余县</t>
  </si>
  <si>
    <t>会昌县</t>
  </si>
  <si>
    <t>吉安</t>
  </si>
  <si>
    <t>吉安市</t>
  </si>
  <si>
    <t>井冈山市</t>
  </si>
  <si>
    <t>吉安县</t>
  </si>
  <si>
    <t>永丰县</t>
  </si>
  <si>
    <t>新干县</t>
  </si>
  <si>
    <t>泰和县</t>
  </si>
  <si>
    <t>峡江县</t>
  </si>
  <si>
    <t>遂川县</t>
  </si>
  <si>
    <t>安福县</t>
  </si>
  <si>
    <t>吉水县</t>
  </si>
  <si>
    <t>万安县</t>
  </si>
  <si>
    <t>宜春</t>
  </si>
  <si>
    <t>宜春市</t>
  </si>
  <si>
    <t>丰城市</t>
  </si>
  <si>
    <t>樟树市</t>
  </si>
  <si>
    <t>高安市</t>
  </si>
  <si>
    <t>铜鼓县</t>
  </si>
  <si>
    <t>靖安县</t>
  </si>
  <si>
    <t>宜丰县</t>
  </si>
  <si>
    <t>奉新县</t>
  </si>
  <si>
    <t>万载县</t>
  </si>
  <si>
    <t>上高县</t>
  </si>
  <si>
    <t>抚州</t>
  </si>
  <si>
    <t>抚州市</t>
  </si>
  <si>
    <t>南丰县</t>
  </si>
  <si>
    <t>乐安县</t>
  </si>
  <si>
    <t>金溪县</t>
  </si>
  <si>
    <t>南城县</t>
  </si>
  <si>
    <t>东乡县</t>
  </si>
  <si>
    <t>资溪县</t>
  </si>
  <si>
    <t>宜黄县</t>
  </si>
  <si>
    <t>广昌县</t>
  </si>
  <si>
    <t>黎川县</t>
  </si>
  <si>
    <t>崇仁县</t>
  </si>
  <si>
    <t>上饶</t>
  </si>
  <si>
    <t>上饶市</t>
  </si>
  <si>
    <t>德兴市</t>
  </si>
  <si>
    <t>广丰县</t>
  </si>
  <si>
    <t>鄱阳县</t>
  </si>
  <si>
    <t>婺源县</t>
  </si>
  <si>
    <t>铅山县</t>
  </si>
  <si>
    <t>余干县</t>
  </si>
  <si>
    <t>横峰县</t>
  </si>
  <si>
    <t>弋阳县</t>
  </si>
  <si>
    <t>玉山县</t>
  </si>
  <si>
    <t>万年县</t>
  </si>
  <si>
    <t>萍乡</t>
  </si>
  <si>
    <t>萍乡市</t>
  </si>
  <si>
    <t>莲花县</t>
  </si>
  <si>
    <t>上栗县</t>
  </si>
  <si>
    <t>芦溪县</t>
  </si>
  <si>
    <t>内蒙古</t>
  </si>
  <si>
    <t>阿拉善旗</t>
  </si>
  <si>
    <t>阿拉善左旗</t>
  </si>
  <si>
    <t>阿拉善右旗</t>
  </si>
  <si>
    <t>额济纳旗</t>
  </si>
  <si>
    <t>乌海市</t>
  </si>
  <si>
    <t>海勃湾区</t>
  </si>
  <si>
    <t>乌达区</t>
  </si>
  <si>
    <t>海南区</t>
  </si>
  <si>
    <t>巴彦淖尔市</t>
  </si>
  <si>
    <t>临河市</t>
  </si>
  <si>
    <t>五原县</t>
  </si>
  <si>
    <t>磴口县</t>
  </si>
  <si>
    <t>杭锦后旗</t>
  </si>
  <si>
    <t>乌拉特中旗</t>
  </si>
  <si>
    <t>乌拉特前旗</t>
  </si>
  <si>
    <t>乌拉特后旗</t>
  </si>
  <si>
    <t>鄂尔多斯市</t>
  </si>
  <si>
    <t>东胜区</t>
  </si>
  <si>
    <t>准格尔旗</t>
  </si>
  <si>
    <t>乌审旗</t>
  </si>
  <si>
    <t>伊金霍洛旗</t>
  </si>
  <si>
    <t>鄂托克旗</t>
  </si>
  <si>
    <t>鄂托克前旗</t>
  </si>
  <si>
    <t>杭锦旗</t>
  </si>
  <si>
    <t>达拉特旗</t>
  </si>
  <si>
    <t>包头市</t>
  </si>
  <si>
    <t>昆都仑区</t>
  </si>
  <si>
    <t>青山区</t>
  </si>
  <si>
    <t>东河区</t>
  </si>
  <si>
    <t>九原区</t>
  </si>
  <si>
    <t>石拐区</t>
  </si>
  <si>
    <t>白云矿区</t>
  </si>
  <si>
    <t>固阳县</t>
  </si>
  <si>
    <t>土默特右旗</t>
  </si>
  <si>
    <t>达尔罕茂明安联合旗</t>
  </si>
  <si>
    <t>呼和浩特市</t>
  </si>
  <si>
    <t>回民区</t>
  </si>
  <si>
    <t>玉泉区</t>
  </si>
  <si>
    <t>新城区</t>
  </si>
  <si>
    <t>赛罕区</t>
  </si>
  <si>
    <t>托克托县</t>
  </si>
  <si>
    <t>清水河县</t>
  </si>
  <si>
    <t>武川县</t>
  </si>
  <si>
    <t>和林格尔县</t>
  </si>
  <si>
    <t>土默特左旗</t>
  </si>
  <si>
    <t>乌兰察布盟</t>
  </si>
  <si>
    <t>集宁市</t>
  </si>
  <si>
    <t>丰镇市</t>
  </si>
  <si>
    <t>兴和县</t>
  </si>
  <si>
    <t>卓资县</t>
  </si>
  <si>
    <t>商都县</t>
  </si>
  <si>
    <t>凉城县</t>
  </si>
  <si>
    <t>化德县</t>
  </si>
  <si>
    <t>四子王旗</t>
  </si>
  <si>
    <t>察哈尔右翼前旗</t>
  </si>
  <si>
    <t>察哈尔右翼中旗</t>
  </si>
  <si>
    <t>察哈尔右翼后旗</t>
  </si>
  <si>
    <t>锡林郭勒盟</t>
  </si>
  <si>
    <t>锡林浩特市</t>
  </si>
  <si>
    <t>二连浩特市</t>
  </si>
  <si>
    <t>多伦县</t>
  </si>
  <si>
    <t>阿巴嘎旗</t>
  </si>
  <si>
    <t>西乌珠穆沁旗</t>
  </si>
  <si>
    <t>东乌珠穆沁旗</t>
  </si>
  <si>
    <t>苏尼特左旗</t>
  </si>
  <si>
    <t>苏尼特右旗</t>
  </si>
  <si>
    <t>太仆寺旗</t>
  </si>
  <si>
    <t>正镶白旗</t>
  </si>
  <si>
    <t>正蓝旗</t>
  </si>
  <si>
    <t>镶黄旗</t>
  </si>
  <si>
    <t>巴彦淖尔苏木</t>
  </si>
  <si>
    <t>赤峰市</t>
  </si>
  <si>
    <t>红山区</t>
  </si>
  <si>
    <t>元宝山区</t>
  </si>
  <si>
    <t>松山区</t>
  </si>
  <si>
    <t>宁城县</t>
  </si>
  <si>
    <t>林西县</t>
  </si>
  <si>
    <t>喀喇沁旗</t>
  </si>
  <si>
    <t>巴林左旗</t>
  </si>
  <si>
    <t>敖汉旗</t>
  </si>
  <si>
    <t>阿鲁科尔沁旗</t>
  </si>
  <si>
    <t>翁牛特旗</t>
  </si>
  <si>
    <t>克什克腾旗</t>
  </si>
  <si>
    <t>巴林右旗</t>
  </si>
  <si>
    <t>通辽市</t>
  </si>
  <si>
    <t>科尔沁区</t>
  </si>
  <si>
    <t>霍林郭勒市</t>
  </si>
  <si>
    <t>开鲁县</t>
  </si>
  <si>
    <t>科尔沁左翼中旗</t>
  </si>
  <si>
    <t>科尔沁左翼后旗</t>
  </si>
  <si>
    <t>库伦旗</t>
  </si>
  <si>
    <t>奈曼旗</t>
  </si>
  <si>
    <t>扎鲁特旗</t>
  </si>
  <si>
    <t>兴安盟</t>
  </si>
  <si>
    <t>乌兰浩特市</t>
  </si>
  <si>
    <t>阿尔山市</t>
  </si>
  <si>
    <t>突泉县</t>
  </si>
  <si>
    <t>扎赉特旗</t>
  </si>
  <si>
    <t>科尔沁右翼前旗</t>
  </si>
  <si>
    <t>科尔沁右翼中旗</t>
  </si>
  <si>
    <t>呼伦贝尔市</t>
  </si>
  <si>
    <t>海拉尔区</t>
  </si>
  <si>
    <t>满洲里市</t>
  </si>
  <si>
    <t>牙克石市</t>
  </si>
  <si>
    <t>扎兰屯市</t>
  </si>
  <si>
    <t>根河市</t>
  </si>
  <si>
    <t>额尔古纳市</t>
  </si>
  <si>
    <t>陈巴尔虎旗</t>
  </si>
  <si>
    <t>阿荣旗</t>
  </si>
  <si>
    <t>新巴尔虎左旗</t>
  </si>
  <si>
    <t>新巴尔虎右旗</t>
  </si>
  <si>
    <t>鄂伦春自治旗</t>
  </si>
  <si>
    <t>莫力达瓦达斡尔族自治旗</t>
  </si>
  <si>
    <t>鄂温克族自治旗</t>
  </si>
  <si>
    <t>宁夏</t>
  </si>
  <si>
    <t>银川市</t>
  </si>
  <si>
    <t>西夏区</t>
  </si>
  <si>
    <t>金凤区</t>
  </si>
  <si>
    <t>兴庆区</t>
  </si>
  <si>
    <t>灵武市</t>
  </si>
  <si>
    <t>贺兰县</t>
  </si>
  <si>
    <t>永宁县</t>
  </si>
  <si>
    <t>石嘴山市</t>
  </si>
  <si>
    <t>惠农区</t>
  </si>
  <si>
    <t>大武口区</t>
  </si>
  <si>
    <t>平罗县</t>
  </si>
  <si>
    <t>吴忠市</t>
  </si>
  <si>
    <t>利通区</t>
  </si>
  <si>
    <t>青铜峡市</t>
  </si>
  <si>
    <t>红寺堡区</t>
  </si>
  <si>
    <t>同心县</t>
  </si>
  <si>
    <t>盐池县</t>
  </si>
  <si>
    <t>固原市</t>
  </si>
  <si>
    <t>原州区</t>
  </si>
  <si>
    <t>西吉县</t>
  </si>
  <si>
    <t>彭阳县</t>
  </si>
  <si>
    <t>隆德县</t>
  </si>
  <si>
    <t>泾源县</t>
  </si>
  <si>
    <t>中卫市</t>
  </si>
  <si>
    <t>沙坡头区</t>
  </si>
  <si>
    <t>中宁县</t>
  </si>
  <si>
    <t>海源县</t>
  </si>
  <si>
    <t>青海</t>
  </si>
  <si>
    <t>西宁市</t>
  </si>
  <si>
    <t>城东区</t>
  </si>
  <si>
    <t>城中区</t>
  </si>
  <si>
    <t>城西区</t>
  </si>
  <si>
    <t>城北区</t>
  </si>
  <si>
    <t>大通土族自治县</t>
  </si>
  <si>
    <t>湟源县</t>
  </si>
  <si>
    <t>湟中县</t>
  </si>
  <si>
    <t>海东地区</t>
  </si>
  <si>
    <t>平安县</t>
  </si>
  <si>
    <t>民和土族自治县</t>
  </si>
  <si>
    <t>乐都县</t>
  </si>
  <si>
    <t>互助土族自治县</t>
  </si>
  <si>
    <t>化隆自治县</t>
  </si>
  <si>
    <t>循化撒拉族自治县</t>
  </si>
  <si>
    <t>海北藏族自治州</t>
  </si>
  <si>
    <t>门源自治县</t>
  </si>
  <si>
    <t>祁连县</t>
  </si>
  <si>
    <t>海晏县</t>
  </si>
  <si>
    <t>刚察县</t>
  </si>
  <si>
    <t>海南藏族自治州</t>
  </si>
  <si>
    <t>共和县</t>
  </si>
  <si>
    <t>同德县</t>
  </si>
  <si>
    <t>贵德县</t>
  </si>
  <si>
    <t>兴海县</t>
  </si>
  <si>
    <t>贵南县</t>
  </si>
  <si>
    <t>黄南藏族自治州</t>
  </si>
  <si>
    <t>同仁县</t>
  </si>
  <si>
    <t>尖扎县</t>
  </si>
  <si>
    <t>泽库县</t>
  </si>
  <si>
    <t>河南蒙古族自治县</t>
  </si>
  <si>
    <t>果洛藏族自治州</t>
  </si>
  <si>
    <t>玛沁县</t>
  </si>
  <si>
    <t>班玛县</t>
  </si>
  <si>
    <t>甘德县</t>
  </si>
  <si>
    <t>达日县</t>
  </si>
  <si>
    <t>玛多县</t>
  </si>
  <si>
    <t>久治县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</si>
  <si>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</si>
  <si>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</si>
  <si>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</si>
  <si>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</si>
  <si>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</si>
  <si>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</si>
  <si>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</si>
  <si>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</si>
  <si>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</si>
  <si>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</si>
  <si>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</si>
  <si>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</si>
  <si>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</si>
  <si>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山东</t>
  </si>
  <si>
    <t>济南市</t>
  </si>
  <si>
    <t>历下区</t>
  </si>
  <si>
    <t>市中区</t>
  </si>
  <si>
    <t>槐阴区</t>
  </si>
  <si>
    <t>天桥区</t>
  </si>
  <si>
    <t>长清区</t>
  </si>
  <si>
    <t>章丘区</t>
  </si>
  <si>
    <t>平阴县</t>
  </si>
  <si>
    <t>济阳县</t>
  </si>
  <si>
    <t>商河县</t>
  </si>
  <si>
    <t>青岛市</t>
  </si>
  <si>
    <t>市南区</t>
  </si>
  <si>
    <t>市北区</t>
  </si>
  <si>
    <t>李沧区</t>
  </si>
  <si>
    <t>城阳区</t>
  </si>
  <si>
    <t>崂山区</t>
  </si>
  <si>
    <t>黄岛区</t>
  </si>
  <si>
    <t>即墨市</t>
  </si>
  <si>
    <t>胶州市</t>
  </si>
  <si>
    <t>平度市</t>
  </si>
  <si>
    <t>莱西市</t>
  </si>
  <si>
    <t>淄博市</t>
  </si>
  <si>
    <t>张店区</t>
  </si>
  <si>
    <t>淄川区</t>
  </si>
  <si>
    <t>周村区</t>
  </si>
  <si>
    <t>博山区</t>
  </si>
  <si>
    <t>临淄区</t>
  </si>
  <si>
    <t>桓台县</t>
  </si>
  <si>
    <t>高青县</t>
  </si>
  <si>
    <t>沂源县</t>
  </si>
  <si>
    <t>枣庄市</t>
  </si>
  <si>
    <t>薛城区</t>
  </si>
  <si>
    <t>峄城区</t>
  </si>
  <si>
    <t>山亭区</t>
  </si>
  <si>
    <t>台儿庄区</t>
  </si>
  <si>
    <t>滕州市</t>
  </si>
  <si>
    <t>东营市</t>
  </si>
  <si>
    <t>东营区</t>
  </si>
  <si>
    <t>河口区</t>
  </si>
  <si>
    <t>广饶县</t>
  </si>
  <si>
    <t>垦利县</t>
  </si>
  <si>
    <t>利津县</t>
  </si>
  <si>
    <t>烟台市</t>
  </si>
  <si>
    <t>莱山区</t>
  </si>
  <si>
    <t>芝罘区</t>
  </si>
  <si>
    <t>福山区</t>
  </si>
  <si>
    <t>牟平区</t>
  </si>
  <si>
    <t>龙口市</t>
  </si>
  <si>
    <t>莱阳市</t>
  </si>
  <si>
    <t>莱州市</t>
  </si>
  <si>
    <t>蓬莱市</t>
  </si>
  <si>
    <t>招远市</t>
  </si>
  <si>
    <t>栖霞市</t>
  </si>
  <si>
    <t>海阳市</t>
  </si>
  <si>
    <t>长岛县</t>
  </si>
  <si>
    <t>潍坊市</t>
  </si>
  <si>
    <t>奎文区</t>
  </si>
  <si>
    <t>潍城区</t>
  </si>
  <si>
    <t>寒亭区</t>
  </si>
  <si>
    <t>坊子区</t>
  </si>
  <si>
    <t>诸城区</t>
  </si>
  <si>
    <t>青州市</t>
  </si>
  <si>
    <t>寿光市</t>
  </si>
  <si>
    <t>安丘市</t>
  </si>
  <si>
    <t>昌邑市</t>
  </si>
  <si>
    <t>高密市</t>
  </si>
  <si>
    <t>临朐县</t>
  </si>
  <si>
    <t>昌乐县</t>
  </si>
  <si>
    <t>济宁市</t>
  </si>
  <si>
    <t>任城区</t>
  </si>
  <si>
    <t>衮州区</t>
  </si>
  <si>
    <t>邹城市</t>
  </si>
  <si>
    <t>曲阜市</t>
  </si>
  <si>
    <t>嘉祥县</t>
  </si>
  <si>
    <t>汶上县</t>
  </si>
  <si>
    <t>梁山县</t>
  </si>
  <si>
    <t>微山县</t>
  </si>
  <si>
    <t>鱼台县</t>
  </si>
  <si>
    <t>金乡县</t>
  </si>
  <si>
    <t>泗水县</t>
  </si>
  <si>
    <t>泰安市</t>
  </si>
  <si>
    <t>泰山区</t>
  </si>
  <si>
    <t>岱岳区</t>
  </si>
  <si>
    <t>新泰市</t>
  </si>
  <si>
    <t>肥城市</t>
  </si>
  <si>
    <t>宁阳县</t>
  </si>
  <si>
    <t>东平县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</si>
  <si>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</si>
  <si>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</si>
  <si>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</si>
  <si>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</si>
  <si>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</si>
  <si>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</si>
  <si>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</si>
  <si>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</si>
  <si>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</si>
  <si>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</si>
  <si>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</si>
  <si>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</si>
  <si>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</si>
  <si>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</si>
  <si>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</si>
  <si>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</si>
  <si>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</si>
  <si>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</si>
  <si>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德州市</t>
  </si>
  <si>
    <t>德城区</t>
  </si>
  <si>
    <t>陵城区</t>
  </si>
  <si>
    <t>乐陵市</t>
  </si>
  <si>
    <t>禹城市</t>
  </si>
  <si>
    <t>临邑县</t>
  </si>
  <si>
    <t>平原县</t>
  </si>
  <si>
    <t>夏津县</t>
  </si>
  <si>
    <t>武城县</t>
  </si>
  <si>
    <t>庆云县</t>
  </si>
  <si>
    <t>宁津县</t>
  </si>
  <si>
    <t>齐河县</t>
  </si>
  <si>
    <t>聊城市</t>
  </si>
  <si>
    <t>东昌府区</t>
  </si>
  <si>
    <t>临清市</t>
  </si>
  <si>
    <t>茌平县</t>
  </si>
  <si>
    <t>东阿县</t>
  </si>
  <si>
    <t>高唐县</t>
  </si>
  <si>
    <t>阳谷县</t>
  </si>
  <si>
    <t>冠县</t>
  </si>
  <si>
    <t>莘县</t>
  </si>
  <si>
    <t>临沂市</t>
  </si>
  <si>
    <t>兰山区</t>
  </si>
  <si>
    <t>河东区</t>
  </si>
  <si>
    <t>罗庄区</t>
  </si>
  <si>
    <t>兰陵县</t>
  </si>
  <si>
    <t>郯城县</t>
  </si>
  <si>
    <t>莒南县</t>
  </si>
  <si>
    <t>沂水县</t>
  </si>
  <si>
    <t>蒙阴县</t>
  </si>
  <si>
    <t>平邑县</t>
  </si>
  <si>
    <t>沂南县</t>
  </si>
  <si>
    <t>临沭县</t>
  </si>
  <si>
    <t>费县</t>
  </si>
  <si>
    <t>菏泽市</t>
  </si>
  <si>
    <t>牡丹区</t>
  </si>
  <si>
    <t>曹县</t>
  </si>
  <si>
    <t>单县</t>
  </si>
  <si>
    <t>巨野县</t>
  </si>
  <si>
    <t>定陶县</t>
  </si>
  <si>
    <t>成武县</t>
  </si>
  <si>
    <t>郓城县</t>
  </si>
  <si>
    <t>鄄城县</t>
  </si>
  <si>
    <t>东明县</t>
  </si>
  <si>
    <t>莱芜市</t>
  </si>
  <si>
    <t>莱城区</t>
  </si>
  <si>
    <t>钢城区</t>
  </si>
  <si>
    <t>山西</t>
  </si>
  <si>
    <t>大同</t>
  </si>
  <si>
    <t>左云县</t>
  </si>
  <si>
    <t>阳高县</t>
  </si>
  <si>
    <t>大同县</t>
  </si>
  <si>
    <t>矿区</t>
  </si>
  <si>
    <t>新荣区</t>
  </si>
  <si>
    <t>浑源县</t>
  </si>
  <si>
    <t>灵丘县</t>
  </si>
  <si>
    <t>广灵县</t>
  </si>
  <si>
    <t>天镇县</t>
  </si>
  <si>
    <t>南郊区</t>
  </si>
  <si>
    <t>朔州市</t>
  </si>
  <si>
    <t>平鲁区</t>
  </si>
  <si>
    <t>朔城区</t>
  </si>
  <si>
    <t>山阴县</t>
  </si>
  <si>
    <t>应县</t>
  </si>
  <si>
    <t>怀仁县</t>
  </si>
  <si>
    <t>右玉县</t>
  </si>
  <si>
    <t>忻州市</t>
  </si>
  <si>
    <t>忻府区</t>
  </si>
  <si>
    <t>原平市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</si>
  <si>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</si>
  <si>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</si>
  <si>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</si>
  <si>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</si>
  <si>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</si>
  <si>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</si>
  <si>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</si>
  <si>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</si>
  <si>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</si>
  <si>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</si>
  <si>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偏关县</t>
  </si>
  <si>
    <t>保德县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</si>
  <si>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</si>
  <si>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</si>
  <si>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</si>
  <si>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</si>
  <si>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</si>
  <si>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</si>
  <si>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</si>
  <si>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</si>
  <si>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</si>
  <si>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</si>
  <si>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</si>
  <si>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晋中</t>
  </si>
  <si>
    <t>介休</t>
  </si>
  <si>
    <t>榆次</t>
  </si>
  <si>
    <t>太谷</t>
  </si>
  <si>
    <t>祁县</t>
  </si>
  <si>
    <t>平遥</t>
  </si>
  <si>
    <t>灵石</t>
  </si>
  <si>
    <t>寿阳</t>
  </si>
  <si>
    <t>昔阳</t>
  </si>
  <si>
    <t>和顺</t>
  </si>
  <si>
    <t>左权</t>
  </si>
  <si>
    <t>榆社</t>
  </si>
  <si>
    <t>阳泉</t>
  </si>
  <si>
    <t>盂县</t>
  </si>
  <si>
    <t>平定</t>
  </si>
  <si>
    <t>郊区</t>
  </si>
  <si>
    <t>吕梁</t>
  </si>
  <si>
    <t>离石区</t>
  </si>
  <si>
    <t>孝义市</t>
  </si>
  <si>
    <t>汾阳市</t>
  </si>
  <si>
    <t>文水县</t>
  </si>
  <si>
    <t>中阳县</t>
  </si>
  <si>
    <t>兴县</t>
  </si>
  <si>
    <t>临县</t>
  </si>
  <si>
    <t>方山县</t>
  </si>
  <si>
    <t>柳林县</t>
  </si>
  <si>
    <t>岚县</t>
  </si>
  <si>
    <t>交口</t>
  </si>
  <si>
    <t>交城</t>
  </si>
  <si>
    <t>石楼县</t>
  </si>
  <si>
    <t>长治市</t>
  </si>
  <si>
    <t>潞城市</t>
  </si>
  <si>
    <t>长治县</t>
  </si>
  <si>
    <t>长子县</t>
  </si>
  <si>
    <t>屯留县</t>
  </si>
  <si>
    <t>壶关县</t>
  </si>
  <si>
    <t>黎城县</t>
  </si>
  <si>
    <t>平顺县</t>
  </si>
  <si>
    <t>襄垣县</t>
  </si>
  <si>
    <t>武乡县</t>
  </si>
  <si>
    <t>沁县</t>
  </si>
  <si>
    <t>沁源县</t>
  </si>
  <si>
    <t>运城市</t>
  </si>
  <si>
    <t>盐湖区</t>
  </si>
  <si>
    <t>河津市</t>
  </si>
  <si>
    <t>永济市</t>
  </si>
  <si>
    <t>稷山县</t>
  </si>
  <si>
    <t>万荣县</t>
  </si>
  <si>
    <t>新绛县</t>
  </si>
  <si>
    <t>闻喜县</t>
  </si>
  <si>
    <t>临猗县</t>
  </si>
  <si>
    <t>平陆县</t>
  </si>
  <si>
    <t>夏县</t>
  </si>
  <si>
    <t>绛县</t>
  </si>
  <si>
    <t>垣曲县</t>
  </si>
  <si>
    <t>芮城县</t>
  </si>
  <si>
    <t>晋城</t>
  </si>
  <si>
    <t>泽州县</t>
  </si>
  <si>
    <t>阳城县</t>
  </si>
  <si>
    <t>陵川县</t>
  </si>
  <si>
    <t>沁水县</t>
  </si>
  <si>
    <t>高平市</t>
  </si>
  <si>
    <t>临汾</t>
  </si>
  <si>
    <t>尧都区</t>
  </si>
  <si>
    <t>侯马市</t>
  </si>
  <si>
    <t>霍州市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</si>
  <si>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</si>
  <si>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</si>
  <si>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</si>
  <si>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</si>
  <si>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</si>
  <si>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</si>
  <si>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</si>
  <si>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</si>
  <si>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</si>
  <si>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</si>
  <si>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</si>
  <si>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</si>
  <si>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</si>
  <si>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</si>
  <si>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陕西</t>
  </si>
  <si>
    <t>延安市</t>
  </si>
  <si>
    <t>宝塔区</t>
  </si>
  <si>
    <t>安塞县</t>
  </si>
  <si>
    <t>洛川县</t>
  </si>
  <si>
    <t>子长县</t>
  </si>
  <si>
    <t>黄陵县</t>
  </si>
  <si>
    <t>延川县</t>
  </si>
  <si>
    <t>富　县</t>
  </si>
  <si>
    <t>延长县</t>
  </si>
  <si>
    <t>甘泉县</t>
  </si>
  <si>
    <t>宜川县</t>
  </si>
  <si>
    <t>志丹县</t>
  </si>
  <si>
    <t>黄龙县</t>
  </si>
  <si>
    <t>吴起县</t>
  </si>
  <si>
    <t>榆林市</t>
  </si>
  <si>
    <t>榆阳区</t>
  </si>
  <si>
    <t>清涧县</t>
  </si>
  <si>
    <t>绥德县</t>
  </si>
  <si>
    <t>神木县</t>
  </si>
  <si>
    <t>佳　县</t>
  </si>
  <si>
    <t>府谷县</t>
  </si>
  <si>
    <t>子洲县</t>
  </si>
  <si>
    <t>靖边县</t>
  </si>
  <si>
    <t>横山县</t>
  </si>
  <si>
    <t>米脂县</t>
  </si>
  <si>
    <t>吴堡县</t>
  </si>
  <si>
    <t>定边县</t>
  </si>
  <si>
    <t>西安市</t>
  </si>
  <si>
    <t>未央区</t>
  </si>
  <si>
    <t>莲湖区</t>
  </si>
  <si>
    <t>碑林区</t>
  </si>
  <si>
    <t>灞桥区</t>
  </si>
  <si>
    <t>阎良区</t>
  </si>
  <si>
    <t>雁塔区</t>
  </si>
  <si>
    <t>临潼区</t>
  </si>
  <si>
    <t>长安区</t>
  </si>
  <si>
    <t>高陵县</t>
  </si>
  <si>
    <t>蓝田县</t>
  </si>
  <si>
    <t>户　县</t>
  </si>
  <si>
    <t>周至县</t>
  </si>
  <si>
    <t>铜川市</t>
  </si>
  <si>
    <t>耀州区</t>
  </si>
  <si>
    <t>王益区</t>
  </si>
  <si>
    <t>印台区</t>
  </si>
  <si>
    <t>宜君县</t>
  </si>
  <si>
    <t>宝鸡市</t>
  </si>
  <si>
    <t>金台区</t>
  </si>
  <si>
    <t>渭滨区</t>
  </si>
  <si>
    <t>陈仓区</t>
  </si>
  <si>
    <t>岐山县</t>
  </si>
  <si>
    <t>凤翔县</t>
  </si>
  <si>
    <t>陇　县</t>
  </si>
  <si>
    <t>太白县</t>
  </si>
  <si>
    <t>麟游县</t>
  </si>
  <si>
    <t>扶风县</t>
  </si>
  <si>
    <t>千阳县</t>
  </si>
  <si>
    <t>眉　县</t>
  </si>
  <si>
    <t>凤　县</t>
  </si>
  <si>
    <t>咸阳市</t>
  </si>
  <si>
    <t>秦都区</t>
  </si>
  <si>
    <t>渭城区</t>
  </si>
  <si>
    <t>杨陵区</t>
  </si>
  <si>
    <t>　兴平市</t>
  </si>
  <si>
    <t>礼泉县</t>
  </si>
  <si>
    <t>泾阳县</t>
  </si>
  <si>
    <t>永寿县</t>
  </si>
  <si>
    <t>三原县</t>
  </si>
  <si>
    <t>彬　县</t>
  </si>
  <si>
    <t>旬邑县</t>
  </si>
  <si>
    <t>长武县</t>
  </si>
  <si>
    <t>乾　县</t>
  </si>
  <si>
    <t>武功县</t>
  </si>
  <si>
    <t>淳化县</t>
  </si>
  <si>
    <t>渭南市</t>
  </si>
  <si>
    <t>临渭区</t>
  </si>
  <si>
    <t>韩城市</t>
  </si>
  <si>
    <t>华阴市</t>
  </si>
  <si>
    <t>蒲城县</t>
  </si>
  <si>
    <t>潼关县</t>
  </si>
  <si>
    <t>白水县</t>
  </si>
  <si>
    <t>澄城县</t>
  </si>
  <si>
    <t>华　县</t>
  </si>
  <si>
    <t>合阳县</t>
  </si>
  <si>
    <t>富平县</t>
  </si>
  <si>
    <t>大荔县</t>
  </si>
  <si>
    <t>汉中市</t>
  </si>
  <si>
    <t>汉台区</t>
  </si>
  <si>
    <t>留坝县</t>
  </si>
  <si>
    <t>镇巴县</t>
  </si>
  <si>
    <t>城固县</t>
  </si>
  <si>
    <t>南郑县</t>
  </si>
  <si>
    <t>洋　县</t>
  </si>
  <si>
    <t>宁强县</t>
  </si>
  <si>
    <t>佛坪县</t>
  </si>
  <si>
    <t>勉　县</t>
  </si>
  <si>
    <t>西乡县</t>
  </si>
  <si>
    <t>略阳县</t>
  </si>
  <si>
    <t>安康市</t>
  </si>
  <si>
    <t>汉滨区</t>
  </si>
  <si>
    <t>紫阳县</t>
  </si>
  <si>
    <t>岚皋县</t>
  </si>
  <si>
    <t>旬阳县</t>
  </si>
  <si>
    <t>镇坪县</t>
  </si>
  <si>
    <t>平利县</t>
  </si>
  <si>
    <t>石泉县</t>
  </si>
  <si>
    <t>宁陕县</t>
  </si>
  <si>
    <t>白河县</t>
  </si>
  <si>
    <t>汉阴县</t>
  </si>
  <si>
    <t>商洛市</t>
  </si>
  <si>
    <t>商州区</t>
  </si>
  <si>
    <t>镇安县</t>
  </si>
  <si>
    <t>山阳县</t>
  </si>
  <si>
    <t>洛南县</t>
  </si>
  <si>
    <t>商南县</t>
  </si>
  <si>
    <t>丹凤县</t>
  </si>
  <si>
    <t>柞水县</t>
  </si>
  <si>
    <t>四川</t>
  </si>
  <si>
    <t>成都市</t>
  </si>
  <si>
    <t>西昌市（凉山彝族自治州）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</si>
  <si>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</si>
  <si>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</si>
  <si>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</si>
  <si>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</si>
  <si>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</si>
  <si>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</si>
  <si>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</si>
  <si>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</si>
  <si>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</si>
  <si>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</si>
  <si>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</si>
  <si>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</si>
  <si>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木里藏族自治县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</si>
  <si>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</si>
  <si>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</si>
  <si>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</si>
  <si>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</si>
  <si>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</si>
  <si>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</si>
  <si>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</si>
  <si>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</si>
  <si>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</si>
  <si>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理塘县</t>
  </si>
  <si>
    <t>新龙县</t>
  </si>
  <si>
    <t>德格县</t>
  </si>
  <si>
    <t>白玉县</t>
  </si>
  <si>
    <t>石渠县</t>
  </si>
  <si>
    <t>色达县</t>
  </si>
  <si>
    <t>巴塘县</t>
  </si>
  <si>
    <t>稻城县</t>
  </si>
  <si>
    <t>得荣县</t>
  </si>
  <si>
    <t>乡城县</t>
  </si>
  <si>
    <t>阿坝藏族羌族自治州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</si>
  <si>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</si>
  <si>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</si>
  <si>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</si>
  <si>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</si>
  <si>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</si>
  <si>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</si>
  <si>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</si>
  <si>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</si>
  <si>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</si>
  <si>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</si>
  <si>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</si>
  <si>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</si>
  <si>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</si>
  <si>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攀枝花市</t>
  </si>
  <si>
    <t>米易县</t>
  </si>
  <si>
    <t>盐边县</t>
  </si>
  <si>
    <t>天津</t>
  </si>
  <si>
    <t>中心城区</t>
  </si>
  <si>
    <t>和平区</t>
  </si>
  <si>
    <t>河西区</t>
  </si>
  <si>
    <t>南开区</t>
  </si>
  <si>
    <t>河北区</t>
  </si>
  <si>
    <t>红桥区</t>
  </si>
  <si>
    <t>环城区</t>
  </si>
  <si>
    <t>东丽区</t>
  </si>
  <si>
    <t>津南区</t>
  </si>
  <si>
    <t>西青区</t>
  </si>
  <si>
    <t>北辰区</t>
  </si>
  <si>
    <t>远郊区</t>
  </si>
  <si>
    <t>滨海新区</t>
  </si>
  <si>
    <t>武清区</t>
  </si>
  <si>
    <t>宝坻区</t>
  </si>
  <si>
    <t>市辖县</t>
  </si>
  <si>
    <t>蓟县</t>
  </si>
  <si>
    <t>宁河县</t>
  </si>
  <si>
    <t>静海县</t>
  </si>
  <si>
    <t>新疆</t>
  </si>
  <si>
    <t>乌鲁木齐</t>
  </si>
  <si>
    <t>天山区</t>
  </si>
  <si>
    <t>沙依巴克</t>
  </si>
  <si>
    <t>高新区</t>
  </si>
  <si>
    <t>水都沟</t>
  </si>
  <si>
    <t>经济技术开发区</t>
  </si>
  <si>
    <t>达板城</t>
  </si>
  <si>
    <t>米东区</t>
  </si>
  <si>
    <t>乌鲁木齐县</t>
  </si>
  <si>
    <t>兵团</t>
  </si>
  <si>
    <t>石河子</t>
  </si>
  <si>
    <t>阿拉尔</t>
  </si>
  <si>
    <t>图木舒克</t>
  </si>
  <si>
    <t>五家渠</t>
  </si>
  <si>
    <t>北屯市</t>
  </si>
  <si>
    <t>双河市</t>
  </si>
  <si>
    <t>铁门关</t>
  </si>
  <si>
    <t>和田</t>
  </si>
  <si>
    <t>和田市</t>
  </si>
  <si>
    <t>和田县</t>
  </si>
  <si>
    <t>墨玉县</t>
  </si>
  <si>
    <t>皮山县</t>
  </si>
  <si>
    <t>洛浦县</t>
  </si>
  <si>
    <t>民丰县</t>
  </si>
  <si>
    <t>策勒县</t>
  </si>
  <si>
    <t>吐鲁番</t>
  </si>
  <si>
    <t>鄯善县</t>
  </si>
  <si>
    <t>拉克逊县</t>
  </si>
  <si>
    <t>高昌区</t>
  </si>
  <si>
    <t>伊犁自治州</t>
  </si>
  <si>
    <t>伊宁市</t>
  </si>
  <si>
    <t>奎屯市</t>
  </si>
  <si>
    <t>霍尔果斯市</t>
  </si>
  <si>
    <t>伊宁县</t>
  </si>
  <si>
    <t>霍城县</t>
  </si>
  <si>
    <t>巩留县</t>
  </si>
  <si>
    <t>新源县</t>
  </si>
  <si>
    <t>昭苏县</t>
  </si>
  <si>
    <t>特克斯县</t>
  </si>
  <si>
    <t>尼勒克县</t>
  </si>
  <si>
    <t>察布查尔锡伯自治县</t>
  </si>
  <si>
    <t>哈密</t>
  </si>
  <si>
    <t>哈密市</t>
  </si>
  <si>
    <t>伊吾县</t>
  </si>
  <si>
    <t>巴里坤县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</si>
  <si>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</si>
  <si>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</si>
  <si>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</si>
  <si>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</si>
  <si>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</si>
  <si>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</si>
  <si>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</si>
  <si>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</si>
  <si>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</si>
  <si>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</si>
  <si>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</si>
  <si>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</si>
  <si>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</si>
  <si>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</si>
  <si>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</si>
  <si>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</si>
  <si>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</si>
  <si>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</si>
  <si>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</si>
  <si>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</si>
  <si>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</si>
  <si>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</si>
  <si>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</si>
  <si>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</si>
  <si>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</si>
  <si>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</si>
  <si>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</si>
  <si>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</si>
  <si>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</si>
  <si>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克孜勒苏柯尔克孜自治州</t>
  </si>
  <si>
    <t>阿图什市</t>
  </si>
  <si>
    <t>阿克陶县</t>
  </si>
  <si>
    <t>阿合奇县</t>
  </si>
  <si>
    <t>乌恰县</t>
  </si>
  <si>
    <t>阿克苏地区</t>
  </si>
  <si>
    <t>温宿县</t>
  </si>
  <si>
    <t>阿克苏市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</si>
  <si>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</si>
  <si>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</si>
  <si>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</si>
  <si>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</si>
  <si>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</si>
  <si>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</si>
  <si>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</si>
  <si>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巴音郭楞蒙古自治州</t>
  </si>
  <si>
    <t>库尔勒市</t>
  </si>
  <si>
    <t>焉耆回族自治县</t>
  </si>
  <si>
    <t>轮台县</t>
  </si>
  <si>
    <t>尉犁县</t>
  </si>
  <si>
    <t>若羌县</t>
  </si>
  <si>
    <t>且末县</t>
  </si>
  <si>
    <t>博尔塔拉蒙古自治州</t>
  </si>
  <si>
    <t>博乐市</t>
  </si>
  <si>
    <t>精河县</t>
  </si>
  <si>
    <t>温泉县</t>
  </si>
  <si>
    <t>阿拉山口市</t>
  </si>
  <si>
    <t>云南</t>
  </si>
  <si>
    <t>昆明市</t>
  </si>
  <si>
    <t>晋宁县</t>
  </si>
  <si>
    <t>富民县</t>
  </si>
  <si>
    <t>宜良县</t>
  </si>
  <si>
    <t>嵩明县</t>
  </si>
  <si>
    <t>石林彝族自治县</t>
  </si>
  <si>
    <t>禄劝彝族苗族自治县</t>
  </si>
  <si>
    <t>寻甸回族彝族自治县</t>
  </si>
  <si>
    <t>曲靖市</t>
  </si>
  <si>
    <t>宣威市</t>
  </si>
  <si>
    <t>马龙县</t>
  </si>
  <si>
    <t>陆良县</t>
  </si>
  <si>
    <t>师宗县</t>
  </si>
  <si>
    <t>罗平县</t>
  </si>
  <si>
    <t>富源县</t>
  </si>
  <si>
    <t>会泽县</t>
  </si>
  <si>
    <t>沾益县</t>
  </si>
  <si>
    <t>玉溪市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</si>
  <si>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</si>
  <si>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</si>
  <si>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</si>
  <si>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</si>
  <si>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</si>
  <si>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</si>
  <si>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</si>
  <si>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</si>
  <si>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</si>
  <si>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施甸县</t>
  </si>
  <si>
    <t>腾冲县</t>
  </si>
  <si>
    <t>龙陵县</t>
  </si>
  <si>
    <t>昌宁县</t>
  </si>
  <si>
    <t>昭通市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</si>
  <si>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</si>
  <si>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</si>
  <si>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</si>
  <si>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</si>
  <si>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</si>
  <si>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</si>
  <si>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</si>
  <si>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</si>
  <si>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</si>
  <si>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</si>
  <si>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</si>
  <si>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永胜县</t>
  </si>
  <si>
    <t>华坪县</t>
  </si>
  <si>
    <t>玉龙纳西族自治县</t>
  </si>
  <si>
    <t>宁蒗彝族自治县</t>
  </si>
  <si>
    <t>普洱市</t>
  </si>
  <si>
    <t>宁洱喊你族彝族自治县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</si>
  <si>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</si>
  <si>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</si>
  <si>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</si>
  <si>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</si>
  <si>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</si>
  <si>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西盟佤族自治县</t>
  </si>
  <si>
    <t>孟连傣族拉祜族佤族自治县</t>
  </si>
  <si>
    <t>澜沧拉祜族自治县</t>
  </si>
  <si>
    <t>临沧市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</si>
  <si>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</si>
  <si>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</si>
  <si>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</si>
  <si>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</si>
  <si>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</si>
  <si>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</si>
  <si>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</si>
  <si>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</si>
  <si>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</si>
  <si>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</si>
  <si>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</si>
  <si>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</si>
  <si>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</si>
  <si>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</si>
  <si>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</si>
  <si>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禄丰县</t>
  </si>
  <si>
    <t>元谋县</t>
  </si>
  <si>
    <t>武定县</t>
  </si>
  <si>
    <t>红河哈尼彝族自治州</t>
  </si>
  <si>
    <t>蒙自市</t>
  </si>
  <si>
    <t>个旧市</t>
  </si>
  <si>
    <t>开远市</t>
  </si>
  <si>
    <t>建水县</t>
  </si>
  <si>
    <t>石屏县</t>
  </si>
  <si>
    <t>弥勒县</t>
  </si>
  <si>
    <t>泸西县</t>
  </si>
  <si>
    <t>绿春县</t>
  </si>
  <si>
    <t>屏边苗族自治县</t>
  </si>
  <si>
    <t>金平苗族瑶族傣族自治县</t>
  </si>
  <si>
    <t>河口瑶族自治县</t>
  </si>
  <si>
    <t>元阳县</t>
  </si>
  <si>
    <t>红河县</t>
  </si>
  <si>
    <t>文山壮族苗族自治州</t>
  </si>
  <si>
    <t>文山市</t>
  </si>
  <si>
    <t>砚山县</t>
  </si>
  <si>
    <t>西畴县</t>
  </si>
  <si>
    <t>丘北县</t>
  </si>
  <si>
    <t>富宁县</t>
  </si>
  <si>
    <t>广南县</t>
  </si>
  <si>
    <t>麻栗坡县</t>
  </si>
  <si>
    <t>马关县</t>
  </si>
  <si>
    <t>西双版纳傣族自治州</t>
  </si>
  <si>
    <t>景洪市</t>
  </si>
  <si>
    <t>勐腊县</t>
  </si>
  <si>
    <t>勐海县</t>
  </si>
  <si>
    <t>大理白族自治州</t>
  </si>
  <si>
    <t>大理市</t>
  </si>
  <si>
    <t>祥云县</t>
  </si>
  <si>
    <t>宾川县</t>
  </si>
  <si>
    <t>弥渡县</t>
  </si>
  <si>
    <t>永平县</t>
  </si>
  <si>
    <t>鹤庆县</t>
  </si>
  <si>
    <t>南涧彝族自治县</t>
  </si>
  <si>
    <t>漾濞彝族自治县</t>
  </si>
  <si>
    <t>巍山彝族回族自治县</t>
  </si>
  <si>
    <t>云龙县</t>
  </si>
  <si>
    <t>洱源县</t>
  </si>
  <si>
    <t>剑川县</t>
  </si>
  <si>
    <t>德宏傣族景颇族自治州</t>
  </si>
  <si>
    <t>芒市</t>
  </si>
  <si>
    <t>瑞丽市</t>
  </si>
  <si>
    <t>梁河县</t>
  </si>
  <si>
    <t>盈江县</t>
  </si>
  <si>
    <t>陇川县</t>
  </si>
  <si>
    <t>怒江僳僳族自治州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</si>
  <si>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</si>
  <si>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</si>
  <si>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</si>
  <si>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</si>
  <si>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</si>
  <si>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</si>
  <si>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</si>
  <si>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维西僳僳族自治县</t>
  </si>
  <si>
    <t>上海</t>
  </si>
  <si>
    <t>徐汇</t>
  </si>
  <si>
    <t>黄浦</t>
  </si>
  <si>
    <t>静安</t>
  </si>
  <si>
    <t>长宁</t>
  </si>
  <si>
    <t>闵行</t>
  </si>
  <si>
    <t>浦东</t>
  </si>
  <si>
    <t>松江</t>
  </si>
  <si>
    <t>青浦</t>
  </si>
  <si>
    <t>虹口</t>
  </si>
  <si>
    <t>杨浦</t>
  </si>
  <si>
    <t>普陀</t>
  </si>
  <si>
    <t>闸北</t>
  </si>
  <si>
    <t>宝山</t>
  </si>
  <si>
    <t>嘉定</t>
  </si>
  <si>
    <t>金山</t>
  </si>
  <si>
    <t>奉贤</t>
  </si>
  <si>
    <t>崇明</t>
  </si>
  <si>
    <t>浙江</t>
  </si>
  <si>
    <t>杭州市</t>
  </si>
  <si>
    <t>上城区</t>
  </si>
  <si>
    <t>下城区</t>
  </si>
  <si>
    <t>江干区</t>
  </si>
  <si>
    <t>拱墅区</t>
  </si>
  <si>
    <t>西湖区</t>
  </si>
  <si>
    <t>滨江区</t>
  </si>
  <si>
    <t>余杭区</t>
  </si>
  <si>
    <t>萧山区</t>
  </si>
  <si>
    <t>富阳区</t>
  </si>
  <si>
    <t>建德市</t>
  </si>
  <si>
    <t>临安市</t>
  </si>
  <si>
    <t>桐庐县</t>
  </si>
  <si>
    <t>淳安县</t>
  </si>
  <si>
    <t>宁波市</t>
  </si>
  <si>
    <t>海曙区</t>
  </si>
  <si>
    <t>江东区</t>
  </si>
  <si>
    <t>江北区</t>
  </si>
  <si>
    <t>北仑区</t>
  </si>
  <si>
    <t>镇海区</t>
  </si>
  <si>
    <t>鄞州区</t>
  </si>
  <si>
    <t>余姚市</t>
  </si>
  <si>
    <t>慈溪市</t>
  </si>
  <si>
    <t>奉化市</t>
  </si>
  <si>
    <t>象山县</t>
  </si>
  <si>
    <t>宁海县</t>
  </si>
  <si>
    <t>温州市</t>
  </si>
  <si>
    <t>鹿城区</t>
  </si>
  <si>
    <t>龙湾区</t>
  </si>
  <si>
    <t>瓯海区</t>
  </si>
  <si>
    <t>瑞安市</t>
  </si>
  <si>
    <t>乐清市</t>
  </si>
  <si>
    <t>洞头县</t>
  </si>
  <si>
    <t>永嘉县</t>
  </si>
  <si>
    <t>平阳县</t>
  </si>
  <si>
    <t>苍南县</t>
  </si>
  <si>
    <t>文成县</t>
  </si>
  <si>
    <t>泰顺县</t>
  </si>
  <si>
    <t>绍兴市</t>
  </si>
  <si>
    <t>越城区</t>
  </si>
  <si>
    <t>柯桥区</t>
  </si>
  <si>
    <t>上虞区</t>
  </si>
  <si>
    <t>诸暨市</t>
  </si>
  <si>
    <t>嵊州市</t>
  </si>
  <si>
    <t>新昌县</t>
  </si>
  <si>
    <t>湖州市</t>
  </si>
  <si>
    <t>吴兴区</t>
  </si>
  <si>
    <t>南浔区</t>
  </si>
  <si>
    <t>德清县</t>
  </si>
  <si>
    <t>长兴县</t>
  </si>
  <si>
    <t>安吉县</t>
  </si>
  <si>
    <t>嘉兴市</t>
  </si>
  <si>
    <t>南湖区</t>
  </si>
  <si>
    <t>秀洲区</t>
  </si>
  <si>
    <t>海宁市</t>
  </si>
  <si>
    <t>平湖市</t>
  </si>
  <si>
    <t>桐乡市</t>
  </si>
  <si>
    <t>嘉善县</t>
  </si>
  <si>
    <t>海盐县</t>
  </si>
  <si>
    <t>金华市</t>
  </si>
  <si>
    <t>婺城区</t>
  </si>
  <si>
    <t>金东区</t>
  </si>
  <si>
    <t>兰溪市</t>
  </si>
  <si>
    <t>东阳市</t>
  </si>
  <si>
    <t>永康市</t>
  </si>
  <si>
    <t>义乌市</t>
  </si>
  <si>
    <t>武义县</t>
  </si>
  <si>
    <t>浦江县</t>
  </si>
  <si>
    <t>磐安县</t>
  </si>
  <si>
    <t>衢州市</t>
  </si>
  <si>
    <t>柯城区</t>
  </si>
  <si>
    <t>衢江区</t>
  </si>
  <si>
    <t>江山市</t>
  </si>
  <si>
    <t>常山县</t>
  </si>
  <si>
    <t>开化县</t>
  </si>
  <si>
    <t>龙游县</t>
  </si>
  <si>
    <t>舟山市</t>
  </si>
  <si>
    <t>定海区</t>
  </si>
  <si>
    <t>普陀区</t>
  </si>
  <si>
    <t>岱山县</t>
  </si>
  <si>
    <t>嵊泗县</t>
  </si>
  <si>
    <t>台州市</t>
  </si>
  <si>
    <t>椒江区</t>
  </si>
  <si>
    <t>黄岩区</t>
  </si>
  <si>
    <t>路桥区</t>
  </si>
  <si>
    <t>温岭市</t>
  </si>
  <si>
    <t>临海市</t>
  </si>
  <si>
    <t>玉环县</t>
  </si>
  <si>
    <t>三门县</t>
  </si>
  <si>
    <t>天台县</t>
  </si>
  <si>
    <t>仙居县</t>
  </si>
  <si>
    <t>丽水市</t>
  </si>
  <si>
    <t>莲都区</t>
  </si>
  <si>
    <t>龙泉市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</si>
  <si>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</si>
  <si>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</si>
  <si>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</si>
  <si>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</si>
  <si>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</si>
  <si>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</si>
  <si>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</si>
  <si>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海南</t>
  </si>
  <si>
    <t>海口市</t>
  </si>
  <si>
    <t>三亚市</t>
  </si>
  <si>
    <t>东方市</t>
  </si>
  <si>
    <t>文昌市</t>
  </si>
  <si>
    <t>临高县</t>
  </si>
  <si>
    <t>澄迈县</t>
  </si>
  <si>
    <t>定安县</t>
  </si>
  <si>
    <t>琼海市</t>
  </si>
  <si>
    <t>屯昌县</t>
  </si>
  <si>
    <t>儋州市</t>
  </si>
  <si>
    <t>昌江县</t>
  </si>
  <si>
    <t>白沙县</t>
  </si>
  <si>
    <t>琼中县</t>
  </si>
  <si>
    <t>万宁市</t>
  </si>
  <si>
    <t>五指山市</t>
  </si>
  <si>
    <t>保亭县</t>
  </si>
  <si>
    <t>陵水县</t>
  </si>
  <si>
    <t>乐东县</t>
  </si>
  <si>
    <t>北京</t>
  </si>
  <si>
    <t>海淀区</t>
  </si>
  <si>
    <t>朝阳区</t>
  </si>
  <si>
    <t>东城区</t>
  </si>
  <si>
    <t>西城区</t>
  </si>
  <si>
    <t>丰台区</t>
  </si>
  <si>
    <t>石景山区</t>
  </si>
  <si>
    <t>门头沟区</t>
  </si>
  <si>
    <t>房山区</t>
  </si>
  <si>
    <t>大兴区</t>
  </si>
  <si>
    <t>顺义区</t>
  </si>
  <si>
    <t>昌平区</t>
  </si>
  <si>
    <t>平谷区</t>
  </si>
  <si>
    <t>怀柔区</t>
  </si>
  <si>
    <t>密云县</t>
  </si>
  <si>
    <t>延庆县</t>
  </si>
  <si>
    <t>福建</t>
  </si>
  <si>
    <t>福州市</t>
  </si>
  <si>
    <t>台江区</t>
  </si>
  <si>
    <t>仓山区</t>
  </si>
  <si>
    <t>马尾区</t>
  </si>
  <si>
    <t>晋安区</t>
  </si>
  <si>
    <t>福清市</t>
  </si>
  <si>
    <t>长乐市</t>
  </si>
  <si>
    <t>闽侯县</t>
  </si>
  <si>
    <t>连江县</t>
  </si>
  <si>
    <t>罗源县</t>
  </si>
  <si>
    <t>永泰县</t>
  </si>
  <si>
    <t>闽清县</t>
  </si>
  <si>
    <t>厦门</t>
  </si>
  <si>
    <t>思明区</t>
  </si>
  <si>
    <t>海沧区</t>
  </si>
  <si>
    <t>湖里区</t>
  </si>
  <si>
    <t>集美区</t>
  </si>
  <si>
    <t>同安区</t>
  </si>
  <si>
    <t>翔安区</t>
  </si>
  <si>
    <t>漳州</t>
  </si>
  <si>
    <t>龙文区</t>
  </si>
  <si>
    <t>龙海市</t>
  </si>
  <si>
    <t>漳浦县</t>
  </si>
  <si>
    <t>南靖县</t>
  </si>
  <si>
    <t>云宵县</t>
  </si>
  <si>
    <t>平和县</t>
  </si>
  <si>
    <t>华安县</t>
  </si>
  <si>
    <t>长寿乡</t>
  </si>
  <si>
    <t>诏安县</t>
  </si>
  <si>
    <t>东山县</t>
  </si>
  <si>
    <t>泉州</t>
  </si>
  <si>
    <t>丰泽区</t>
  </si>
  <si>
    <t>鲤城区</t>
  </si>
  <si>
    <t>洛江区</t>
  </si>
  <si>
    <t>石狮市</t>
  </si>
  <si>
    <t>晋江市</t>
  </si>
  <si>
    <t>南安市</t>
  </si>
  <si>
    <t>惠安县</t>
  </si>
  <si>
    <t>安溪县</t>
  </si>
  <si>
    <t>永春县</t>
  </si>
  <si>
    <t>德化县</t>
  </si>
  <si>
    <t>三明市</t>
  </si>
  <si>
    <t>三元区</t>
  </si>
  <si>
    <t>明溪县</t>
  </si>
  <si>
    <t>清流县</t>
  </si>
  <si>
    <t>宁化县</t>
  </si>
  <si>
    <t>沙县</t>
  </si>
  <si>
    <t>将乐县</t>
  </si>
  <si>
    <t>泰宁县</t>
  </si>
  <si>
    <t>建宁县</t>
  </si>
  <si>
    <t>莆田市</t>
  </si>
  <si>
    <t>城厢区</t>
  </si>
  <si>
    <t>涵江区</t>
  </si>
  <si>
    <t>荔城区</t>
  </si>
  <si>
    <t>秀屿区</t>
  </si>
  <si>
    <t>仙游县</t>
  </si>
  <si>
    <t>南平市</t>
  </si>
  <si>
    <t>邵武市</t>
  </si>
  <si>
    <t>武夷山市</t>
  </si>
  <si>
    <t>建瓯市</t>
  </si>
  <si>
    <t>顺昌县</t>
  </si>
  <si>
    <t>浦城县</t>
  </si>
  <si>
    <t>光泽县</t>
  </si>
  <si>
    <t>松溪县</t>
  </si>
  <si>
    <t>政和县</t>
  </si>
  <si>
    <t>龙岩市</t>
  </si>
  <si>
    <t>漳平市</t>
  </si>
  <si>
    <t>长汀县</t>
  </si>
  <si>
    <t>上杭县</t>
  </si>
  <si>
    <t>武平县</t>
  </si>
  <si>
    <t>连城县</t>
  </si>
  <si>
    <t>宁德市</t>
  </si>
  <si>
    <t>福安市</t>
  </si>
  <si>
    <t>福鼎市</t>
  </si>
  <si>
    <t>霞浦县</t>
  </si>
  <si>
    <t>古田县</t>
  </si>
  <si>
    <t>屏南县</t>
  </si>
  <si>
    <t>寿宁县</t>
  </si>
  <si>
    <t>周宁县</t>
  </si>
  <si>
    <t>柘荣县</t>
  </si>
  <si>
    <t>辽宁</t>
  </si>
  <si>
    <t>沈阳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</si>
  <si>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</si>
  <si>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</si>
  <si>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</si>
  <si>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</si>
  <si>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</si>
  <si>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</si>
  <si>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</si>
  <si>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</si>
  <si>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新民市</t>
  </si>
  <si>
    <t>辽中县</t>
  </si>
  <si>
    <t>康平县</t>
  </si>
  <si>
    <t>法库县</t>
  </si>
  <si>
    <t>鞍山</t>
  </si>
  <si>
    <t>铁东区</t>
  </si>
  <si>
    <t>立山区</t>
  </si>
  <si>
    <t>千山区</t>
  </si>
  <si>
    <t>海城市</t>
  </si>
  <si>
    <t>台安县</t>
  </si>
  <si>
    <t>岫岩满族自治县</t>
  </si>
  <si>
    <t>抚顺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</si>
  <si>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</si>
  <si>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</si>
  <si>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</si>
  <si>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</si>
  <si>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</si>
  <si>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</si>
  <si>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</si>
  <si>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</t>
  </si>
  <si>
    <t>平山区</t>
  </si>
  <si>
    <t>溪湖区</t>
  </si>
  <si>
    <t>明山区</t>
  </si>
  <si>
    <t>南芬区</t>
  </si>
  <si>
    <t>本溪满族自治县</t>
  </si>
  <si>
    <t>恒仁满族自治县</t>
  </si>
  <si>
    <t>丹东</t>
  </si>
  <si>
    <t>元宝区</t>
  </si>
  <si>
    <t>振兴区</t>
  </si>
  <si>
    <t>振安区</t>
  </si>
  <si>
    <t>东港市</t>
  </si>
  <si>
    <t>凤城市</t>
  </si>
  <si>
    <t>宽甸满族自治县</t>
  </si>
  <si>
    <t>营口</t>
  </si>
  <si>
    <t>站前区</t>
  </si>
  <si>
    <t>西市区</t>
  </si>
  <si>
    <t>老边区</t>
  </si>
  <si>
    <t>鲅鱼圈区</t>
  </si>
  <si>
    <t>大石桥市</t>
  </si>
  <si>
    <t>盖州市</t>
  </si>
  <si>
    <t>辽阳</t>
  </si>
  <si>
    <t>白塔区</t>
  </si>
  <si>
    <t>文圣区</t>
  </si>
  <si>
    <t>宏伟区</t>
  </si>
  <si>
    <t>弓长岭区</t>
  </si>
  <si>
    <t>太子河区</t>
  </si>
  <si>
    <t>灯塔市</t>
  </si>
  <si>
    <t>辽阳县</t>
  </si>
  <si>
    <t>盘锦</t>
  </si>
  <si>
    <t>双台子区</t>
  </si>
  <si>
    <t>兴隆台区</t>
  </si>
  <si>
    <t>盘山县</t>
  </si>
  <si>
    <t>大洼县</t>
  </si>
  <si>
    <t>铁岭</t>
  </si>
  <si>
    <t>银州区</t>
  </si>
  <si>
    <t>调兵山市</t>
  </si>
  <si>
    <t>开原市</t>
  </si>
  <si>
    <t>铁岭县</t>
  </si>
  <si>
    <t>昌图县</t>
  </si>
  <si>
    <t>西丰县</t>
  </si>
  <si>
    <t>朝阳</t>
  </si>
  <si>
    <t>双塔区</t>
  </si>
  <si>
    <t>龙城区</t>
  </si>
  <si>
    <t>北票市</t>
  </si>
  <si>
    <t>凌源市</t>
  </si>
  <si>
    <t>朝阳县</t>
  </si>
  <si>
    <t>建平县</t>
  </si>
  <si>
    <t>喀喇沁左翼蒙古族自治县</t>
  </si>
  <si>
    <t>大连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</si>
  <si>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</si>
  <si>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</si>
  <si>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</si>
  <si>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</si>
  <si>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</si>
  <si>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</si>
  <si>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</si>
  <si>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</si>
  <si>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</si>
  <si>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</si>
  <si>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葫芦岛</t>
  </si>
  <si>
    <t>龙港区</t>
  </si>
  <si>
    <t>连山区</t>
  </si>
  <si>
    <t>南票区</t>
  </si>
  <si>
    <t>兴城市</t>
  </si>
  <si>
    <t>建昌县</t>
  </si>
  <si>
    <t>绥中县</t>
  </si>
  <si>
    <t>锦州</t>
  </si>
  <si>
    <t>古塔区</t>
  </si>
  <si>
    <t>临河区</t>
  </si>
  <si>
    <t>太和区</t>
  </si>
  <si>
    <t>松山新区</t>
  </si>
  <si>
    <t>凌海市</t>
  </si>
  <si>
    <t>北镇市</t>
  </si>
  <si>
    <t>黑山县</t>
  </si>
  <si>
    <t>义县</t>
  </si>
  <si>
    <t>阜新</t>
  </si>
  <si>
    <t>太平区</t>
  </si>
  <si>
    <t>新邱区</t>
  </si>
  <si>
    <t>细河区</t>
  </si>
  <si>
    <t>清河门区</t>
  </si>
  <si>
    <t>阜新蒙古族自治县</t>
  </si>
  <si>
    <t>彰武县</t>
  </si>
  <si>
    <t>吉林</t>
  </si>
  <si>
    <t>白城</t>
  </si>
  <si>
    <t>洮北区</t>
  </si>
  <si>
    <t>洮南市</t>
  </si>
  <si>
    <t>大安市</t>
  </si>
  <si>
    <t>镇赉县</t>
  </si>
  <si>
    <t>通榆县</t>
  </si>
  <si>
    <t>松原</t>
  </si>
  <si>
    <t>宁江区</t>
  </si>
  <si>
    <t>扶余市</t>
  </si>
  <si>
    <t>乾安县</t>
  </si>
  <si>
    <t>长岭县</t>
  </si>
  <si>
    <t>前郭尔罗斯蒙古族自治县</t>
  </si>
  <si>
    <t>船营区</t>
  </si>
  <si>
    <t>龙潭区</t>
  </si>
  <si>
    <t>昌邑区</t>
  </si>
  <si>
    <t>丰满区</t>
  </si>
  <si>
    <t>磐石市</t>
  </si>
  <si>
    <t>桦甸市</t>
  </si>
  <si>
    <t>蛟河市</t>
  </si>
  <si>
    <t>舒兰市</t>
  </si>
  <si>
    <t>四平</t>
  </si>
  <si>
    <t>永吉县</t>
  </si>
  <si>
    <t>双辽市</t>
  </si>
  <si>
    <t>梨树县</t>
  </si>
  <si>
    <t>伊通满族自治县</t>
  </si>
  <si>
    <t>辽源</t>
  </si>
  <si>
    <t>龙山区</t>
  </si>
  <si>
    <t>西安区</t>
  </si>
  <si>
    <t>东丰县</t>
  </si>
  <si>
    <t>东辽县</t>
  </si>
  <si>
    <t>通化</t>
  </si>
  <si>
    <t>东昌区</t>
  </si>
  <si>
    <t>二道江区</t>
  </si>
  <si>
    <t>集安市</t>
  </si>
  <si>
    <t>通化县</t>
  </si>
  <si>
    <t>辉南县</t>
  </si>
  <si>
    <t>柳河县</t>
  </si>
  <si>
    <t>白山</t>
  </si>
  <si>
    <t>浑江区</t>
  </si>
  <si>
    <t>江源区</t>
  </si>
  <si>
    <t>临江市</t>
  </si>
  <si>
    <t>抚松县</t>
  </si>
  <si>
    <t>靖宇县</t>
  </si>
  <si>
    <t>长白朝鲜自治县</t>
  </si>
  <si>
    <t>朝鲜族自治州</t>
  </si>
  <si>
    <t>延吉市</t>
  </si>
  <si>
    <t>图们市</t>
  </si>
  <si>
    <t>敦化市</t>
  </si>
  <si>
    <t>和龙市</t>
  </si>
  <si>
    <t>珲春市</t>
  </si>
  <si>
    <t>龙井市</t>
  </si>
  <si>
    <t>汪清县</t>
  </si>
  <si>
    <t>安图县</t>
  </si>
  <si>
    <t>梅河口</t>
  </si>
  <si>
    <t>公主岭</t>
  </si>
  <si>
    <t>长春</t>
  </si>
  <si>
    <t>南关区</t>
  </si>
  <si>
    <t>绿园区</t>
  </si>
  <si>
    <t>二道区</t>
  </si>
  <si>
    <t>双阳区</t>
  </si>
  <si>
    <t>宽城区</t>
  </si>
  <si>
    <t>九台区（原九台市）</t>
  </si>
  <si>
    <t>榆树市</t>
  </si>
  <si>
    <t>德惠市</t>
  </si>
  <si>
    <t>农安县</t>
  </si>
  <si>
    <t>黑龙江</t>
  </si>
  <si>
    <t>哈尔滨</t>
  </si>
  <si>
    <t>松北区</t>
  </si>
  <si>
    <t>南岗区</t>
  </si>
  <si>
    <t>道里区</t>
  </si>
  <si>
    <t>道外区</t>
  </si>
  <si>
    <t>香坊区</t>
  </si>
  <si>
    <t>平房区</t>
  </si>
  <si>
    <t>呼兰区</t>
  </si>
  <si>
    <t>阿城区</t>
  </si>
  <si>
    <t>双城区</t>
  </si>
  <si>
    <t>五常市</t>
  </si>
  <si>
    <t>尚志市</t>
  </si>
  <si>
    <t>宾县</t>
  </si>
  <si>
    <t>巴彦县</t>
  </si>
  <si>
    <t>延寿县</t>
  </si>
  <si>
    <t>木兰县</t>
  </si>
  <si>
    <t>通河县</t>
  </si>
  <si>
    <t>方正县</t>
  </si>
  <si>
    <t>依兰县</t>
  </si>
  <si>
    <t>牡丹江</t>
  </si>
  <si>
    <t>东安区</t>
  </si>
  <si>
    <t>阳明区</t>
  </si>
  <si>
    <t>爱民区</t>
  </si>
  <si>
    <t>海林市</t>
  </si>
  <si>
    <t>穆棱市</t>
  </si>
  <si>
    <t>宁安市</t>
  </si>
  <si>
    <t>林口县</t>
  </si>
  <si>
    <t>东宁县</t>
  </si>
  <si>
    <t>佳木斯</t>
  </si>
  <si>
    <t>前进区</t>
  </si>
  <si>
    <t>向阳区</t>
  </si>
  <si>
    <t>东风区</t>
  </si>
  <si>
    <t>同江市</t>
  </si>
  <si>
    <t>富锦市</t>
  </si>
  <si>
    <t>桦川县</t>
  </si>
  <si>
    <t>桦南县</t>
  </si>
  <si>
    <t>汤原县</t>
  </si>
  <si>
    <t>抚远县</t>
  </si>
  <si>
    <t>伊春</t>
  </si>
  <si>
    <t>伊春区</t>
  </si>
  <si>
    <t>南岔区</t>
  </si>
  <si>
    <t>带岭区</t>
  </si>
  <si>
    <t>友好区</t>
  </si>
  <si>
    <t>西林区</t>
  </si>
  <si>
    <t>美溪区</t>
  </si>
  <si>
    <t>翠峦区</t>
  </si>
  <si>
    <t>五营区</t>
  </si>
  <si>
    <t>红星区</t>
  </si>
  <si>
    <t>新青区</t>
  </si>
  <si>
    <t>金山屯区</t>
  </si>
  <si>
    <t>汤旺河区</t>
  </si>
  <si>
    <t>上甘岭区</t>
  </si>
  <si>
    <t>乌伊岭区</t>
  </si>
  <si>
    <t>乌马河区</t>
  </si>
  <si>
    <t>铁力市</t>
  </si>
  <si>
    <t>嘉荫县</t>
  </si>
  <si>
    <t>鸡西</t>
  </si>
  <si>
    <t>鸡冠区</t>
  </si>
  <si>
    <t>恒山区</t>
  </si>
  <si>
    <t>滴道区</t>
  </si>
  <si>
    <t>梨树区</t>
  </si>
  <si>
    <t>麻山区</t>
  </si>
  <si>
    <t>城子河区</t>
  </si>
  <si>
    <t>密山市</t>
  </si>
  <si>
    <t>虎林市</t>
  </si>
  <si>
    <t>鸡东县</t>
  </si>
  <si>
    <t>鹤岗</t>
  </si>
  <si>
    <t>兴山区</t>
  </si>
  <si>
    <t>工农区</t>
  </si>
  <si>
    <t>南山区</t>
  </si>
  <si>
    <t>东山区</t>
  </si>
  <si>
    <t>兴安区</t>
  </si>
  <si>
    <t>萝北县</t>
  </si>
  <si>
    <t>绥滨县</t>
  </si>
  <si>
    <t>双鸭山</t>
  </si>
  <si>
    <t>尖山区</t>
  </si>
  <si>
    <t>岭东区</t>
  </si>
  <si>
    <t>宝山区</t>
  </si>
  <si>
    <t>四方台区</t>
  </si>
  <si>
    <t>集贤县</t>
  </si>
  <si>
    <t>宝清县</t>
  </si>
  <si>
    <t>友谊县</t>
  </si>
  <si>
    <t>饶河县</t>
  </si>
  <si>
    <t>七台河</t>
  </si>
  <si>
    <t>桃山区</t>
  </si>
  <si>
    <t>新兴区</t>
  </si>
  <si>
    <t>茄子河区</t>
  </si>
  <si>
    <t>勃利县</t>
  </si>
  <si>
    <t>绥化</t>
  </si>
  <si>
    <t>北林区</t>
  </si>
  <si>
    <t>安达市</t>
  </si>
  <si>
    <t>肇东市</t>
  </si>
  <si>
    <t>海伦市</t>
  </si>
  <si>
    <t>望奎县</t>
  </si>
  <si>
    <t>兰西县</t>
  </si>
  <si>
    <t>青冈县</t>
  </si>
  <si>
    <t>明水县</t>
  </si>
  <si>
    <t>绥棱县</t>
  </si>
  <si>
    <t>庆安县</t>
  </si>
  <si>
    <t>黑河</t>
  </si>
  <si>
    <t>爱辉区</t>
  </si>
  <si>
    <t>北安市</t>
  </si>
  <si>
    <t>五大连池市</t>
  </si>
  <si>
    <t>嫩江县</t>
  </si>
  <si>
    <t>孙吴县</t>
  </si>
  <si>
    <t>逊克县</t>
  </si>
  <si>
    <t>大兴安岭地区</t>
  </si>
  <si>
    <t>加格达奇区</t>
  </si>
  <si>
    <t>松岭区</t>
  </si>
  <si>
    <t>呼中区</t>
  </si>
  <si>
    <t>呼玛县</t>
  </si>
  <si>
    <t>塔河县</t>
  </si>
  <si>
    <t>漠河县</t>
  </si>
  <si>
    <t>齐齐哈尔</t>
  </si>
  <si>
    <t>龙沙区</t>
  </si>
  <si>
    <t>建华区</t>
  </si>
  <si>
    <t>铁峰区</t>
  </si>
  <si>
    <t>昂昂溪区</t>
  </si>
  <si>
    <t>碾子山区</t>
  </si>
  <si>
    <t>富拉尔基区</t>
  </si>
  <si>
    <t>梅里斯达翰尔族区</t>
  </si>
  <si>
    <t>讷河市</t>
  </si>
  <si>
    <t>龙江县</t>
  </si>
  <si>
    <t>富裕县</t>
  </si>
  <si>
    <t>甘南县</t>
  </si>
  <si>
    <t>拜泉县</t>
  </si>
  <si>
    <t>依安县</t>
  </si>
  <si>
    <t>克山县</t>
  </si>
  <si>
    <t>克东县</t>
  </si>
  <si>
    <t>泰来县</t>
  </si>
  <si>
    <t>大庆</t>
  </si>
  <si>
    <t>萨尔图区</t>
  </si>
  <si>
    <t>让胡路区</t>
  </si>
  <si>
    <t>龙凤区</t>
  </si>
  <si>
    <t>红岗区</t>
  </si>
  <si>
    <t>大同区</t>
  </si>
  <si>
    <t>肇源县</t>
  </si>
  <si>
    <t>肇州县</t>
  </si>
  <si>
    <t>林甸县</t>
  </si>
  <si>
    <t>杜尔伯特蒙古族自治县</t>
  </si>
  <si>
    <t>重庆</t>
  </si>
  <si>
    <t>上海市</t>
  </si>
  <si>
    <t>重庆市</t>
  </si>
  <si>
    <t>北京市</t>
  </si>
  <si>
    <t>贵州豫能光伏</t>
    <phoneticPr fontId="1" type="noConversion"/>
  </si>
  <si>
    <t>贵州</t>
    <phoneticPr fontId="1" type="noConversion"/>
  </si>
  <si>
    <t>理论光照利用小时数</t>
    <phoneticPr fontId="1" type="noConversion"/>
  </si>
  <si>
    <t>兴义</t>
    <phoneticPr fontId="1" type="noConversion"/>
  </si>
  <si>
    <t>备注，倾斜角5度</t>
    <phoneticPr fontId="1" type="noConversion"/>
  </si>
  <si>
    <t>全额消纳</t>
    <phoneticPr fontId="1" type="noConversion"/>
  </si>
  <si>
    <r>
      <rPr>
        <sz val="12"/>
        <color rgb="FF00B050"/>
        <rFont val="等线"/>
        <family val="1"/>
        <charset val="134"/>
      </rPr>
      <t>根据提供的电费账单信息，两个项目的消纳没有问题，基本可以实现</t>
    </r>
    <r>
      <rPr>
        <sz val="12"/>
        <color rgb="FF00B050"/>
        <rFont val="Times New Roman"/>
        <family val="1"/>
      </rPr>
      <t>100%</t>
    </r>
    <r>
      <rPr>
        <sz val="12"/>
        <color rgb="FF00B050"/>
        <rFont val="等线"/>
        <family val="1"/>
        <charset val="134"/>
      </rPr>
      <t>的消纳。</t>
    </r>
    <phoneticPr fontId="1" type="noConversion"/>
  </si>
  <si>
    <r>
      <rPr>
        <sz val="12"/>
        <color rgb="FF00B050"/>
        <rFont val="等线"/>
        <family val="1"/>
        <charset val="134"/>
      </rPr>
      <t>考虑到节假日、负荷波动等情况，建议按照</t>
    </r>
    <r>
      <rPr>
        <sz val="12"/>
        <color rgb="FF00B050"/>
        <rFont val="Times New Roman"/>
        <family val="1"/>
      </rPr>
      <t>90%~95%</t>
    </r>
    <r>
      <rPr>
        <sz val="12"/>
        <color rgb="FF00B050"/>
        <rFont val="等线"/>
        <family val="1"/>
        <charset val="134"/>
      </rPr>
      <t>的消纳率测算</t>
    </r>
    <phoneticPr fontId="1" type="noConversion"/>
  </si>
  <si>
    <t>发电小时数</t>
    <phoneticPr fontId="1" type="noConversion"/>
  </si>
  <si>
    <t>900-1100</t>
    <phoneticPr fontId="1" type="noConversion"/>
  </si>
  <si>
    <t>电价</t>
    <phoneticPr fontId="1" type="noConversion"/>
  </si>
  <si>
    <t>敏感性测算</t>
    <phoneticPr fontId="1" type="noConversion"/>
  </si>
  <si>
    <t>0.3-0.55</t>
    <phoneticPr fontId="1" type="noConversion"/>
  </si>
  <si>
    <t>消纳率</t>
    <phoneticPr fontId="1" type="noConversion"/>
  </si>
  <si>
    <t>80%-100%</t>
    <phoneticPr fontId="1" type="noConversion"/>
  </si>
  <si>
    <r>
      <rPr>
        <b/>
        <sz val="12"/>
        <color rgb="FF000000"/>
        <rFont val="宋体"/>
        <family val="1"/>
        <charset val="134"/>
      </rPr>
      <t>投资收益率卡在9%，倒推总投资价格【（单位总投价格-</t>
    </r>
    <r>
      <rPr>
        <b/>
        <sz val="12"/>
        <color rgb="FF000000"/>
        <rFont val="等线"/>
        <family val="1"/>
        <charset val="134"/>
      </rPr>
      <t>实际</t>
    </r>
    <r>
      <rPr>
        <b/>
        <sz val="12"/>
        <color rgb="FF000000"/>
        <rFont val="Times New Roman"/>
        <family val="1"/>
      </rPr>
      <t>EPC</t>
    </r>
    <r>
      <rPr>
        <b/>
        <sz val="12"/>
        <color rgb="FF000000"/>
        <rFont val="等线"/>
        <family val="1"/>
        <charset val="134"/>
      </rPr>
      <t>造价-居间费用</t>
    </r>
    <r>
      <rPr>
        <b/>
        <sz val="12"/>
        <color rgb="FF000000"/>
        <rFont val="宋体"/>
        <family val="1"/>
        <charset val="134"/>
      </rPr>
      <t>）*</t>
    </r>
    <r>
      <rPr>
        <b/>
        <sz val="12"/>
        <color rgb="FF000000"/>
        <rFont val="等线"/>
        <family val="1"/>
        <charset val="134"/>
      </rPr>
      <t>规模】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</si>
</sst>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¥&quot;#,##0.00;[Red]&quot;¥&quot;\-#,##0.00"/>
    <numFmt numFmtId="43" formatCode="_ * #,##0.00_ ;_ * \-#,##0.00_ ;_ * &quot;-&quot;??_ ;_ @_ "/>
    <numFmt numFmtId="176" formatCode="_ * #,##0.0000_ ;_ * \-#,##0.0000_ ;_ * &quot;-&quot;??_ ;_ @_ "/>
    <numFmt numFmtId="177" formatCode="0_ "/>
    <numFmt numFmtId="178" formatCode="0.0000"/>
    <numFmt numFmtId="179" formatCode="0.00_);[Red]\(0.00\)"/>
    <numFmt numFmtId="180" formatCode="0.00_ "/>
    <numFmt numFmtId="181" formatCode="#,##0.00_ "/>
    <numFmt numFmtId="182" formatCode="#,##0.0000_ "/>
    <numFmt numFmtId="183" formatCode="0.0%"/>
    <numFmt numFmtId="184" formatCode="0.0000_ "/>
    <numFmt numFmtId="185" formatCode="yyyy\-mm\-dd;@"/>
  </numFmts>
  <fonts count="9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rgb="FFD8D8D8"/>
      <name val="Microsoft YaHei"/>
      <family val="2"/>
      <charset val="134"/>
    </font>
    <font>
      <b/>
      <sz val="8"/>
      <color rgb="FF262626"/>
      <name val="Microsoft YaHei"/>
      <family val="2"/>
      <charset val="134"/>
    </font>
    <font>
      <sz val="11"/>
      <color rgb="FF000000"/>
      <name val="宋体"/>
      <family val="3"/>
      <charset val="134"/>
    </font>
    <font>
      <b/>
      <sz val="6"/>
      <color rgb="FF262626"/>
      <name val="Microsoft YaHei"/>
      <family val="2"/>
      <charset val="134"/>
    </font>
    <font>
      <b/>
      <sz val="8"/>
      <color rgb="FF000000"/>
      <name val="Microsoft YaHei"/>
      <family val="2"/>
      <charset val="134"/>
    </font>
    <font>
      <b/>
      <sz val="8"/>
      <color rgb="FFC00000"/>
      <name val="Microsoft YaHei"/>
      <family val="2"/>
      <charset val="134"/>
    </font>
    <font>
      <b/>
      <sz val="12"/>
      <color rgb="FF262626"/>
      <name val="Microsoft YaHei"/>
      <family val="2"/>
      <charset val="134"/>
    </font>
    <font>
      <b/>
      <sz val="8"/>
      <color rgb="FFC10002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2"/>
      <color rgb="FF000000"/>
      <name val="等线"/>
      <family val="3"/>
      <charset val="134"/>
    </font>
    <font>
      <sz val="12"/>
      <color rgb="FF000000"/>
      <name val="微软雅黑"/>
      <family val="2"/>
      <charset val="134"/>
    </font>
    <font>
      <b/>
      <sz val="8"/>
      <color rgb="FF262626"/>
      <name val="微软雅黑"/>
      <family val="2"/>
      <charset val="134"/>
    </font>
    <font>
      <sz val="12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9"/>
      <color rgb="FFD8D8D8"/>
      <name val="微软雅黑"/>
      <family val="2"/>
      <charset val="134"/>
    </font>
    <font>
      <b/>
      <sz val="6"/>
      <color rgb="FF262626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333333"/>
      <name val="微软雅黑"/>
      <family val="2"/>
      <charset val="134"/>
    </font>
    <font>
      <b/>
      <sz val="12"/>
      <color rgb="FF000000"/>
      <name val="等线"/>
      <family val="3"/>
      <charset val="134"/>
    </font>
    <font>
      <b/>
      <sz val="16"/>
      <color rgb="FF000000"/>
      <name val="等线"/>
      <family val="3"/>
      <charset val="134"/>
    </font>
    <font>
      <sz val="9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等线"/>
      <family val="3"/>
      <charset val="134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sz val="12"/>
      <color rgb="FF333333"/>
      <name val="等线"/>
      <family val="3"/>
      <charset val="134"/>
    </font>
    <font>
      <sz val="12"/>
      <color rgb="FFFF0000"/>
      <name val="等线"/>
      <family val="3"/>
      <charset val="134"/>
    </font>
    <font>
      <b/>
      <sz val="12"/>
      <color rgb="FF000000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微软雅黑"/>
      <family val="2"/>
      <charset val="134"/>
    </font>
    <font>
      <b/>
      <sz val="9"/>
      <color rgb="FF000000"/>
      <name val="微软雅黑"/>
      <family val="2"/>
      <charset val="134"/>
    </font>
    <font>
      <b/>
      <sz val="8"/>
      <color rgb="FF00B050"/>
      <name val="Microsoft YaHei"/>
      <family val="2"/>
      <charset val="134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8"/>
      <color rgb="FF000000"/>
      <name val="微软雅黑"/>
      <family val="2"/>
      <charset val="134"/>
    </font>
    <font>
      <b/>
      <sz val="8"/>
      <color rgb="FF262626"/>
      <name val="Times New Roman"/>
      <family val="1"/>
    </font>
    <font>
      <sz val="9"/>
      <color rgb="FFFF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rgb="FFFF0000"/>
      <name val="宋体"/>
      <family val="3"/>
      <charset val="134"/>
    </font>
    <font>
      <sz val="11"/>
      <color rgb="FF000000"/>
      <name val="等线"/>
      <family val="3"/>
      <charset val="134"/>
    </font>
    <font>
      <b/>
      <sz val="10"/>
      <color rgb="FF000000"/>
      <name val="Times New Roman"/>
      <family val="1"/>
    </font>
    <font>
      <sz val="10"/>
      <color rgb="FF00000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等线"/>
      <family val="3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u/>
      <sz val="12"/>
      <color theme="10"/>
      <name val="微软雅黑"/>
      <family val="2"/>
      <charset val="134"/>
    </font>
    <font>
      <sz val="12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Yu Gothic"/>
      <family val="2"/>
      <charset val="128"/>
    </font>
    <font>
      <sz val="9"/>
      <color rgb="FF000000"/>
      <name val="微软雅黑"/>
      <family val="1"/>
      <charset val="134"/>
    </font>
    <font>
      <sz val="9"/>
      <color rgb="FF000000"/>
      <name val="宋体"/>
      <family val="1"/>
      <charset val="134"/>
    </font>
    <font>
      <sz val="12"/>
      <color rgb="FF00B050"/>
      <name val="Times New Roman"/>
      <family val="1"/>
      <charset val="134"/>
    </font>
    <font>
      <sz val="12"/>
      <color rgb="FF00B050"/>
      <name val="等线"/>
      <family val="1"/>
      <charset val="134"/>
    </font>
    <font>
      <sz val="12"/>
      <color rgb="FF00B050"/>
      <name val="Times New Roman"/>
      <family val="1"/>
    </font>
    <font>
      <sz val="12"/>
      <color rgb="FF00B050"/>
      <name val="宋体"/>
      <family val="1"/>
      <charset val="134"/>
    </font>
    <font>
      <b/>
      <sz val="12"/>
      <color rgb="FF000000"/>
      <name val="宋体"/>
      <family val="1"/>
      <charset val="134"/>
    </font>
    <font>
      <b/>
      <sz val="12"/>
      <color rgb="FF000000"/>
      <name val="Times New Roman"/>
      <family val="1"/>
      <charset val="134"/>
    </font>
    <font>
      <b/>
      <sz val="12"/>
      <color rgb="FF000000"/>
      <name val="等线"/>
      <family val="1"/>
      <charset val="134"/>
    </font>
  </fonts>
  <fills count="18">
    <fill>
      <patternFill patternType="none"/>
    </fill>
    <fill>
      <patternFill patternType="gray125"/>
    </fill>
    <fill>
      <patternFill patternType="solid">
        <fgColor rgb="FF757070"/>
      </patternFill>
    </fill>
    <fill>
      <patternFill patternType="solid">
        <fgColor rgb="FF70AD47"/>
      </patternFill>
    </fill>
    <fill>
      <patternFill patternType="solid">
        <fgColor rgb="FFFFFFFF"/>
      </patternFill>
    </fill>
    <fill>
      <patternFill patternType="solid">
        <fgColor rgb="FFE2EFD9"/>
      </patternFill>
    </fill>
    <fill>
      <patternFill patternType="solid">
        <fgColor rgb="FFB4C6E7"/>
      </patternFill>
    </fill>
    <fill>
      <patternFill patternType="solid">
        <fgColor rgb="FFDEEAF6"/>
      </patternFill>
    </fill>
    <fill>
      <patternFill patternType="solid">
        <fgColor rgb="FFF7CAAC"/>
      </patternFill>
    </fill>
    <fill>
      <patternFill patternType="solid">
        <fgColor rgb="FFD8D8D8"/>
      </patternFill>
    </fill>
    <fill>
      <patternFill patternType="solid">
        <fgColor rgb="FFBDD6EE"/>
      </patternFill>
    </fill>
    <fill>
      <patternFill patternType="solid">
        <fgColor rgb="FFDADADA"/>
      </patternFill>
    </fill>
    <fill>
      <patternFill patternType="solid">
        <fgColor rgb="FFBFBFBF"/>
      </patternFill>
    </fill>
    <fill>
      <patternFill patternType="solid">
        <fgColor rgb="FFD0CECE"/>
      </patternFill>
    </fill>
    <fill>
      <patternFill patternType="solid">
        <fgColor rgb="FF8EAADB"/>
      </patternFill>
    </fill>
    <fill>
      <patternFill patternType="solid">
        <fgColor rgb="FFD9E2F3"/>
      </patternFill>
    </fill>
    <fill>
      <patternFill patternType="solid">
        <fgColor rgb="FFFFFF00"/>
      </patternFill>
    </fill>
    <fill>
      <patternFill patternType="solid">
        <fgColor rgb="FFFCD7B2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43" fontId="3" fillId="3" borderId="1" xfId="0" applyNumberFormat="1" applyFont="1" applyFill="1" applyBorder="1">
      <alignment vertical="center"/>
    </xf>
    <xf numFmtId="43" fontId="4" fillId="3" borderId="1" xfId="0" applyNumberFormat="1" applyFont="1" applyFill="1" applyBorder="1">
      <alignment vertical="center"/>
    </xf>
    <xf numFmtId="43" fontId="5" fillId="0" borderId="1" xfId="0" applyNumberFormat="1" applyFont="1" applyBorder="1">
      <alignment vertical="center"/>
    </xf>
    <xf numFmtId="43" fontId="3" fillId="0" borderId="1" xfId="0" applyNumberFormat="1" applyFont="1" applyBorder="1">
      <alignment vertical="center"/>
    </xf>
    <xf numFmtId="43" fontId="4" fillId="0" borderId="1" xfId="0" applyNumberFormat="1" applyFont="1" applyBorder="1">
      <alignment vertical="center"/>
    </xf>
    <xf numFmtId="43" fontId="6" fillId="0" borderId="1" xfId="0" applyNumberFormat="1" applyFont="1" applyBorder="1" applyAlignment="1">
      <alignment horizontal="right" vertical="center"/>
    </xf>
    <xf numFmtId="43" fontId="3" fillId="0" borderId="1" xfId="0" applyNumberFormat="1" applyFont="1" applyBorder="1" applyAlignment="1">
      <alignment horizontal="right" vertical="center"/>
    </xf>
    <xf numFmtId="43" fontId="7" fillId="0" borderId="1" xfId="0" applyNumberFormat="1" applyFont="1" applyBorder="1">
      <alignment vertical="center"/>
    </xf>
    <xf numFmtId="43" fontId="7" fillId="0" borderId="1" xfId="0" applyNumberFormat="1" applyFont="1" applyBorder="1" applyAlignment="1">
      <alignment horizontal="right" vertical="center"/>
    </xf>
    <xf numFmtId="43" fontId="6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right" vertical="center"/>
    </xf>
    <xf numFmtId="43" fontId="5" fillId="3" borderId="1" xfId="0" applyNumberFormat="1" applyFont="1" applyFill="1" applyBorder="1">
      <alignment vertical="center"/>
    </xf>
    <xf numFmtId="43" fontId="7" fillId="3" borderId="1" xfId="0" applyNumberFormat="1" applyFont="1" applyFill="1" applyBorder="1">
      <alignment vertical="center"/>
    </xf>
    <xf numFmtId="43" fontId="6" fillId="3" borderId="1" xfId="0" applyNumberFormat="1" applyFont="1" applyFill="1" applyBorder="1" applyAlignment="1">
      <alignment horizontal="right" vertical="center"/>
    </xf>
    <xf numFmtId="43" fontId="5" fillId="0" borderId="2" xfId="0" applyNumberFormat="1" applyFont="1" applyBorder="1" applyAlignment="1">
      <alignment horizontal="center" vertical="center"/>
    </xf>
    <xf numFmtId="43" fontId="5" fillId="0" borderId="3" xfId="0" applyNumberFormat="1" applyFont="1" applyBorder="1" applyAlignment="1">
      <alignment horizontal="center" vertical="center"/>
    </xf>
    <xf numFmtId="10" fontId="8" fillId="4" borderId="0" xfId="0" applyNumberFormat="1" applyFont="1" applyFill="1">
      <alignment vertical="center"/>
    </xf>
    <xf numFmtId="43" fontId="9" fillId="3" borderId="1" xfId="0" applyNumberFormat="1" applyFont="1" applyFill="1" applyBorder="1">
      <alignment vertical="center"/>
    </xf>
    <xf numFmtId="43" fontId="9" fillId="0" borderId="1" xfId="0" applyNumberFormat="1" applyFont="1" applyBorder="1">
      <alignment vertical="center"/>
    </xf>
    <xf numFmtId="43" fontId="5" fillId="5" borderId="1" xfId="0" applyNumberFormat="1" applyFont="1" applyFill="1" applyBorder="1">
      <alignment vertical="center"/>
    </xf>
    <xf numFmtId="43" fontId="9" fillId="5" borderId="1" xfId="0" applyNumberFormat="1" applyFont="1" applyFill="1" applyBorder="1">
      <alignment vertical="center"/>
    </xf>
    <xf numFmtId="43" fontId="6" fillId="5" borderId="1" xfId="0" applyNumberFormat="1" applyFont="1" applyFill="1" applyBorder="1" applyAlignment="1">
      <alignment horizontal="right" vertical="center"/>
    </xf>
    <xf numFmtId="43" fontId="5" fillId="0" borderId="4" xfId="0" applyNumberFormat="1" applyFont="1" applyBorder="1">
      <alignment vertical="center"/>
    </xf>
    <xf numFmtId="43" fontId="4" fillId="0" borderId="4" xfId="0" applyNumberFormat="1" applyFont="1" applyBorder="1">
      <alignment vertical="center"/>
    </xf>
    <xf numFmtId="43" fontId="6" fillId="0" borderId="4" xfId="0" applyNumberFormat="1" applyFont="1" applyBorder="1" applyAlignment="1">
      <alignment horizontal="right" vertical="center"/>
    </xf>
    <xf numFmtId="43" fontId="6" fillId="0" borderId="1" xfId="0" applyNumberFormat="1" applyFont="1" applyBorder="1">
      <alignment vertical="center"/>
    </xf>
    <xf numFmtId="43" fontId="10" fillId="0" borderId="4" xfId="0" applyNumberFormat="1" applyFont="1" applyBorder="1" applyAlignment="1">
      <alignment horizontal="center" vertical="center" wrapText="1"/>
    </xf>
    <xf numFmtId="43" fontId="4" fillId="0" borderId="5" xfId="0" applyNumberFormat="1" applyFont="1" applyBorder="1">
      <alignment vertical="center"/>
    </xf>
    <xf numFmtId="0" fontId="11" fillId="0" borderId="4" xfId="0" applyFont="1" applyBorder="1">
      <alignment vertical="center"/>
    </xf>
    <xf numFmtId="43" fontId="6" fillId="3" borderId="1" xfId="0" applyNumberFormat="1" applyFont="1" applyFill="1" applyBorder="1">
      <alignment vertical="center"/>
    </xf>
    <xf numFmtId="0" fontId="12" fillId="0" borderId="0" xfId="0" applyFont="1">
      <alignment vertical="center"/>
    </xf>
    <xf numFmtId="9" fontId="13" fillId="0" borderId="0" xfId="0" applyNumberFormat="1" applyFont="1">
      <alignment vertical="center"/>
    </xf>
    <xf numFmtId="10" fontId="14" fillId="0" borderId="0" xfId="0" applyNumberFormat="1" applyFont="1">
      <alignment vertical="center"/>
    </xf>
    <xf numFmtId="43" fontId="15" fillId="0" borderId="0" xfId="0" applyNumberFormat="1" applyFont="1">
      <alignment vertical="center"/>
    </xf>
    <xf numFmtId="0" fontId="11" fillId="0" borderId="6" xfId="0" applyFont="1" applyBorder="1" applyAlignment="1">
      <alignment horizontal="center" vertical="center"/>
    </xf>
    <xf numFmtId="0" fontId="11" fillId="0" borderId="6" xfId="0" applyFont="1" applyBorder="1">
      <alignment vertical="center"/>
    </xf>
    <xf numFmtId="0" fontId="11" fillId="0" borderId="0" xfId="0" applyFont="1">
      <alignment vertical="center"/>
    </xf>
    <xf numFmtId="49" fontId="16" fillId="2" borderId="6" xfId="0" applyNumberFormat="1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43" fontId="13" fillId="6" borderId="6" xfId="0" applyNumberFormat="1" applyFont="1" applyFill="1" applyBorder="1" applyAlignment="1">
      <alignment horizontal="left" vertical="center"/>
    </xf>
    <xf numFmtId="43" fontId="15" fillId="6" borderId="6" xfId="0" applyNumberFormat="1" applyFont="1" applyFill="1" applyBorder="1">
      <alignment vertical="center"/>
    </xf>
    <xf numFmtId="43" fontId="17" fillId="0" borderId="6" xfId="0" applyNumberFormat="1" applyFont="1" applyBorder="1" applyAlignment="1">
      <alignment horizontal="left" vertical="center" indent="1"/>
    </xf>
    <xf numFmtId="43" fontId="15" fillId="0" borderId="6" xfId="0" applyNumberFormat="1" applyFont="1" applyBorder="1">
      <alignment vertical="center"/>
    </xf>
    <xf numFmtId="43" fontId="13" fillId="3" borderId="6" xfId="0" applyNumberFormat="1" applyFont="1" applyFill="1" applyBorder="1">
      <alignment vertical="center"/>
    </xf>
    <xf numFmtId="43" fontId="15" fillId="3" borderId="6" xfId="0" applyNumberFormat="1" applyFont="1" applyFill="1" applyBorder="1">
      <alignment vertical="center"/>
    </xf>
    <xf numFmtId="43" fontId="13" fillId="7" borderId="6" xfId="0" applyNumberFormat="1" applyFont="1" applyFill="1" applyBorder="1">
      <alignment vertical="center"/>
    </xf>
    <xf numFmtId="43" fontId="15" fillId="7" borderId="6" xfId="0" applyNumberFormat="1" applyFont="1" applyFill="1" applyBorder="1">
      <alignment vertical="center"/>
    </xf>
    <xf numFmtId="43" fontId="13" fillId="0" borderId="7" xfId="0" applyNumberFormat="1" applyFont="1" applyBorder="1">
      <alignment vertical="center"/>
    </xf>
    <xf numFmtId="0" fontId="12" fillId="3" borderId="6" xfId="0" applyFont="1" applyFill="1" applyBorder="1">
      <alignment vertical="center"/>
    </xf>
    <xf numFmtId="43" fontId="14" fillId="0" borderId="0" xfId="0" applyNumberFormat="1" applyFont="1">
      <alignment vertical="center"/>
    </xf>
    <xf numFmtId="176" fontId="17" fillId="0" borderId="6" xfId="0" applyNumberFormat="1" applyFont="1" applyBorder="1" applyAlignment="1">
      <alignment horizontal="left" vertical="center" indent="1"/>
    </xf>
    <xf numFmtId="176" fontId="15" fillId="0" borderId="6" xfId="0" applyNumberFormat="1" applyFont="1" applyBorder="1">
      <alignment vertical="center"/>
    </xf>
    <xf numFmtId="176" fontId="13" fillId="0" borderId="6" xfId="0" applyNumberFormat="1" applyFont="1" applyBorder="1">
      <alignment vertical="center"/>
    </xf>
    <xf numFmtId="176" fontId="14" fillId="0" borderId="0" xfId="0" applyNumberFormat="1" applyFont="1">
      <alignment vertical="center"/>
    </xf>
    <xf numFmtId="0" fontId="11" fillId="3" borderId="0" xfId="0" applyFont="1" applyFill="1">
      <alignment vertical="center"/>
    </xf>
    <xf numFmtId="10" fontId="5" fillId="3" borderId="1" xfId="0" applyNumberFormat="1" applyFont="1" applyFill="1" applyBorder="1">
      <alignment vertical="center"/>
    </xf>
    <xf numFmtId="10" fontId="9" fillId="3" borderId="1" xfId="0" applyNumberFormat="1" applyFont="1" applyFill="1" applyBorder="1">
      <alignment vertical="center"/>
    </xf>
    <xf numFmtId="10" fontId="6" fillId="3" borderId="1" xfId="0" applyNumberFormat="1" applyFont="1" applyFill="1" applyBorder="1" applyAlignment="1">
      <alignment horizontal="right" vertical="center"/>
    </xf>
    <xf numFmtId="43" fontId="11" fillId="0" borderId="0" xfId="0" applyNumberFormat="1" applyFont="1">
      <alignment vertical="center"/>
    </xf>
    <xf numFmtId="43" fontId="3" fillId="3" borderId="8" xfId="0" applyNumberFormat="1" applyFont="1" applyFill="1" applyBorder="1">
      <alignment vertical="center"/>
    </xf>
    <xf numFmtId="43" fontId="4" fillId="3" borderId="8" xfId="0" applyNumberFormat="1" applyFont="1" applyFill="1" applyBorder="1">
      <alignment vertical="center"/>
    </xf>
    <xf numFmtId="43" fontId="5" fillId="0" borderId="6" xfId="0" applyNumberFormat="1" applyFont="1" applyBorder="1">
      <alignment vertical="center"/>
    </xf>
    <xf numFmtId="43" fontId="6" fillId="0" borderId="6" xfId="0" applyNumberFormat="1" applyFont="1" applyBorder="1" applyAlignment="1">
      <alignment horizontal="right" vertical="center"/>
    </xf>
    <xf numFmtId="0" fontId="11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177" fontId="12" fillId="0" borderId="6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20" fillId="0" borderId="6" xfId="0" applyFont="1" applyBorder="1" applyAlignment="1">
      <alignment horizontal="center" vertical="center"/>
    </xf>
    <xf numFmtId="0" fontId="21" fillId="0" borderId="6" xfId="0" applyFont="1" applyBorder="1" applyAlignment="1">
      <alignment vertical="center" wrapText="1"/>
    </xf>
    <xf numFmtId="14" fontId="21" fillId="0" borderId="6" xfId="0" applyNumberFormat="1" applyFont="1" applyBorder="1" applyAlignment="1">
      <alignment horizontal="left" vertical="center" wrapText="1"/>
    </xf>
    <xf numFmtId="14" fontId="21" fillId="0" borderId="6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vertical="center" wrapText="1"/>
    </xf>
    <xf numFmtId="0" fontId="22" fillId="0" borderId="6" xfId="0" applyFont="1" applyBorder="1" applyAlignment="1">
      <alignment vertical="center" wrapText="1"/>
    </xf>
    <xf numFmtId="0" fontId="11" fillId="0" borderId="6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4" fillId="0" borderId="6" xfId="0" applyFont="1" applyBorder="1">
      <alignment vertical="center"/>
    </xf>
    <xf numFmtId="0" fontId="25" fillId="6" borderId="6" xfId="0" applyFont="1" applyFill="1" applyBorder="1" applyAlignment="1">
      <alignment horizontal="center" vertical="center"/>
    </xf>
    <xf numFmtId="0" fontId="26" fillId="0" borderId="6" xfId="0" applyFont="1" applyBorder="1">
      <alignment vertical="center"/>
    </xf>
    <xf numFmtId="10" fontId="26" fillId="8" borderId="6" xfId="0" applyNumberFormat="1" applyFont="1" applyFill="1" applyBorder="1" applyAlignment="1">
      <alignment horizontal="right" vertical="center"/>
    </xf>
    <xf numFmtId="43" fontId="26" fillId="9" borderId="6" xfId="0" applyNumberFormat="1" applyFont="1" applyFill="1" applyBorder="1">
      <alignment vertical="center"/>
    </xf>
    <xf numFmtId="177" fontId="20" fillId="0" borderId="6" xfId="0" applyNumberFormat="1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177" fontId="11" fillId="0" borderId="6" xfId="0" applyNumberFormat="1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top" wrapText="1"/>
    </xf>
    <xf numFmtId="0" fontId="28" fillId="0" borderId="6" xfId="0" applyFont="1" applyBorder="1" applyAlignment="1">
      <alignment horizontal="center" vertical="center"/>
    </xf>
    <xf numFmtId="10" fontId="11" fillId="0" borderId="6" xfId="0" applyNumberFormat="1" applyFont="1" applyBorder="1" applyAlignment="1">
      <alignment horizontal="center" vertical="center" wrapText="1"/>
    </xf>
    <xf numFmtId="0" fontId="29" fillId="6" borderId="6" xfId="0" applyFont="1" applyFill="1" applyBorder="1" applyAlignment="1">
      <alignment horizontal="center" vertical="center"/>
    </xf>
    <xf numFmtId="0" fontId="30" fillId="0" borderId="6" xfId="0" applyFont="1" applyBorder="1" applyAlignment="1">
      <alignment horizontal="center" vertical="center"/>
    </xf>
    <xf numFmtId="0" fontId="30" fillId="0" borderId="6" xfId="0" applyFont="1" applyBorder="1">
      <alignment vertical="center"/>
    </xf>
    <xf numFmtId="0" fontId="31" fillId="8" borderId="1" xfId="0" applyFont="1" applyFill="1" applyBorder="1">
      <alignment vertical="center"/>
    </xf>
    <xf numFmtId="0" fontId="31" fillId="9" borderId="6" xfId="0" applyFont="1" applyFill="1" applyBorder="1">
      <alignment vertical="center"/>
    </xf>
    <xf numFmtId="43" fontId="17" fillId="8" borderId="6" xfId="0" applyNumberFormat="1" applyFont="1" applyFill="1" applyBorder="1" applyAlignment="1">
      <alignment horizontal="left" vertical="center" indent="1"/>
    </xf>
    <xf numFmtId="43" fontId="15" fillId="8" borderId="6" xfId="0" applyNumberFormat="1" applyFont="1" applyFill="1" applyBorder="1">
      <alignment vertical="center"/>
    </xf>
    <xf numFmtId="8" fontId="6" fillId="0" borderId="1" xfId="0" applyNumberFormat="1" applyFont="1" applyBorder="1" applyAlignment="1">
      <alignment horizontal="right" vertical="center"/>
    </xf>
    <xf numFmtId="43" fontId="5" fillId="10" borderId="3" xfId="0" applyNumberFormat="1" applyFont="1" applyFill="1" applyBorder="1" applyAlignment="1">
      <alignment horizontal="center" vertical="center"/>
    </xf>
    <xf numFmtId="43" fontId="5" fillId="10" borderId="1" xfId="0" applyNumberFormat="1" applyFont="1" applyFill="1" applyBorder="1">
      <alignment vertical="center"/>
    </xf>
    <xf numFmtId="43" fontId="6" fillId="10" borderId="1" xfId="0" applyNumberFormat="1" applyFont="1" applyFill="1" applyBorder="1" applyAlignment="1">
      <alignment horizontal="right" vertical="center"/>
    </xf>
    <xf numFmtId="43" fontId="5" fillId="10" borderId="2" xfId="0" applyNumberFormat="1" applyFont="1" applyFill="1" applyBorder="1" applyAlignment="1">
      <alignment horizontal="left" vertical="center"/>
    </xf>
    <xf numFmtId="14" fontId="26" fillId="9" borderId="6" xfId="0" applyNumberFormat="1" applyFont="1" applyFill="1" applyBorder="1">
      <alignment vertical="center"/>
    </xf>
    <xf numFmtId="10" fontId="26" fillId="8" borderId="9" xfId="0" applyNumberFormat="1" applyFont="1" applyFill="1" applyBorder="1" applyAlignment="1">
      <alignment horizontal="right" vertical="center"/>
    </xf>
    <xf numFmtId="43" fontId="6" fillId="0" borderId="2" xfId="0" applyNumberFormat="1" applyFont="1" applyBorder="1" applyAlignment="1">
      <alignment horizontal="right" vertical="center"/>
    </xf>
    <xf numFmtId="43" fontId="6" fillId="0" borderId="8" xfId="0" applyNumberFormat="1" applyFont="1" applyBorder="1" applyAlignment="1">
      <alignment horizontal="right" vertical="center"/>
    </xf>
    <xf numFmtId="43" fontId="6" fillId="10" borderId="10" xfId="0" applyNumberFormat="1" applyFont="1" applyFill="1" applyBorder="1" applyAlignment="1">
      <alignment horizontal="right" vertical="center"/>
    </xf>
    <xf numFmtId="43" fontId="11" fillId="0" borderId="6" xfId="0" applyNumberFormat="1" applyFont="1" applyBorder="1">
      <alignment vertical="center"/>
    </xf>
    <xf numFmtId="10" fontId="11" fillId="0" borderId="0" xfId="0" applyNumberFormat="1" applyFont="1">
      <alignment vertical="center"/>
    </xf>
    <xf numFmtId="0" fontId="11" fillId="0" borderId="11" xfId="0" applyFont="1" applyBorder="1" applyAlignment="1">
      <alignment horizontal="center" vertical="center" wrapText="1"/>
    </xf>
    <xf numFmtId="10" fontId="26" fillId="9" borderId="6" xfId="0" applyNumberFormat="1" applyFont="1" applyFill="1" applyBorder="1">
      <alignment vertical="center"/>
    </xf>
    <xf numFmtId="0" fontId="31" fillId="0" borderId="6" xfId="0" applyFont="1" applyBorder="1">
      <alignment vertical="center"/>
    </xf>
    <xf numFmtId="0" fontId="26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6" fillId="4" borderId="0" xfId="0" applyFont="1" applyFill="1">
      <alignment vertical="center"/>
    </xf>
    <xf numFmtId="0" fontId="26" fillId="4" borderId="6" xfId="0" applyFont="1" applyFill="1" applyBorder="1">
      <alignment vertical="center"/>
    </xf>
    <xf numFmtId="0" fontId="26" fillId="0" borderId="6" xfId="0" applyFont="1" applyBorder="1" applyAlignment="1">
      <alignment horizontal="left" vertical="center"/>
    </xf>
    <xf numFmtId="0" fontId="31" fillId="0" borderId="6" xfId="0" applyFont="1" applyBorder="1" applyAlignment="1">
      <alignment horizontal="left" vertical="center"/>
    </xf>
    <xf numFmtId="10" fontId="26" fillId="9" borderId="6" xfId="0" applyNumberFormat="1" applyFont="1" applyFill="1" applyBorder="1" applyAlignment="1">
      <alignment horizontal="right" vertical="center"/>
    </xf>
    <xf numFmtId="178" fontId="26" fillId="8" borderId="6" xfId="0" applyNumberFormat="1" applyFont="1" applyFill="1" applyBorder="1" applyAlignment="1">
      <alignment horizontal="right" vertical="center"/>
    </xf>
    <xf numFmtId="0" fontId="25" fillId="6" borderId="12" xfId="0" applyFont="1" applyFill="1" applyBorder="1" applyAlignment="1">
      <alignment horizontal="center" vertical="center"/>
    </xf>
    <xf numFmtId="43" fontId="26" fillId="9" borderId="6" xfId="0" applyNumberFormat="1" applyFont="1" applyFill="1" applyBorder="1" applyAlignment="1">
      <alignment horizontal="right" vertical="center"/>
    </xf>
    <xf numFmtId="43" fontId="26" fillId="8" borderId="6" xfId="0" applyNumberFormat="1" applyFont="1" applyFill="1" applyBorder="1" applyAlignment="1">
      <alignment horizontal="right" vertical="center"/>
    </xf>
    <xf numFmtId="9" fontId="26" fillId="9" borderId="6" xfId="0" applyNumberFormat="1" applyFont="1" applyFill="1" applyBorder="1" applyAlignment="1">
      <alignment horizontal="right" vertical="center"/>
    </xf>
    <xf numFmtId="179" fontId="26" fillId="8" borderId="6" xfId="0" applyNumberFormat="1" applyFont="1" applyFill="1" applyBorder="1" applyAlignment="1">
      <alignment horizontal="right" vertical="center"/>
    </xf>
    <xf numFmtId="9" fontId="26" fillId="8" borderId="6" xfId="0" applyNumberFormat="1" applyFont="1" applyFill="1" applyBorder="1" applyAlignment="1">
      <alignment horizontal="right" vertical="center"/>
    </xf>
    <xf numFmtId="0" fontId="32" fillId="0" borderId="0" xfId="0" applyFont="1" applyAlignment="1" applyProtection="1">
      <alignment horizontal="center" vertical="center"/>
      <protection locked="0"/>
    </xf>
    <xf numFmtId="0" fontId="33" fillId="0" borderId="0" xfId="0" applyFont="1" applyAlignment="1" applyProtection="1">
      <alignment horizontal="center" vertical="center"/>
      <protection locked="0"/>
    </xf>
    <xf numFmtId="10" fontId="32" fillId="0" borderId="0" xfId="0" applyNumberFormat="1" applyFont="1" applyAlignment="1" applyProtection="1">
      <alignment horizontal="center" vertical="center"/>
      <protection locked="0"/>
    </xf>
    <xf numFmtId="176" fontId="32" fillId="0" borderId="0" xfId="0" applyNumberFormat="1" applyFont="1" applyAlignment="1" applyProtection="1">
      <alignment horizontal="center" vertical="center"/>
      <protection locked="0"/>
    </xf>
    <xf numFmtId="43" fontId="32" fillId="0" borderId="0" xfId="0" applyNumberFormat="1" applyFont="1" applyAlignment="1" applyProtection="1">
      <alignment horizontal="center" vertical="center"/>
      <protection locked="0"/>
    </xf>
    <xf numFmtId="0" fontId="26" fillId="0" borderId="0" xfId="0" applyFont="1">
      <alignment vertical="center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horizontal="center" vertical="center" wrapText="1"/>
    </xf>
    <xf numFmtId="9" fontId="11" fillId="0" borderId="6" xfId="0" applyNumberFormat="1" applyFont="1" applyBorder="1" applyAlignment="1">
      <alignment horizontal="center" vertical="center"/>
    </xf>
    <xf numFmtId="180" fontId="13" fillId="6" borderId="6" xfId="0" applyNumberFormat="1" applyFont="1" applyFill="1" applyBorder="1">
      <alignment vertical="center"/>
    </xf>
    <xf numFmtId="180" fontId="13" fillId="0" borderId="6" xfId="0" applyNumberFormat="1" applyFont="1" applyBorder="1">
      <alignment vertical="center"/>
    </xf>
    <xf numFmtId="181" fontId="32" fillId="0" borderId="0" xfId="0" applyNumberFormat="1" applyFont="1" applyAlignment="1" applyProtection="1">
      <alignment horizontal="center" vertical="center"/>
      <protection locked="0"/>
    </xf>
    <xf numFmtId="182" fontId="32" fillId="0" borderId="0" xfId="0" applyNumberFormat="1" applyFont="1" applyAlignment="1" applyProtection="1">
      <alignment horizontal="center" vertical="center"/>
      <protection locked="0"/>
    </xf>
    <xf numFmtId="180" fontId="32" fillId="0" borderId="0" xfId="0" applyNumberFormat="1" applyFont="1" applyAlignment="1" applyProtection="1">
      <alignment horizontal="center" vertical="center"/>
      <protection locked="0"/>
    </xf>
    <xf numFmtId="0" fontId="20" fillId="0" borderId="0" xfId="0" applyFont="1">
      <alignment vertical="center"/>
    </xf>
    <xf numFmtId="43" fontId="34" fillId="0" borderId="1" xfId="0" applyNumberFormat="1" applyFont="1" applyBorder="1" applyAlignment="1">
      <alignment horizontal="center" vertical="center"/>
    </xf>
    <xf numFmtId="179" fontId="26" fillId="11" borderId="6" xfId="0" applyNumberFormat="1" applyFont="1" applyFill="1" applyBorder="1" applyAlignment="1">
      <alignment horizontal="right" vertical="center"/>
    </xf>
    <xf numFmtId="0" fontId="26" fillId="11" borderId="6" xfId="0" applyFont="1" applyFill="1" applyBorder="1" applyAlignment="1">
      <alignment horizontal="right" vertical="center"/>
    </xf>
    <xf numFmtId="183" fontId="26" fillId="11" borderId="6" xfId="0" applyNumberFormat="1" applyFont="1" applyFill="1" applyBorder="1" applyAlignment="1">
      <alignment horizontal="right" vertical="center"/>
    </xf>
    <xf numFmtId="0" fontId="35" fillId="12" borderId="6" xfId="0" applyFont="1" applyFill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36" fillId="0" borderId="6" xfId="0" applyFont="1" applyBorder="1">
      <alignment vertical="center"/>
    </xf>
    <xf numFmtId="2" fontId="36" fillId="0" borderId="6" xfId="0" applyNumberFormat="1" applyFont="1" applyBorder="1">
      <alignment vertical="center"/>
    </xf>
    <xf numFmtId="10" fontId="36" fillId="0" borderId="6" xfId="0" applyNumberFormat="1" applyFont="1" applyBorder="1">
      <alignment vertical="center"/>
    </xf>
    <xf numFmtId="3" fontId="36" fillId="0" borderId="6" xfId="0" applyNumberFormat="1" applyFont="1" applyBorder="1">
      <alignment vertical="center"/>
    </xf>
    <xf numFmtId="43" fontId="36" fillId="0" borderId="6" xfId="0" applyNumberFormat="1" applyFont="1" applyBorder="1">
      <alignment vertical="center"/>
    </xf>
    <xf numFmtId="9" fontId="36" fillId="0" borderId="6" xfId="0" applyNumberFormat="1" applyFont="1" applyBorder="1" applyAlignment="1">
      <alignment horizontal="right" vertical="center"/>
    </xf>
    <xf numFmtId="9" fontId="36" fillId="0" borderId="6" xfId="0" applyNumberFormat="1" applyFont="1" applyBorder="1">
      <alignment vertical="center"/>
    </xf>
    <xf numFmtId="0" fontId="36" fillId="0" borderId="0" xfId="0" applyFont="1">
      <alignment vertical="center"/>
    </xf>
    <xf numFmtId="0" fontId="26" fillId="8" borderId="6" xfId="0" applyFont="1" applyFill="1" applyBorder="1" applyAlignment="1">
      <alignment horizontal="right" vertical="center"/>
    </xf>
    <xf numFmtId="184" fontId="13" fillId="8" borderId="6" xfId="0" applyNumberFormat="1" applyFont="1" applyFill="1" applyBorder="1">
      <alignment vertical="center"/>
    </xf>
    <xf numFmtId="10" fontId="37" fillId="13" borderId="6" xfId="0" applyNumberFormat="1" applyFont="1" applyFill="1" applyBorder="1" applyAlignment="1">
      <alignment horizontal="left" vertical="center"/>
    </xf>
    <xf numFmtId="10" fontId="15" fillId="13" borderId="6" xfId="0" applyNumberFormat="1" applyFont="1" applyFill="1" applyBorder="1">
      <alignment vertical="center"/>
    </xf>
    <xf numFmtId="10" fontId="37" fillId="13" borderId="6" xfId="0" applyNumberFormat="1" applyFont="1" applyFill="1" applyBorder="1">
      <alignment vertical="center"/>
    </xf>
    <xf numFmtId="10" fontId="37" fillId="13" borderId="3" xfId="0" applyNumberFormat="1" applyFont="1" applyFill="1" applyBorder="1">
      <alignment vertical="center"/>
    </xf>
    <xf numFmtId="10" fontId="12" fillId="0" borderId="0" xfId="0" applyNumberFormat="1" applyFont="1">
      <alignment vertical="center"/>
    </xf>
    <xf numFmtId="0" fontId="38" fillId="0" borderId="1" xfId="0" applyFont="1" applyBorder="1">
      <alignment vertical="center"/>
    </xf>
    <xf numFmtId="2" fontId="26" fillId="8" borderId="6" xfId="0" applyNumberFormat="1" applyFont="1" applyFill="1" applyBorder="1" applyAlignment="1">
      <alignment horizontal="right" vertical="center"/>
    </xf>
    <xf numFmtId="177" fontId="26" fillId="8" borderId="6" xfId="0" applyNumberFormat="1" applyFont="1" applyFill="1" applyBorder="1" applyAlignment="1">
      <alignment horizontal="right" vertical="center"/>
    </xf>
    <xf numFmtId="180" fontId="26" fillId="8" borderId="6" xfId="0" applyNumberFormat="1" applyFont="1" applyFill="1" applyBorder="1" applyAlignment="1">
      <alignment horizontal="right" vertical="center"/>
    </xf>
    <xf numFmtId="0" fontId="26" fillId="13" borderId="6" xfId="0" applyFont="1" applyFill="1" applyBorder="1" applyAlignment="1">
      <alignment horizontal="right" vertical="center"/>
    </xf>
    <xf numFmtId="0" fontId="39" fillId="0" borderId="0" xfId="0" applyFont="1">
      <alignment vertical="center"/>
    </xf>
    <xf numFmtId="185" fontId="26" fillId="8" borderId="6" xfId="0" applyNumberFormat="1" applyFont="1" applyFill="1" applyBorder="1" applyAlignment="1">
      <alignment horizontal="right" vertical="center"/>
    </xf>
    <xf numFmtId="0" fontId="38" fillId="0" borderId="8" xfId="0" applyFont="1" applyBorder="1">
      <alignment vertical="center"/>
    </xf>
    <xf numFmtId="0" fontId="26" fillId="0" borderId="9" xfId="0" applyFont="1" applyBorder="1">
      <alignment vertical="center"/>
    </xf>
    <xf numFmtId="0" fontId="38" fillId="0" borderId="6" xfId="0" applyFont="1" applyBorder="1">
      <alignment vertical="center"/>
    </xf>
    <xf numFmtId="185" fontId="26" fillId="13" borderId="6" xfId="0" applyNumberFormat="1" applyFont="1" applyFill="1" applyBorder="1" applyAlignment="1">
      <alignment horizontal="right" vertical="center"/>
    </xf>
    <xf numFmtId="2" fontId="26" fillId="9" borderId="6" xfId="0" applyNumberFormat="1" applyFont="1" applyFill="1" applyBorder="1" applyAlignment="1">
      <alignment horizontal="right" vertical="center"/>
    </xf>
    <xf numFmtId="43" fontId="36" fillId="0" borderId="0" xfId="0" applyNumberFormat="1" applyFont="1">
      <alignment vertical="center"/>
    </xf>
    <xf numFmtId="9" fontId="36" fillId="0" borderId="0" xfId="0" applyNumberFormat="1" applyFont="1">
      <alignment vertical="center"/>
    </xf>
    <xf numFmtId="8" fontId="36" fillId="0" borderId="0" xfId="0" applyNumberFormat="1" applyFont="1">
      <alignment vertical="center"/>
    </xf>
    <xf numFmtId="184" fontId="36" fillId="0" borderId="0" xfId="0" applyNumberFormat="1" applyFont="1">
      <alignment vertical="center"/>
    </xf>
    <xf numFmtId="0" fontId="40" fillId="0" borderId="0" xfId="0" applyFont="1" applyAlignment="1">
      <alignment horizontal="left" vertical="center"/>
    </xf>
    <xf numFmtId="176" fontId="36" fillId="0" borderId="0" xfId="0" applyNumberFormat="1" applyFont="1">
      <alignment vertical="center"/>
    </xf>
    <xf numFmtId="2" fontId="36" fillId="0" borderId="0" xfId="0" applyNumberFormat="1" applyFont="1">
      <alignment vertical="center"/>
    </xf>
    <xf numFmtId="0" fontId="35" fillId="0" borderId="0" xfId="0" applyFont="1">
      <alignment vertical="center"/>
    </xf>
    <xf numFmtId="0" fontId="41" fillId="0" borderId="0" xfId="0" applyFont="1">
      <alignment vertical="center"/>
    </xf>
    <xf numFmtId="10" fontId="26" fillId="11" borderId="6" xfId="0" applyNumberFormat="1" applyFont="1" applyFill="1" applyBorder="1" applyAlignment="1">
      <alignment horizontal="right" vertical="center"/>
    </xf>
    <xf numFmtId="178" fontId="26" fillId="11" borderId="6" xfId="0" applyNumberFormat="1" applyFont="1" applyFill="1" applyBorder="1" applyAlignment="1">
      <alignment horizontal="right" vertical="center"/>
    </xf>
    <xf numFmtId="0" fontId="39" fillId="0" borderId="0" xfId="0" applyFont="1" applyAlignment="1">
      <alignment horizontal="left" vertical="center"/>
    </xf>
    <xf numFmtId="0" fontId="42" fillId="0" borderId="0" xfId="0" applyFont="1">
      <alignment vertical="center"/>
    </xf>
    <xf numFmtId="0" fontId="31" fillId="0" borderId="13" xfId="0" applyFont="1" applyBorder="1" applyAlignment="1">
      <alignment horizontal="left" vertical="center"/>
    </xf>
    <xf numFmtId="9" fontId="26" fillId="8" borderId="6" xfId="0" applyNumberFormat="1" applyFont="1" applyFill="1" applyBorder="1">
      <alignment vertical="center"/>
    </xf>
    <xf numFmtId="0" fontId="26" fillId="8" borderId="6" xfId="0" applyFont="1" applyFill="1" applyBorder="1">
      <alignment vertical="center"/>
    </xf>
    <xf numFmtId="0" fontId="43" fillId="0" borderId="6" xfId="0" applyFont="1" applyBorder="1" applyAlignment="1">
      <alignment horizontal="center" vertical="center" wrapText="1"/>
    </xf>
    <xf numFmtId="10" fontId="11" fillId="0" borderId="13" xfId="0" applyNumberFormat="1" applyFont="1" applyBorder="1" applyAlignment="1">
      <alignment horizontal="center" vertical="center" wrapText="1"/>
    </xf>
    <xf numFmtId="0" fontId="28" fillId="0" borderId="0" xfId="0" applyFont="1">
      <alignment vertical="center"/>
    </xf>
    <xf numFmtId="0" fontId="11" fillId="14" borderId="15" xfId="0" applyFont="1" applyFill="1" applyBorder="1" applyAlignment="1">
      <alignment horizontal="center" wrapText="1"/>
    </xf>
    <xf numFmtId="0" fontId="23" fillId="14" borderId="6" xfId="0" applyFont="1" applyFill="1" applyBorder="1" applyAlignment="1">
      <alignment horizontal="center" vertical="center" wrapText="1"/>
    </xf>
    <xf numFmtId="0" fontId="20" fillId="14" borderId="6" xfId="0" applyFont="1" applyFill="1" applyBorder="1" applyAlignment="1">
      <alignment horizontal="center" vertical="center" wrapText="1"/>
    </xf>
    <xf numFmtId="0" fontId="11" fillId="14" borderId="9" xfId="0" applyFont="1" applyFill="1" applyBorder="1" applyAlignment="1">
      <alignment horizontal="center" vertical="center" wrapText="1"/>
    </xf>
    <xf numFmtId="0" fontId="23" fillId="14" borderId="12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43" fontId="26" fillId="8" borderId="6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3" fontId="26" fillId="9" borderId="9" xfId="0" applyNumberFormat="1" applyFont="1" applyFill="1" applyBorder="1">
      <alignment vertical="center"/>
    </xf>
    <xf numFmtId="0" fontId="31" fillId="0" borderId="17" xfId="0" applyFont="1" applyBorder="1">
      <alignment vertical="center"/>
    </xf>
    <xf numFmtId="0" fontId="26" fillId="0" borderId="13" xfId="0" applyFont="1" applyBorder="1" applyAlignment="1">
      <alignment horizontal="left" vertical="center"/>
    </xf>
    <xf numFmtId="177" fontId="46" fillId="0" borderId="6" xfId="0" applyNumberFormat="1" applyFont="1" applyBorder="1" applyAlignment="1">
      <alignment horizontal="center" vertical="center"/>
    </xf>
    <xf numFmtId="177" fontId="47" fillId="0" borderId="6" xfId="0" applyNumberFormat="1" applyFont="1" applyBorder="1" applyAlignment="1">
      <alignment horizontal="center" vertical="center"/>
    </xf>
    <xf numFmtId="177" fontId="48" fillId="0" borderId="6" xfId="0" applyNumberFormat="1" applyFont="1" applyBorder="1" applyAlignment="1">
      <alignment horizontal="center" vertical="center"/>
    </xf>
    <xf numFmtId="177" fontId="49" fillId="0" borderId="6" xfId="0" applyNumberFormat="1" applyFont="1" applyBorder="1" applyAlignment="1">
      <alignment horizontal="center" vertical="center"/>
    </xf>
    <xf numFmtId="177" fontId="50" fillId="0" borderId="6" xfId="0" applyNumberFormat="1" applyFont="1" applyBorder="1" applyAlignment="1">
      <alignment horizontal="center" vertical="center"/>
    </xf>
    <xf numFmtId="177" fontId="51" fillId="0" borderId="6" xfId="0" applyNumberFormat="1" applyFont="1" applyBorder="1" applyAlignment="1">
      <alignment horizontal="center" vertical="center"/>
    </xf>
    <xf numFmtId="177" fontId="52" fillId="0" borderId="6" xfId="0" applyNumberFormat="1" applyFont="1" applyBorder="1" applyAlignment="1">
      <alignment horizontal="center" vertical="center"/>
    </xf>
    <xf numFmtId="177" fontId="53" fillId="0" borderId="6" xfId="0" applyNumberFormat="1" applyFont="1" applyBorder="1" applyAlignment="1">
      <alignment horizontal="center" vertical="center"/>
    </xf>
    <xf numFmtId="177" fontId="54" fillId="0" borderId="6" xfId="0" applyNumberFormat="1" applyFont="1" applyBorder="1" applyAlignment="1">
      <alignment horizontal="center" vertical="center"/>
    </xf>
    <xf numFmtId="177" fontId="55" fillId="0" borderId="6" xfId="0" applyNumberFormat="1" applyFont="1" applyBorder="1" applyAlignment="1">
      <alignment horizontal="center" vertical="center"/>
    </xf>
    <xf numFmtId="177" fontId="56" fillId="0" borderId="6" xfId="0" applyNumberFormat="1" applyFont="1" applyBorder="1" applyAlignment="1">
      <alignment horizontal="center" vertical="center"/>
    </xf>
    <xf numFmtId="177" fontId="57" fillId="0" borderId="6" xfId="0" applyNumberFormat="1" applyFont="1" applyBorder="1" applyAlignment="1">
      <alignment horizontal="center" vertical="center"/>
    </xf>
    <xf numFmtId="177" fontId="58" fillId="0" borderId="6" xfId="0" applyNumberFormat="1" applyFont="1" applyBorder="1" applyAlignment="1">
      <alignment horizontal="center" vertical="center"/>
    </xf>
    <xf numFmtId="177" fontId="59" fillId="0" borderId="6" xfId="0" applyNumberFormat="1" applyFont="1" applyBorder="1" applyAlignment="1">
      <alignment horizontal="center" vertical="center"/>
    </xf>
    <xf numFmtId="177" fontId="60" fillId="0" borderId="6" xfId="0" applyNumberFormat="1" applyFont="1" applyBorder="1" applyAlignment="1">
      <alignment horizontal="center" vertical="center"/>
    </xf>
    <xf numFmtId="177" fontId="61" fillId="0" borderId="6" xfId="0" applyNumberFormat="1" applyFont="1" applyBorder="1" applyAlignment="1">
      <alignment horizontal="center" vertical="center"/>
    </xf>
    <xf numFmtId="177" fontId="62" fillId="0" borderId="6" xfId="0" applyNumberFormat="1" applyFont="1" applyBorder="1" applyAlignment="1">
      <alignment horizontal="center" vertical="center"/>
    </xf>
    <xf numFmtId="177" fontId="63" fillId="0" borderId="6" xfId="0" applyNumberFormat="1" applyFont="1" applyBorder="1" applyAlignment="1">
      <alignment horizontal="center" vertical="center"/>
    </xf>
    <xf numFmtId="0" fontId="64" fillId="0" borderId="6" xfId="0" applyFont="1" applyBorder="1" applyAlignment="1">
      <alignment horizontal="center" vertical="center" wrapText="1"/>
    </xf>
    <xf numFmtId="177" fontId="65" fillId="0" borderId="6" xfId="0" applyNumberFormat="1" applyFont="1" applyBorder="1" applyAlignment="1">
      <alignment horizontal="center" vertical="center"/>
    </xf>
    <xf numFmtId="177" fontId="66" fillId="0" borderId="6" xfId="0" applyNumberFormat="1" applyFont="1" applyBorder="1" applyAlignment="1">
      <alignment horizontal="center" vertical="center"/>
    </xf>
    <xf numFmtId="177" fontId="67" fillId="0" borderId="6" xfId="0" applyNumberFormat="1" applyFont="1" applyBorder="1" applyAlignment="1">
      <alignment horizontal="center" vertical="center"/>
    </xf>
    <xf numFmtId="177" fontId="68" fillId="0" borderId="6" xfId="0" applyNumberFormat="1" applyFont="1" applyBorder="1" applyAlignment="1">
      <alignment horizontal="center" vertical="center"/>
    </xf>
    <xf numFmtId="177" fontId="69" fillId="0" borderId="6" xfId="0" applyNumberFormat="1" applyFont="1" applyBorder="1" applyAlignment="1">
      <alignment horizontal="center" vertical="center"/>
    </xf>
    <xf numFmtId="177" fontId="70" fillId="0" borderId="6" xfId="0" applyNumberFormat="1" applyFont="1" applyBorder="1" applyAlignment="1">
      <alignment horizontal="center" vertical="center"/>
    </xf>
    <xf numFmtId="177" fontId="71" fillId="0" borderId="6" xfId="0" applyNumberFormat="1" applyFont="1" applyBorder="1" applyAlignment="1">
      <alignment horizontal="center" vertical="center"/>
    </xf>
    <xf numFmtId="177" fontId="72" fillId="0" borderId="6" xfId="0" applyNumberFormat="1" applyFont="1" applyBorder="1" applyAlignment="1">
      <alignment horizontal="center" vertical="center"/>
    </xf>
    <xf numFmtId="177" fontId="73" fillId="0" borderId="6" xfId="0" applyNumberFormat="1" applyFont="1" applyBorder="1" applyAlignment="1">
      <alignment horizontal="center" vertical="center"/>
    </xf>
    <xf numFmtId="177" fontId="74" fillId="0" borderId="6" xfId="0" applyNumberFormat="1" applyFont="1" applyBorder="1" applyAlignment="1">
      <alignment horizontal="center" vertical="center"/>
    </xf>
    <xf numFmtId="177" fontId="75" fillId="0" borderId="6" xfId="0" applyNumberFormat="1" applyFont="1" applyBorder="1" applyAlignment="1">
      <alignment horizontal="center" vertical="center"/>
    </xf>
    <xf numFmtId="177" fontId="76" fillId="0" borderId="6" xfId="0" applyNumberFormat="1" applyFont="1" applyBorder="1" applyAlignment="1">
      <alignment horizontal="center" vertical="center"/>
    </xf>
    <xf numFmtId="177" fontId="77" fillId="0" borderId="6" xfId="0" applyNumberFormat="1" applyFont="1" applyBorder="1" applyAlignment="1">
      <alignment horizontal="center" vertical="center"/>
    </xf>
    <xf numFmtId="177" fontId="78" fillId="0" borderId="6" xfId="0" applyNumberFormat="1" applyFont="1" applyBorder="1" applyAlignment="1">
      <alignment horizontal="center" vertical="center"/>
    </xf>
    <xf numFmtId="177" fontId="79" fillId="0" borderId="6" xfId="0" applyNumberFormat="1" applyFont="1" applyBorder="1" applyAlignment="1">
      <alignment horizontal="center" vertical="center"/>
    </xf>
    <xf numFmtId="177" fontId="80" fillId="0" borderId="6" xfId="0" applyNumberFormat="1" applyFont="1" applyBorder="1" applyAlignment="1">
      <alignment horizontal="center" vertical="center"/>
    </xf>
    <xf numFmtId="177" fontId="81" fillId="0" borderId="6" xfId="0" applyNumberFormat="1" applyFont="1" applyBorder="1" applyAlignment="1">
      <alignment horizontal="center" vertical="center"/>
    </xf>
    <xf numFmtId="177" fontId="82" fillId="0" borderId="6" xfId="0" applyNumberFormat="1" applyFont="1" applyBorder="1" applyAlignment="1">
      <alignment horizontal="center" vertical="center"/>
    </xf>
    <xf numFmtId="0" fontId="83" fillId="0" borderId="6" xfId="0" applyFont="1" applyBorder="1" applyAlignment="1">
      <alignment horizontal="center" vertical="center" wrapText="1"/>
    </xf>
    <xf numFmtId="0" fontId="87" fillId="8" borderId="6" xfId="0" applyFont="1" applyFill="1" applyBorder="1" applyAlignment="1">
      <alignment horizontal="right" vertical="center"/>
    </xf>
    <xf numFmtId="0" fontId="31" fillId="8" borderId="6" xfId="0" applyFont="1" applyFill="1" applyBorder="1" applyAlignment="1">
      <alignment horizontal="right" vertical="center"/>
    </xf>
    <xf numFmtId="0" fontId="88" fillId="0" borderId="6" xfId="0" applyFont="1" applyBorder="1" applyAlignment="1">
      <alignment horizontal="left" vertical="center"/>
    </xf>
    <xf numFmtId="43" fontId="26" fillId="0" borderId="0" xfId="0" applyNumberFormat="1" applyFont="1" applyAlignment="1">
      <alignment horizontal="left" vertical="center"/>
    </xf>
    <xf numFmtId="0" fontId="89" fillId="0" borderId="0" xfId="0" applyFont="1">
      <alignment vertical="center"/>
    </xf>
    <xf numFmtId="0" fontId="92" fillId="0" borderId="0" xfId="0" applyFont="1">
      <alignment vertical="center"/>
    </xf>
    <xf numFmtId="0" fontId="35" fillId="0" borderId="25" xfId="0" applyFont="1" applyBorder="1">
      <alignment vertical="center"/>
    </xf>
    <xf numFmtId="0" fontId="93" fillId="0" borderId="26" xfId="0" applyFont="1" applyBorder="1">
      <alignment vertical="center"/>
    </xf>
    <xf numFmtId="0" fontId="93" fillId="0" borderId="27" xfId="0" applyFont="1" applyBorder="1">
      <alignment vertical="center"/>
    </xf>
    <xf numFmtId="0" fontId="35" fillId="0" borderId="28" xfId="0" applyFont="1" applyBorder="1">
      <alignment vertical="center"/>
    </xf>
    <xf numFmtId="0" fontId="93" fillId="0" borderId="29" xfId="0" applyFont="1" applyBorder="1">
      <alignment vertical="center"/>
    </xf>
    <xf numFmtId="0" fontId="35" fillId="0" borderId="30" xfId="0" applyFont="1" applyBorder="1">
      <alignment vertical="center"/>
    </xf>
    <xf numFmtId="0" fontId="94" fillId="0" borderId="0" xfId="0" applyFont="1">
      <alignment vertical="center"/>
    </xf>
    <xf numFmtId="0" fontId="36" fillId="0" borderId="9" xfId="0" applyFont="1" applyBorder="1" applyAlignment="1">
      <alignment horizontal="center" vertical="center"/>
    </xf>
    <xf numFmtId="0" fontId="36" fillId="0" borderId="12" xfId="0" applyFont="1" applyBorder="1" applyAlignment="1">
      <alignment horizontal="center" vertical="center"/>
    </xf>
    <xf numFmtId="0" fontId="36" fillId="0" borderId="14" xfId="0" applyFont="1" applyBorder="1" applyAlignment="1">
      <alignment horizontal="center" vertical="center"/>
    </xf>
    <xf numFmtId="0" fontId="25" fillId="0" borderId="6" xfId="0" applyFont="1" applyBorder="1" applyAlignment="1">
      <alignment horizontal="left" vertical="center"/>
    </xf>
    <xf numFmtId="0" fontId="25" fillId="15" borderId="6" xfId="0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5" fillId="0" borderId="16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44" fillId="6" borderId="6" xfId="0" applyFont="1" applyFill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25" fillId="15" borderId="17" xfId="0" applyFont="1" applyFill="1" applyBorder="1" applyAlignment="1">
      <alignment horizontal="center" vertical="center"/>
    </xf>
    <xf numFmtId="0" fontId="25" fillId="15" borderId="11" xfId="0" applyFont="1" applyFill="1" applyBorder="1" applyAlignment="1">
      <alignment horizontal="center" vertical="center"/>
    </xf>
    <xf numFmtId="0" fontId="25" fillId="15" borderId="13" xfId="0" applyFont="1" applyFill="1" applyBorder="1" applyAlignment="1">
      <alignment horizontal="center" vertical="center"/>
    </xf>
    <xf numFmtId="0" fontId="21" fillId="14" borderId="17" xfId="0" applyFont="1" applyFill="1" applyBorder="1" applyAlignment="1">
      <alignment horizontal="center" vertical="center" wrapText="1"/>
    </xf>
    <xf numFmtId="0" fontId="21" fillId="14" borderId="11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left" vertical="center"/>
    </xf>
    <xf numFmtId="0" fontId="43" fillId="8" borderId="6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43" fontId="11" fillId="0" borderId="18" xfId="0" applyNumberFormat="1" applyFont="1" applyBorder="1" applyAlignment="1">
      <alignment horizontal="right" vertical="center" wrapText="1"/>
    </xf>
    <xf numFmtId="43" fontId="11" fillId="0" borderId="19" xfId="0" applyNumberFormat="1" applyFont="1" applyBorder="1" applyAlignment="1">
      <alignment horizontal="right" vertical="center" wrapText="1"/>
    </xf>
    <xf numFmtId="184" fontId="45" fillId="0" borderId="6" xfId="0" applyNumberFormat="1" applyFont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10" fontId="45" fillId="0" borderId="6" xfId="0" applyNumberFormat="1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vertical="center" wrapText="1"/>
    </xf>
    <xf numFmtId="0" fontId="20" fillId="14" borderId="6" xfId="0" applyFont="1" applyFill="1" applyBorder="1" applyAlignment="1">
      <alignment horizontal="left" vertical="center" wrapText="1"/>
    </xf>
    <xf numFmtId="0" fontId="23" fillId="14" borderId="18" xfId="0" applyFont="1" applyFill="1" applyBorder="1" applyAlignment="1">
      <alignment horizontal="center" vertical="center" wrapText="1"/>
    </xf>
    <xf numFmtId="0" fontId="23" fillId="14" borderId="23" xfId="0" applyFont="1" applyFill="1" applyBorder="1" applyAlignment="1">
      <alignment horizontal="center" vertical="center" wrapText="1"/>
    </xf>
    <xf numFmtId="0" fontId="23" fillId="14" borderId="19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180" fontId="11" fillId="11" borderId="6" xfId="0" applyNumberFormat="1" applyFont="1" applyFill="1" applyBorder="1" applyAlignment="1">
      <alignment horizontal="right" vertical="center"/>
    </xf>
    <xf numFmtId="0" fontId="28" fillId="16" borderId="6" xfId="0" applyFont="1" applyFill="1" applyBorder="1" applyAlignment="1">
      <alignment horizontal="center" vertical="center" wrapText="1"/>
    </xf>
    <xf numFmtId="43" fontId="11" fillId="17" borderId="18" xfId="0" applyNumberFormat="1" applyFont="1" applyFill="1" applyBorder="1" applyAlignment="1">
      <alignment horizontal="center" vertical="center"/>
    </xf>
    <xf numFmtId="43" fontId="11" fillId="17" borderId="19" xfId="0" applyNumberFormat="1" applyFont="1" applyFill="1" applyBorder="1" applyAlignment="1">
      <alignment horizontal="center" vertical="center"/>
    </xf>
    <xf numFmtId="43" fontId="11" fillId="17" borderId="16" xfId="0" applyNumberFormat="1" applyFont="1" applyFill="1" applyBorder="1" applyAlignment="1">
      <alignment horizontal="center" vertical="center"/>
    </xf>
    <xf numFmtId="43" fontId="11" fillId="17" borderId="20" xfId="0" applyNumberFormat="1" applyFont="1" applyFill="1" applyBorder="1" applyAlignment="1">
      <alignment horizontal="center" vertical="center"/>
    </xf>
    <xf numFmtId="43" fontId="11" fillId="17" borderId="21" xfId="0" applyNumberFormat="1" applyFont="1" applyFill="1" applyBorder="1" applyAlignment="1">
      <alignment horizontal="center" vertical="center"/>
    </xf>
    <xf numFmtId="43" fontId="11" fillId="17" borderId="22" xfId="0" applyNumberFormat="1" applyFont="1" applyFill="1" applyBorder="1" applyAlignment="1">
      <alignment horizontal="center" vertical="center"/>
    </xf>
    <xf numFmtId="10" fontId="11" fillId="0" borderId="9" xfId="0" applyNumberFormat="1" applyFont="1" applyBorder="1" applyAlignment="1">
      <alignment horizontal="center" vertical="center" wrapText="1"/>
    </xf>
    <xf numFmtId="10" fontId="11" fillId="0" borderId="14" xfId="0" applyNumberFormat="1" applyFont="1" applyBorder="1" applyAlignment="1">
      <alignment horizontal="center" vertical="center" wrapText="1"/>
    </xf>
    <xf numFmtId="10" fontId="11" fillId="0" borderId="12" xfId="0" applyNumberFormat="1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43" fontId="11" fillId="13" borderId="6" xfId="0" applyNumberFormat="1" applyFont="1" applyFill="1" applyBorder="1" applyAlignment="1">
      <alignment horizontal="center" vertical="center"/>
    </xf>
    <xf numFmtId="0" fontId="11" fillId="13" borderId="6" xfId="0" applyFont="1" applyFill="1" applyBorder="1" applyAlignment="1">
      <alignment horizontal="center" vertical="center"/>
    </xf>
    <xf numFmtId="43" fontId="11" fillId="17" borderId="17" xfId="0" applyNumberFormat="1" applyFont="1" applyFill="1" applyBorder="1" applyAlignment="1">
      <alignment horizontal="center" vertical="center"/>
    </xf>
    <xf numFmtId="43" fontId="11" fillId="17" borderId="13" xfId="0" applyNumberFormat="1" applyFont="1" applyFill="1" applyBorder="1" applyAlignment="1">
      <alignment horizontal="center" vertical="center"/>
    </xf>
    <xf numFmtId="9" fontId="43" fillId="8" borderId="6" xfId="0" applyNumberFormat="1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43" fontId="11" fillId="11" borderId="6" xfId="0" applyNumberFormat="1" applyFont="1" applyFill="1" applyBorder="1" applyAlignment="1">
      <alignment horizontal="center" vertical="center"/>
    </xf>
    <xf numFmtId="43" fontId="11" fillId="0" borderId="17" xfId="0" applyNumberFormat="1" applyFont="1" applyBorder="1" applyAlignment="1">
      <alignment horizontal="right" vertical="center" wrapText="1"/>
    </xf>
    <xf numFmtId="43" fontId="11" fillId="0" borderId="13" xfId="0" applyNumberFormat="1" applyFont="1" applyBorder="1" applyAlignment="1">
      <alignment horizontal="right" vertical="center" wrapText="1"/>
    </xf>
    <xf numFmtId="43" fontId="11" fillId="0" borderId="6" xfId="0" applyNumberFormat="1" applyFont="1" applyBorder="1" applyAlignment="1">
      <alignment horizontal="right" vertical="center" wrapText="1"/>
    </xf>
    <xf numFmtId="0" fontId="21" fillId="14" borderId="16" xfId="0" applyFont="1" applyFill="1" applyBorder="1" applyAlignment="1">
      <alignment horizontal="center" vertical="center" wrapText="1"/>
    </xf>
    <xf numFmtId="0" fontId="21" fillId="14" borderId="0" xfId="0" applyFont="1" applyFill="1" applyAlignment="1">
      <alignment horizontal="center" vertical="center" wrapText="1"/>
    </xf>
    <xf numFmtId="0" fontId="20" fillId="14" borderId="9" xfId="0" applyFont="1" applyFill="1" applyBorder="1" applyAlignment="1">
      <alignment horizontal="left" vertical="center" wrapText="1"/>
    </xf>
    <xf numFmtId="0" fontId="23" fillId="14" borderId="17" xfId="0" applyFont="1" applyFill="1" applyBorder="1" applyAlignment="1">
      <alignment horizontal="left" vertical="center" wrapText="1"/>
    </xf>
    <xf numFmtId="0" fontId="23" fillId="14" borderId="13" xfId="0" applyFont="1" applyFill="1" applyBorder="1" applyAlignment="1">
      <alignment horizontal="left" vertical="center" wrapText="1"/>
    </xf>
    <xf numFmtId="0" fontId="20" fillId="14" borderId="17" xfId="0" applyFont="1" applyFill="1" applyBorder="1" applyAlignment="1">
      <alignment horizontal="center" vertical="center" wrapText="1"/>
    </xf>
    <xf numFmtId="0" fontId="20" fillId="14" borderId="11" xfId="0" applyFont="1" applyFill="1" applyBorder="1" applyAlignment="1">
      <alignment horizontal="center" vertical="center" wrapText="1"/>
    </xf>
    <xf numFmtId="0" fontId="20" fillId="14" borderId="13" xfId="0" applyFont="1" applyFill="1" applyBorder="1" applyAlignment="1">
      <alignment horizontal="center" vertical="center" wrapText="1"/>
    </xf>
    <xf numFmtId="0" fontId="11" fillId="0" borderId="18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0" fontId="11" fillId="0" borderId="19" xfId="0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1" fillId="0" borderId="21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3" fillId="11" borderId="6" xfId="0" applyFont="1" applyFill="1" applyBorder="1" applyAlignment="1">
      <alignment horizontal="center" vertical="center" wrapText="1"/>
    </xf>
    <xf numFmtId="0" fontId="23" fillId="14" borderId="21" xfId="0" applyFont="1" applyFill="1" applyBorder="1" applyAlignment="1">
      <alignment horizontal="center" vertical="center" wrapText="1"/>
    </xf>
    <xf numFmtId="0" fontId="23" fillId="14" borderId="15" xfId="0" applyFont="1" applyFill="1" applyBorder="1" applyAlignment="1">
      <alignment horizontal="center" vertical="center" wrapText="1"/>
    </xf>
    <xf numFmtId="0" fontId="23" fillId="14" borderId="22" xfId="0" applyFont="1" applyFill="1" applyBorder="1" applyAlignment="1">
      <alignment horizontal="center" vertical="center" wrapText="1"/>
    </xf>
    <xf numFmtId="0" fontId="23" fillId="0" borderId="18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180" fontId="45" fillId="0" borderId="6" xfId="0" applyNumberFormat="1" applyFont="1" applyBorder="1" applyAlignment="1">
      <alignment horizontal="center" vertical="center"/>
    </xf>
    <xf numFmtId="10" fontId="8" fillId="4" borderId="24" xfId="0" applyNumberFormat="1" applyFont="1" applyFill="1" applyBorder="1" applyAlignment="1">
      <alignment horizontal="center" vertical="center"/>
    </xf>
    <xf numFmtId="10" fontId="8" fillId="4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37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0000"/>
      </font>
    </dxf>
    <dxf>
      <font>
        <color rgb="FF000000"/>
      </font>
    </dxf>
    <dxf>
      <font>
        <color rgb="FFC00000"/>
      </font>
    </dxf>
    <dxf>
      <font>
        <color rgb="FFC00000"/>
      </font>
    </dxf>
    <dxf>
      <font>
        <color rgb="FF0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000000"/>
      </font>
    </dxf>
    <dxf>
      <fill>
        <patternFill>
          <bgColor rgb="FFDADADA"/>
        </patternFill>
      </fill>
    </dxf>
    <dxf>
      <fill>
        <patternFill>
          <bgColor rgb="FFDADADA"/>
        </patternFill>
      </fill>
    </dxf>
    <dxf>
      <fill>
        <patternFill>
          <bgColor rgb="FFDADADA"/>
        </patternFill>
      </fill>
    </dxf>
    <dxf>
      <fill>
        <patternFill>
          <bgColor rgb="FFDADADA"/>
        </patternFill>
      </fill>
    </dxf>
    <dxf>
      <fill>
        <patternFill>
          <bgColor rgb="FFDADADA"/>
        </patternFill>
      </fill>
    </dxf>
    <dxf>
      <fill>
        <patternFill>
          <bgColor rgb="FFDADADA"/>
        </patternFill>
      </fill>
    </dxf>
    <dxf>
      <fill>
        <patternFill>
          <bgColor rgb="FFDADADA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baike.baidu.com/view/40031.htm" TargetMode="External"/><Relationship Id="rId13" Type="http://schemas.openxmlformats.org/officeDocument/2006/relationships/hyperlink" Target="http://baike.baidu.com/view/26956.htm" TargetMode="External"/><Relationship Id="rId18" Type="http://schemas.openxmlformats.org/officeDocument/2006/relationships/hyperlink" Target="http://baike.baidu.com/view/134115.htm" TargetMode="External"/><Relationship Id="rId3" Type="http://schemas.openxmlformats.org/officeDocument/2006/relationships/hyperlink" Target="http://baike.baidu.com/view/16919.htm" TargetMode="External"/><Relationship Id="rId7" Type="http://schemas.openxmlformats.org/officeDocument/2006/relationships/hyperlink" Target="http://baike.baidu.com/view/38980.htm" TargetMode="External"/><Relationship Id="rId12" Type="http://schemas.openxmlformats.org/officeDocument/2006/relationships/hyperlink" Target="http://baike.baidu.com/view/28755.htm" TargetMode="External"/><Relationship Id="rId17" Type="http://schemas.openxmlformats.org/officeDocument/2006/relationships/hyperlink" Target="http://baike.baidu.com/view/9631.htm" TargetMode="External"/><Relationship Id="rId2" Type="http://schemas.openxmlformats.org/officeDocument/2006/relationships/hyperlink" Target="http://baike.baidu.com/view/133127.htm" TargetMode="External"/><Relationship Id="rId16" Type="http://schemas.openxmlformats.org/officeDocument/2006/relationships/hyperlink" Target="http://baike.baidu.com/view/25067.htm" TargetMode="External"/><Relationship Id="rId1" Type="http://schemas.openxmlformats.org/officeDocument/2006/relationships/hyperlink" Target="http://baike.baidu.com/view/573254.htm" TargetMode="External"/><Relationship Id="rId6" Type="http://schemas.openxmlformats.org/officeDocument/2006/relationships/hyperlink" Target="http://baike.baidu.com/view/133089.htm" TargetMode="External"/><Relationship Id="rId11" Type="http://schemas.openxmlformats.org/officeDocument/2006/relationships/hyperlink" Target="http://baike.baidu.com/view/39856.htm" TargetMode="External"/><Relationship Id="rId5" Type="http://schemas.openxmlformats.org/officeDocument/2006/relationships/hyperlink" Target="http://baike.baidu.com/view/23120.htm" TargetMode="External"/><Relationship Id="rId15" Type="http://schemas.openxmlformats.org/officeDocument/2006/relationships/hyperlink" Target="http://baike.baidu.com/view/133116.htm" TargetMode="External"/><Relationship Id="rId10" Type="http://schemas.openxmlformats.org/officeDocument/2006/relationships/hyperlink" Target="http://baike.baidu.com/view/39776.htm" TargetMode="External"/><Relationship Id="rId19" Type="http://schemas.openxmlformats.org/officeDocument/2006/relationships/hyperlink" Target="http://baike.baidu.com/view/261113.htm" TargetMode="External"/><Relationship Id="rId4" Type="http://schemas.openxmlformats.org/officeDocument/2006/relationships/hyperlink" Target="http://baike.baidu.com/view/40057.htm" TargetMode="External"/><Relationship Id="rId9" Type="http://schemas.openxmlformats.org/officeDocument/2006/relationships/hyperlink" Target="http://baike.baidu.com/view/133076.htm" TargetMode="External"/><Relationship Id="rId14" Type="http://schemas.openxmlformats.org/officeDocument/2006/relationships/hyperlink" Target="http://baike.baidu.com/view/40001.ht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baike.baidu.com/view/40031.htm" TargetMode="External"/><Relationship Id="rId13" Type="http://schemas.openxmlformats.org/officeDocument/2006/relationships/hyperlink" Target="http://baike.baidu.com/view/26956.htm" TargetMode="External"/><Relationship Id="rId18" Type="http://schemas.openxmlformats.org/officeDocument/2006/relationships/hyperlink" Target="http://baike.baidu.com/view/134115.htm" TargetMode="External"/><Relationship Id="rId3" Type="http://schemas.openxmlformats.org/officeDocument/2006/relationships/hyperlink" Target="http://baike.baidu.com/view/16919.htm" TargetMode="External"/><Relationship Id="rId7" Type="http://schemas.openxmlformats.org/officeDocument/2006/relationships/hyperlink" Target="http://baike.baidu.com/view/38980.htm" TargetMode="External"/><Relationship Id="rId12" Type="http://schemas.openxmlformats.org/officeDocument/2006/relationships/hyperlink" Target="http://baike.baidu.com/view/28755.htm" TargetMode="External"/><Relationship Id="rId17" Type="http://schemas.openxmlformats.org/officeDocument/2006/relationships/hyperlink" Target="http://baike.baidu.com/view/9631.htm" TargetMode="External"/><Relationship Id="rId2" Type="http://schemas.openxmlformats.org/officeDocument/2006/relationships/hyperlink" Target="http://baike.baidu.com/view/133127.htm" TargetMode="External"/><Relationship Id="rId16" Type="http://schemas.openxmlformats.org/officeDocument/2006/relationships/hyperlink" Target="http://baike.baidu.com/view/25067.htm" TargetMode="External"/><Relationship Id="rId1" Type="http://schemas.openxmlformats.org/officeDocument/2006/relationships/hyperlink" Target="http://baike.baidu.com/view/573254.htm" TargetMode="External"/><Relationship Id="rId6" Type="http://schemas.openxmlformats.org/officeDocument/2006/relationships/hyperlink" Target="http://baike.baidu.com/view/133089.htm" TargetMode="External"/><Relationship Id="rId11" Type="http://schemas.openxmlformats.org/officeDocument/2006/relationships/hyperlink" Target="http://baike.baidu.com/view/39856.htm" TargetMode="External"/><Relationship Id="rId5" Type="http://schemas.openxmlformats.org/officeDocument/2006/relationships/hyperlink" Target="http://baike.baidu.com/view/23120.htm" TargetMode="External"/><Relationship Id="rId15" Type="http://schemas.openxmlformats.org/officeDocument/2006/relationships/hyperlink" Target="http://baike.baidu.com/view/133116.htm" TargetMode="External"/><Relationship Id="rId10" Type="http://schemas.openxmlformats.org/officeDocument/2006/relationships/hyperlink" Target="http://baike.baidu.com/view/39776.htm" TargetMode="External"/><Relationship Id="rId19" Type="http://schemas.openxmlformats.org/officeDocument/2006/relationships/hyperlink" Target="http://baike.baidu.com/view/261113.htm" TargetMode="External"/><Relationship Id="rId4" Type="http://schemas.openxmlformats.org/officeDocument/2006/relationships/hyperlink" Target="http://baike.baidu.com/view/40057.htm" TargetMode="External"/><Relationship Id="rId9" Type="http://schemas.openxmlformats.org/officeDocument/2006/relationships/hyperlink" Target="http://baike.baidu.com/view/133076.htm" TargetMode="External"/><Relationship Id="rId14" Type="http://schemas.openxmlformats.org/officeDocument/2006/relationships/hyperlink" Target="http://baike.baidu.com/view/400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CC66-2BAC-402F-A07D-3F0A778C03F9}">
  <sheetPr codeName="Sheet1">
    <outlinePr summaryBelow="0" summaryRight="0"/>
  </sheetPr>
  <dimension ref="A1:C3"/>
  <sheetViews>
    <sheetView workbookViewId="0"/>
  </sheetViews>
  <sheetFormatPr defaultColWidth="8.84375" defaultRowHeight="15" customHeight="1"/>
  <cols>
    <col min="2" max="2" width="15.84375" style="38" customWidth="1"/>
    <col min="3" max="3" width="50.69140625" style="38" customWidth="1"/>
  </cols>
  <sheetData>
    <row r="1" spans="1:3" ht="15" customHeight="1">
      <c r="A1" s="95" t="s">
        <v>0</v>
      </c>
      <c r="B1" s="95" t="s">
        <v>1</v>
      </c>
      <c r="C1" s="95" t="s">
        <v>2</v>
      </c>
    </row>
    <row r="2" spans="1:3" ht="15" customHeight="1">
      <c r="A2" s="96">
        <v>1</v>
      </c>
      <c r="B2" s="97" t="s">
        <v>3</v>
      </c>
      <c r="C2" s="98" t="s">
        <v>4</v>
      </c>
    </row>
    <row r="3" spans="1:3" ht="15" customHeight="1">
      <c r="A3" s="96">
        <v>2</v>
      </c>
      <c r="B3" s="97" t="s">
        <v>5</v>
      </c>
      <c r="C3" s="99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CC6CF-2B7A-42F9-B08C-65DA48C47422}">
  <sheetPr codeName="Sheet2">
    <outlinePr summaryBelow="0" summaryRight="0"/>
  </sheetPr>
  <dimension ref="A1:F26"/>
  <sheetViews>
    <sheetView topLeftCell="A10" workbookViewId="0">
      <selection activeCell="D25" sqref="D25"/>
    </sheetView>
  </sheetViews>
  <sheetFormatPr defaultColWidth="8.84375" defaultRowHeight="15" customHeight="1"/>
  <cols>
    <col min="1" max="1" width="1.69140625" style="38" customWidth="1"/>
    <col min="3" max="3" width="31" style="38" customWidth="1"/>
  </cols>
  <sheetData>
    <row r="1" spans="2:6" ht="9.4" customHeight="1"/>
    <row r="2" spans="2:6" ht="15" customHeight="1">
      <c r="B2" s="151" t="s">
        <v>7</v>
      </c>
      <c r="C2" s="151" t="s">
        <v>8</v>
      </c>
      <c r="D2" s="151" t="s">
        <v>9</v>
      </c>
      <c r="E2" s="151" t="s">
        <v>10</v>
      </c>
      <c r="F2" s="151" t="s">
        <v>11</v>
      </c>
    </row>
    <row r="3" spans="2:6" ht="15" customHeight="1">
      <c r="B3" s="152">
        <v>1</v>
      </c>
      <c r="C3" s="153" t="s">
        <v>12</v>
      </c>
      <c r="D3" s="153"/>
      <c r="E3" s="153" t="s">
        <v>13</v>
      </c>
      <c r="F3" s="153"/>
    </row>
    <row r="4" spans="2:6" ht="15" customHeight="1">
      <c r="B4" s="152">
        <v>2</v>
      </c>
      <c r="C4" s="153" t="s">
        <v>14</v>
      </c>
      <c r="D4" s="153">
        <f>基础参数及输出结果表!B14</f>
        <v>24</v>
      </c>
      <c r="E4" s="153" t="s">
        <v>13</v>
      </c>
      <c r="F4" s="153"/>
    </row>
    <row r="5" spans="2:6" ht="15" customHeight="1">
      <c r="B5" s="152">
        <v>3</v>
      </c>
      <c r="C5" s="153" t="s">
        <v>15</v>
      </c>
      <c r="D5" s="154">
        <f>基础参数及输出结果表!B24</f>
        <v>1001.67375</v>
      </c>
      <c r="E5" s="153" t="s">
        <v>16</v>
      </c>
      <c r="F5" s="153"/>
    </row>
    <row r="6" spans="2:6" ht="15" customHeight="1">
      <c r="B6" s="152">
        <v>4</v>
      </c>
      <c r="C6" s="153" t="s">
        <v>17</v>
      </c>
      <c r="D6" s="155">
        <f>基础参数及输出结果表!B29</f>
        <v>0</v>
      </c>
      <c r="E6" s="153" t="s">
        <v>18</v>
      </c>
      <c r="F6" s="153"/>
    </row>
    <row r="7" spans="2:6" ht="15" customHeight="1">
      <c r="B7" s="152">
        <v>5</v>
      </c>
      <c r="C7" s="153" t="s">
        <v>19</v>
      </c>
      <c r="D7" s="153">
        <f>IF(基础参数及输出结果表!B16="集中式光伏",基础参数及输出结果表!B45*#REF!+#REF!*#REF!,基础参数及输出结果表!B41)</f>
        <v>0.35149999999999998</v>
      </c>
      <c r="E7" s="153" t="s">
        <v>20</v>
      </c>
      <c r="F7" s="153"/>
    </row>
    <row r="8" spans="2:6" ht="15" customHeight="1">
      <c r="B8" s="152">
        <v>6</v>
      </c>
      <c r="C8" s="153" t="s">
        <v>21</v>
      </c>
      <c r="D8" s="153">
        <f>IF(基础参数及输出结果表!B16="集中式光伏",基础参数及输出结果表!B45,基础参数及输出结果表!B39)</f>
        <v>0.35149999999999998</v>
      </c>
      <c r="E8" s="153" t="s">
        <v>20</v>
      </c>
      <c r="F8" s="153"/>
    </row>
    <row r="9" spans="2:6" ht="15" customHeight="1">
      <c r="B9" s="152">
        <v>7</v>
      </c>
      <c r="C9" s="153" t="s">
        <v>22</v>
      </c>
      <c r="D9" s="153">
        <f>基础参数及输出结果表!B20</f>
        <v>25</v>
      </c>
      <c r="E9" s="153" t="s">
        <v>23</v>
      </c>
      <c r="F9" s="153"/>
    </row>
    <row r="10" spans="2:6" ht="15" customHeight="1">
      <c r="B10" s="152">
        <v>8</v>
      </c>
      <c r="C10" s="153" t="s">
        <v>24</v>
      </c>
      <c r="D10" s="156">
        <f>基础参数及输出结果表!N5</f>
        <v>5519.9999999999991</v>
      </c>
      <c r="E10" s="153" t="s">
        <v>25</v>
      </c>
      <c r="F10" s="153"/>
    </row>
    <row r="11" spans="2:6" ht="15" customHeight="1">
      <c r="B11" s="152">
        <v>9</v>
      </c>
      <c r="C11" s="153" t="s">
        <v>26</v>
      </c>
      <c r="D11" s="157">
        <f>基础参数及输出结果表!N6</f>
        <v>2.2999999999999994</v>
      </c>
      <c r="E11" s="153" t="s">
        <v>27</v>
      </c>
      <c r="F11" s="153"/>
    </row>
    <row r="12" spans="2:6" ht="15" customHeight="1">
      <c r="B12" s="152">
        <v>10</v>
      </c>
      <c r="C12" s="153" t="s">
        <v>28</v>
      </c>
      <c r="D12" s="153">
        <f>基础参数及输出结果表!F24</f>
        <v>0.04</v>
      </c>
      <c r="E12" s="153" t="s">
        <v>29</v>
      </c>
      <c r="F12" s="153"/>
    </row>
    <row r="13" spans="2:6" ht="15" customHeight="1">
      <c r="B13" s="152">
        <v>11</v>
      </c>
      <c r="C13" s="153" t="s">
        <v>30</v>
      </c>
      <c r="D13" s="154">
        <f>基础参数及输出结果表!F25</f>
        <v>0</v>
      </c>
      <c r="E13" s="153" t="s">
        <v>29</v>
      </c>
      <c r="F13" s="153"/>
    </row>
    <row r="14" spans="2:6" ht="15" customHeight="1">
      <c r="B14" s="152">
        <v>12</v>
      </c>
      <c r="C14" s="153" t="s">
        <v>31</v>
      </c>
      <c r="D14" s="155">
        <v>0.13</v>
      </c>
      <c r="E14" s="153" t="s">
        <v>18</v>
      </c>
      <c r="F14" s="153"/>
    </row>
    <row r="15" spans="2:6" ht="15" customHeight="1">
      <c r="B15" s="152">
        <v>13</v>
      </c>
      <c r="C15" s="153" t="s">
        <v>32</v>
      </c>
      <c r="D15" s="158" t="str">
        <f>基础参数及输出结果表!J21</f>
        <v>否</v>
      </c>
      <c r="E15" s="153"/>
      <c r="F15" s="153"/>
    </row>
    <row r="16" spans="2:6" ht="15" customHeight="1">
      <c r="B16" s="152">
        <v>14</v>
      </c>
      <c r="C16" s="153" t="s">
        <v>34</v>
      </c>
      <c r="D16" s="159">
        <v>0.25</v>
      </c>
      <c r="E16" s="153" t="s">
        <v>18</v>
      </c>
      <c r="F16" s="153" t="str">
        <f>IF(基础参数及输出结果表!J20="是","三免三减半","")</f>
        <v/>
      </c>
    </row>
    <row r="17" spans="2:6" ht="15" customHeight="1">
      <c r="B17" s="160"/>
      <c r="C17" s="160"/>
      <c r="D17" s="160"/>
      <c r="E17" s="160"/>
      <c r="F17" s="160"/>
    </row>
    <row r="18" spans="2:6" ht="15" customHeight="1">
      <c r="B18" s="151" t="s">
        <v>35</v>
      </c>
      <c r="C18" s="151" t="s">
        <v>8</v>
      </c>
      <c r="D18" s="151" t="s">
        <v>9</v>
      </c>
      <c r="E18" s="151" t="s">
        <v>10</v>
      </c>
      <c r="F18" s="151" t="s">
        <v>11</v>
      </c>
    </row>
    <row r="19" spans="2:6" ht="15" customHeight="1">
      <c r="B19" s="261" t="s">
        <v>36</v>
      </c>
      <c r="C19" s="153" t="s">
        <v>37</v>
      </c>
      <c r="D19" s="156">
        <f>AVERAGE(光伏收益测算表!D3:AB3)</f>
        <v>696.15413658669024</v>
      </c>
      <c r="E19" s="153" t="s">
        <v>25</v>
      </c>
      <c r="F19" s="153"/>
    </row>
    <row r="20" spans="2:6" ht="15" customHeight="1">
      <c r="B20" s="263"/>
      <c r="C20" s="153" t="s">
        <v>38</v>
      </c>
      <c r="D20" s="156">
        <f>-AVERAGE(光伏收益测算表!D6:AB6)-AVERAGE(光伏收益测算表!D7:AB7)</f>
        <v>291.72733995941763</v>
      </c>
      <c r="E20" s="153" t="s">
        <v>25</v>
      </c>
      <c r="F20" s="153"/>
    </row>
    <row r="21" spans="2:6" ht="15" customHeight="1">
      <c r="B21" s="263"/>
      <c r="C21" s="153" t="s">
        <v>39</v>
      </c>
      <c r="D21" s="157">
        <f>基础参数及输出结果表!N13</f>
        <v>0.10850086842180809</v>
      </c>
      <c r="E21" s="153" t="s">
        <v>40</v>
      </c>
      <c r="F21" s="153"/>
    </row>
    <row r="22" spans="2:6" ht="15" customHeight="1">
      <c r="B22" s="263"/>
      <c r="C22" s="153" t="s">
        <v>41</v>
      </c>
      <c r="D22" s="156">
        <f>AVERAGE(光伏收益测算表!D18:AB18)</f>
        <v>270.95523247146826</v>
      </c>
      <c r="E22" s="153" t="s">
        <v>25</v>
      </c>
      <c r="F22" s="153"/>
    </row>
    <row r="23" spans="2:6" ht="15" customHeight="1">
      <c r="B23" s="263"/>
      <c r="C23" s="153" t="s">
        <v>42</v>
      </c>
      <c r="D23" s="155">
        <f>D22/D19</f>
        <v>0.38921729862870236</v>
      </c>
      <c r="E23" s="153" t="s">
        <v>18</v>
      </c>
      <c r="F23" s="153"/>
    </row>
    <row r="24" spans="2:6" ht="15" customHeight="1">
      <c r="B24" s="262"/>
      <c r="C24" s="153" t="s">
        <v>43</v>
      </c>
      <c r="D24" s="155">
        <f>D22/AVERAGE(光伏收益测算表!D48:AB48)</f>
        <v>0.13920156259945066</v>
      </c>
      <c r="E24" s="153" t="s">
        <v>18</v>
      </c>
      <c r="F24" s="153"/>
    </row>
    <row r="25" spans="2:6" ht="15" customHeight="1">
      <c r="B25" s="261" t="s">
        <v>44</v>
      </c>
      <c r="C25" s="153" t="s">
        <v>45</v>
      </c>
      <c r="D25" s="155">
        <f>基础参数及输出结果表!N8</f>
        <v>9.0082971470847539E-2</v>
      </c>
      <c r="E25" s="153" t="s">
        <v>18</v>
      </c>
      <c r="F25" s="153"/>
    </row>
    <row r="26" spans="2:6" ht="15" customHeight="1">
      <c r="B26" s="262"/>
      <c r="C26" s="153" t="s">
        <v>46</v>
      </c>
      <c r="D26" s="157">
        <f>基础参数及输出结果表!N9</f>
        <v>9.116295256740738</v>
      </c>
      <c r="E26" s="153" t="s">
        <v>23</v>
      </c>
      <c r="F26" s="153"/>
    </row>
  </sheetData>
  <mergeCells count="2">
    <mergeCell ref="B25:B26"/>
    <mergeCell ref="B19:B2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DB803-6E14-4D20-A5D5-BB1843757D1B}">
  <sheetPr codeName="Sheet3">
    <outlinePr summaryBelow="0" summaryRight="0"/>
  </sheetPr>
  <dimension ref="A1:AN71"/>
  <sheetViews>
    <sheetView topLeftCell="A16" workbookViewId="0">
      <selection activeCell="H39" sqref="H39"/>
    </sheetView>
  </sheetViews>
  <sheetFormatPr defaultColWidth="8.84375" defaultRowHeight="15" customHeight="1"/>
  <cols>
    <col min="1" max="1" width="21.15234375" style="160" customWidth="1"/>
    <col min="2" max="2" width="13" style="160" customWidth="1"/>
    <col min="3" max="3" width="7.4609375" style="160" customWidth="1"/>
    <col min="4" max="4" width="2.15234375" style="160" customWidth="1"/>
    <col min="5" max="5" width="18.15234375" style="160" customWidth="1"/>
    <col min="6" max="6" width="10.4609375" style="160" customWidth="1"/>
    <col min="7" max="7" width="12.15234375" style="160" customWidth="1"/>
    <col min="8" max="8" width="2.4609375" style="160" customWidth="1"/>
    <col min="9" max="9" width="16" style="160" customWidth="1"/>
    <col min="10" max="10" width="10.84375" style="160" customWidth="1"/>
    <col min="11" max="11" width="13.3046875" style="160" customWidth="1"/>
    <col min="12" max="12" width="1.15234375" style="160" customWidth="1"/>
    <col min="13" max="13" width="17.84375" style="160" customWidth="1"/>
    <col min="14" max="15" width="12.84375" style="160" customWidth="1"/>
    <col min="16" max="16" width="8.84375" style="160"/>
    <col min="17" max="19" width="8.84375" style="160" customWidth="1"/>
    <col min="20" max="21" width="8.3046875" style="160" customWidth="1"/>
    <col min="22" max="40" width="8.84375" style="160"/>
  </cols>
  <sheetData>
    <row r="1" spans="1:16" ht="15" customHeight="1">
      <c r="A1" s="267" t="s">
        <v>47</v>
      </c>
      <c r="B1" s="268"/>
      <c r="C1" s="268"/>
      <c r="D1" s="268"/>
      <c r="E1" s="268"/>
      <c r="F1" s="268"/>
      <c r="G1" s="268"/>
      <c r="H1" s="268"/>
      <c r="I1" s="268"/>
      <c r="J1" s="268"/>
      <c r="K1" s="268"/>
      <c r="L1" s="269"/>
      <c r="M1" s="269"/>
      <c r="N1" s="269"/>
      <c r="O1" s="269"/>
    </row>
    <row r="2" spans="1:16" ht="15" customHeight="1">
      <c r="A2" s="270" t="s">
        <v>48</v>
      </c>
      <c r="B2" s="270"/>
      <c r="C2" s="270"/>
      <c r="D2" s="270"/>
      <c r="E2" s="270"/>
      <c r="F2" s="270"/>
      <c r="G2" s="270"/>
      <c r="H2" s="270"/>
      <c r="I2" s="270"/>
      <c r="J2" s="270"/>
      <c r="K2" s="270"/>
      <c r="M2" s="270" t="s">
        <v>49</v>
      </c>
      <c r="N2" s="270"/>
      <c r="O2" s="270"/>
    </row>
    <row r="3" spans="1:16" ht="15" customHeight="1">
      <c r="A3" s="126" t="s">
        <v>50</v>
      </c>
      <c r="B3" s="126" t="s">
        <v>51</v>
      </c>
      <c r="C3" s="126" t="s">
        <v>52</v>
      </c>
      <c r="D3" s="119"/>
      <c r="E3" s="126" t="s">
        <v>50</v>
      </c>
      <c r="F3" s="126" t="s">
        <v>51</v>
      </c>
      <c r="G3" s="126" t="s">
        <v>52</v>
      </c>
      <c r="H3" s="119"/>
      <c r="I3" s="84" t="s">
        <v>50</v>
      </c>
      <c r="J3" s="84" t="s">
        <v>51</v>
      </c>
      <c r="K3" s="84" t="s">
        <v>52</v>
      </c>
      <c r="M3" s="84" t="s">
        <v>53</v>
      </c>
      <c r="N3" s="84" t="s">
        <v>51</v>
      </c>
      <c r="O3" s="84" t="s">
        <v>52</v>
      </c>
    </row>
    <row r="4" spans="1:16" ht="15" customHeight="1">
      <c r="A4" s="265" t="s">
        <v>54</v>
      </c>
      <c r="B4" s="265"/>
      <c r="C4" s="265"/>
      <c r="D4" s="119"/>
      <c r="E4" s="265" t="s">
        <v>55</v>
      </c>
      <c r="F4" s="265"/>
      <c r="G4" s="265"/>
      <c r="H4" s="119"/>
      <c r="I4" s="265" t="s">
        <v>56</v>
      </c>
      <c r="J4" s="265"/>
      <c r="K4" s="265"/>
      <c r="M4" s="265" t="s">
        <v>57</v>
      </c>
      <c r="N4" s="265"/>
      <c r="O4" s="265"/>
    </row>
    <row r="5" spans="1:16" ht="15" customHeight="1">
      <c r="A5" s="264" t="s">
        <v>58</v>
      </c>
      <c r="B5" s="264"/>
      <c r="C5" s="264"/>
      <c r="D5" s="118"/>
      <c r="E5" s="264" t="s">
        <v>59</v>
      </c>
      <c r="F5" s="264"/>
      <c r="G5" s="264"/>
      <c r="H5" s="118"/>
      <c r="I5" s="85" t="s">
        <v>60</v>
      </c>
      <c r="J5" s="149">
        <v>15</v>
      </c>
      <c r="K5" s="122" t="s">
        <v>61</v>
      </c>
      <c r="M5" s="85" t="s">
        <v>62</v>
      </c>
      <c r="N5" s="87">
        <f>F7</f>
        <v>5519.9999999999991</v>
      </c>
      <c r="O5" s="85" t="s">
        <v>63</v>
      </c>
    </row>
    <row r="6" spans="1:16" ht="15" customHeight="1">
      <c r="A6" s="85" t="s">
        <v>64</v>
      </c>
      <c r="B6" s="248" t="s">
        <v>2705</v>
      </c>
      <c r="C6" s="121"/>
      <c r="D6" s="137"/>
      <c r="E6" s="85" t="s">
        <v>65</v>
      </c>
      <c r="F6" s="127">
        <f>F7*10000/B14/1000000</f>
        <v>2.2999999999999994</v>
      </c>
      <c r="G6" s="122" t="s">
        <v>66</v>
      </c>
      <c r="H6" s="120"/>
      <c r="I6" s="85" t="s">
        <v>67</v>
      </c>
      <c r="J6" s="150">
        <v>0.05</v>
      </c>
      <c r="K6" s="122" t="s">
        <v>68</v>
      </c>
      <c r="M6" s="85" t="s">
        <v>69</v>
      </c>
      <c r="N6" s="87">
        <f>F6</f>
        <v>2.2999999999999994</v>
      </c>
      <c r="O6" s="122" t="s">
        <v>66</v>
      </c>
    </row>
    <row r="7" spans="1:16" ht="15" customHeight="1">
      <c r="A7" s="153"/>
      <c r="B7" s="153"/>
      <c r="C7" s="153"/>
      <c r="E7" s="85" t="s">
        <v>70</v>
      </c>
      <c r="F7" s="127">
        <f>工程量清单与初始投资加权增值税率计算!C42</f>
        <v>5519.9999999999991</v>
      </c>
      <c r="G7" s="122" t="s">
        <v>63</v>
      </c>
      <c r="I7" s="85" t="s">
        <v>71</v>
      </c>
      <c r="J7" s="149" t="s">
        <v>72</v>
      </c>
      <c r="K7" s="122"/>
      <c r="M7" s="265" t="s">
        <v>73</v>
      </c>
      <c r="N7" s="265"/>
      <c r="O7" s="265"/>
    </row>
    <row r="8" spans="1:16" ht="15" customHeight="1">
      <c r="A8" s="85" t="s">
        <v>74</v>
      </c>
      <c r="B8" s="249" t="s">
        <v>2706</v>
      </c>
      <c r="C8" s="122"/>
      <c r="D8" s="117"/>
      <c r="E8" s="264" t="s">
        <v>75</v>
      </c>
      <c r="F8" s="264"/>
      <c r="G8" s="264"/>
      <c r="H8" s="117"/>
      <c r="I8" s="264" t="s">
        <v>76</v>
      </c>
      <c r="J8" s="264"/>
      <c r="K8" s="264"/>
      <c r="M8" s="168" t="str">
        <f>"全投资IRR（"&amp;基础参数及输出结果表!B20&amp;"年运营）"</f>
        <v>全投资IRR（25年运营）</v>
      </c>
      <c r="N8" s="115">
        <f>IRR(光伏收益测算表!C20:AB20)</f>
        <v>9.0082971470847539E-2</v>
      </c>
      <c r="O8" s="85" t="s">
        <v>77</v>
      </c>
    </row>
    <row r="9" spans="1:16" ht="15" customHeight="1">
      <c r="A9" s="85" t="s">
        <v>78</v>
      </c>
      <c r="B9" s="249" t="s">
        <v>2708</v>
      </c>
      <c r="C9" s="122"/>
      <c r="D9" s="117"/>
      <c r="E9" s="85" t="s">
        <v>79</v>
      </c>
      <c r="F9" s="128" t="s">
        <v>80</v>
      </c>
      <c r="G9" s="122" t="s">
        <v>81</v>
      </c>
      <c r="H9" s="117"/>
      <c r="I9" s="85" t="s">
        <v>82</v>
      </c>
      <c r="J9" s="124">
        <f>工程量清单与初始投资加权增值税率计算!G43</f>
        <v>0.1149</v>
      </c>
      <c r="K9" s="122" t="s">
        <v>68</v>
      </c>
      <c r="M9" s="168" t="s">
        <v>83</v>
      </c>
      <c r="N9" s="87">
        <f>光伏收益测算表!B97</f>
        <v>9.116295256740738</v>
      </c>
      <c r="O9" s="85" t="s">
        <v>84</v>
      </c>
    </row>
    <row r="10" spans="1:16" ht="15" customHeight="1">
      <c r="A10" s="85" t="s">
        <v>85</v>
      </c>
      <c r="B10" s="161" t="s">
        <v>86</v>
      </c>
      <c r="C10" s="122"/>
      <c r="D10" s="117"/>
      <c r="E10" s="85" t="s">
        <v>87</v>
      </c>
      <c r="F10" s="161">
        <v>0</v>
      </c>
      <c r="G10" s="122" t="s">
        <v>88</v>
      </c>
      <c r="H10" s="117"/>
      <c r="I10" s="85" t="s">
        <v>89</v>
      </c>
      <c r="J10" s="129">
        <v>0.13</v>
      </c>
      <c r="K10" s="122" t="s">
        <v>68</v>
      </c>
      <c r="M10" s="168" t="str">
        <f>"资本金IRR（"&amp;基础参数及输出结果表!B20&amp;"年运营）"</f>
        <v>资本金IRR（25年运营）</v>
      </c>
      <c r="N10" s="115">
        <f>IRR(光伏收益测算表!C26:AB26)</f>
        <v>0.1338593415835041</v>
      </c>
      <c r="O10" s="85" t="s">
        <v>77</v>
      </c>
    </row>
    <row r="11" spans="1:16" ht="15" customHeight="1">
      <c r="A11" s="264" t="s">
        <v>90</v>
      </c>
      <c r="B11" s="264"/>
      <c r="C11" s="264"/>
      <c r="D11" s="118"/>
      <c r="E11" s="85" t="s">
        <v>91</v>
      </c>
      <c r="F11" s="169">
        <v>800</v>
      </c>
      <c r="G11" s="122" t="s">
        <v>92</v>
      </c>
      <c r="H11" s="118"/>
      <c r="I11" s="85" t="s">
        <v>93</v>
      </c>
      <c r="J11" s="129">
        <v>0.09</v>
      </c>
      <c r="K11" s="122" t="s">
        <v>68</v>
      </c>
      <c r="M11" s="168" t="s">
        <v>94</v>
      </c>
      <c r="N11" s="87">
        <f>光伏收益测算表!B98</f>
        <v>10.397375149253589</v>
      </c>
      <c r="O11" s="85" t="s">
        <v>84</v>
      </c>
    </row>
    <row r="12" spans="1:16" ht="15" customHeight="1">
      <c r="A12" s="122" t="s">
        <v>95</v>
      </c>
      <c r="B12" s="161">
        <v>24</v>
      </c>
      <c r="C12" s="122" t="s">
        <v>13</v>
      </c>
      <c r="D12" s="118"/>
      <c r="E12" s="85" t="s">
        <v>96</v>
      </c>
      <c r="F12" s="170">
        <v>690</v>
      </c>
      <c r="G12" s="122" t="s">
        <v>97</v>
      </c>
      <c r="H12" s="118"/>
      <c r="I12" s="85" t="s">
        <v>98</v>
      </c>
      <c r="J12" s="129">
        <v>0.06</v>
      </c>
      <c r="K12" s="122" t="s">
        <v>68</v>
      </c>
      <c r="M12" s="168" t="s">
        <v>99</v>
      </c>
      <c r="N12" s="86">
        <f>6.5%</f>
        <v>6.5000000000000002E-2</v>
      </c>
      <c r="O12" s="85" t="s">
        <v>77</v>
      </c>
    </row>
    <row r="13" spans="1:16" ht="15" customHeight="1">
      <c r="A13" s="122" t="s">
        <v>100</v>
      </c>
      <c r="B13" s="161">
        <v>1</v>
      </c>
      <c r="C13" s="122"/>
      <c r="D13" s="118"/>
      <c r="E13" s="85" t="s">
        <v>101</v>
      </c>
      <c r="F13" s="171">
        <v>3.1059999999999999</v>
      </c>
      <c r="G13" s="122" t="s">
        <v>102</v>
      </c>
      <c r="H13" s="118"/>
      <c r="I13" s="85" t="s">
        <v>103</v>
      </c>
      <c r="J13" s="129">
        <v>7.0000000000000007E-2</v>
      </c>
      <c r="K13" s="122" t="s">
        <v>68</v>
      </c>
      <c r="M13" s="168" t="s">
        <v>104</v>
      </c>
      <c r="N13" s="87">
        <f>光伏收益测算表!C123</f>
        <v>0.10850086842180809</v>
      </c>
      <c r="O13" s="85" t="s">
        <v>105</v>
      </c>
    </row>
    <row r="14" spans="1:16" ht="15" customHeight="1">
      <c r="A14" s="85" t="s">
        <v>106</v>
      </c>
      <c r="B14" s="172">
        <f>B12*B13</f>
        <v>24</v>
      </c>
      <c r="C14" s="122" t="s">
        <v>13</v>
      </c>
      <c r="D14" s="117"/>
      <c r="E14" s="85" t="s">
        <v>107</v>
      </c>
      <c r="F14" s="172">
        <f>INT(B14*1000000/F12)</f>
        <v>34782</v>
      </c>
      <c r="G14" s="122" t="s">
        <v>108</v>
      </c>
      <c r="H14" s="117"/>
      <c r="I14" s="85" t="s">
        <v>109</v>
      </c>
      <c r="J14" s="129">
        <v>0.03</v>
      </c>
      <c r="K14" s="122" t="s">
        <v>68</v>
      </c>
      <c r="M14" s="265" t="s">
        <v>110</v>
      </c>
      <c r="N14" s="265"/>
      <c r="O14" s="265"/>
    </row>
    <row r="15" spans="1:16" ht="15" customHeight="1">
      <c r="A15" s="85" t="s">
        <v>111</v>
      </c>
      <c r="B15" s="161" t="s">
        <v>112</v>
      </c>
      <c r="C15" s="250" t="s">
        <v>2709</v>
      </c>
      <c r="D15" s="117"/>
      <c r="E15" s="85" t="str">
        <f>IF($F$9="按光伏板数量","光伏板租金(元/块/年)",IF($F$9="按光伏板面积","光伏板租金（元/平方/年）"," "))</f>
        <v>光伏板租金（元/平方/年）</v>
      </c>
      <c r="F15" s="161">
        <v>0</v>
      </c>
      <c r="G15" s="122" t="str">
        <f>IF($E$15="光伏板租金(元/块/年)","元/块/年",IF($E$15="光伏板租金（元/平方/年）","元/平方/年","无需填写"))</f>
        <v>元/平方/年</v>
      </c>
      <c r="H15" s="117"/>
      <c r="I15" s="85" t="s">
        <v>113</v>
      </c>
      <c r="J15" s="129">
        <v>0.02</v>
      </c>
      <c r="K15" s="122" t="s">
        <v>68</v>
      </c>
      <c r="M15" s="168" t="s">
        <v>114</v>
      </c>
      <c r="N15" s="107">
        <v>45659</v>
      </c>
      <c r="O15" s="85" t="s">
        <v>115</v>
      </c>
    </row>
    <row r="16" spans="1:16" ht="15" customHeight="1">
      <c r="A16" s="85" t="s">
        <v>116</v>
      </c>
      <c r="B16" s="161" t="s">
        <v>117</v>
      </c>
      <c r="C16" s="122"/>
      <c r="D16" s="117"/>
      <c r="E16" s="264" t="s">
        <v>118</v>
      </c>
      <c r="F16" s="264"/>
      <c r="G16" s="264"/>
      <c r="H16" s="117"/>
      <c r="I16" s="85" t="s">
        <v>119</v>
      </c>
      <c r="J16" s="124">
        <v>2.9999999999999997E-4</v>
      </c>
      <c r="K16" s="122" t="s">
        <v>68</v>
      </c>
      <c r="M16" s="168" t="s">
        <v>120</v>
      </c>
      <c r="N16" s="107">
        <v>45659</v>
      </c>
      <c r="O16" s="85" t="s">
        <v>115</v>
      </c>
      <c r="P16" s="173" t="s">
        <v>121</v>
      </c>
    </row>
    <row r="17" spans="1:16" ht="15" customHeight="1">
      <c r="A17" s="264" t="s">
        <v>122</v>
      </c>
      <c r="B17" s="264"/>
      <c r="C17" s="264"/>
      <c r="D17" s="118"/>
      <c r="E17" s="122" t="s">
        <v>123</v>
      </c>
      <c r="F17" s="161" t="s">
        <v>124</v>
      </c>
      <c r="G17" s="123" t="s">
        <v>125</v>
      </c>
      <c r="H17" s="118"/>
      <c r="I17" s="85" t="s">
        <v>126</v>
      </c>
      <c r="J17" s="129">
        <f>IF(J21="是",15%,25%)</f>
        <v>0.25</v>
      </c>
      <c r="K17" s="122" t="s">
        <v>68</v>
      </c>
      <c r="M17" s="168" t="s">
        <v>127</v>
      </c>
      <c r="N17" s="87">
        <f>DATEDIF(N15,N16,"M")</f>
        <v>0</v>
      </c>
      <c r="O17" s="85" t="s">
        <v>128</v>
      </c>
    </row>
    <row r="18" spans="1:16" ht="15" customHeight="1">
      <c r="A18" s="85" t="s">
        <v>129</v>
      </c>
      <c r="B18" s="174">
        <v>45413</v>
      </c>
      <c r="C18" s="122"/>
      <c r="D18" s="117"/>
      <c r="E18" s="122" t="s">
        <v>130</v>
      </c>
      <c r="F18" s="194">
        <v>0.1</v>
      </c>
      <c r="G18" s="193" t="s">
        <v>68</v>
      </c>
      <c r="H18" s="117"/>
      <c r="I18" s="85" t="s">
        <v>131</v>
      </c>
      <c r="J18" s="130">
        <v>0</v>
      </c>
      <c r="K18" s="122" t="s">
        <v>132</v>
      </c>
      <c r="M18" s="175" t="s">
        <v>99</v>
      </c>
      <c r="N18" s="108">
        <v>8.3000000000000004E-2</v>
      </c>
      <c r="O18" s="176" t="s">
        <v>77</v>
      </c>
      <c r="P18" s="173" t="s">
        <v>133</v>
      </c>
    </row>
    <row r="19" spans="1:16" ht="15" customHeight="1">
      <c r="A19" s="85" t="s">
        <v>134</v>
      </c>
      <c r="B19" s="174">
        <v>45597</v>
      </c>
      <c r="C19" s="122"/>
      <c r="D19" s="117"/>
      <c r="E19" s="122" t="s">
        <v>135</v>
      </c>
      <c r="F19" s="195">
        <v>2</v>
      </c>
      <c r="G19" s="153" t="s">
        <v>136</v>
      </c>
      <c r="H19" s="117"/>
      <c r="I19" s="85" t="s">
        <v>137</v>
      </c>
      <c r="J19" s="130">
        <v>0</v>
      </c>
      <c r="K19" s="122" t="s">
        <v>138</v>
      </c>
      <c r="M19" s="177" t="s">
        <v>139</v>
      </c>
      <c r="N19" s="87">
        <f>NPV(N18,光伏收益测算表!D34:AB34)*(1+N18)^(N17/12)</f>
        <v>5819.4940939796479</v>
      </c>
      <c r="O19" s="85" t="s">
        <v>63</v>
      </c>
      <c r="P19" s="173"/>
    </row>
    <row r="20" spans="1:16" ht="15" customHeight="1">
      <c r="A20" s="85" t="s">
        <v>140</v>
      </c>
      <c r="B20" s="170">
        <v>25</v>
      </c>
      <c r="C20" s="122" t="s">
        <v>84</v>
      </c>
      <c r="D20" s="117"/>
      <c r="E20" s="85" t="s">
        <v>141</v>
      </c>
      <c r="F20" s="149">
        <f>B14*F18</f>
        <v>2.4000000000000004</v>
      </c>
      <c r="G20" s="122" t="s">
        <v>13</v>
      </c>
      <c r="H20" s="117"/>
      <c r="I20" s="85" t="s">
        <v>142</v>
      </c>
      <c r="J20" s="131" t="s">
        <v>33</v>
      </c>
      <c r="K20" s="122" t="s">
        <v>143</v>
      </c>
      <c r="M20" s="177" t="s">
        <v>144</v>
      </c>
      <c r="N20" s="87">
        <f>N19*10000/(B14*1000000)</f>
        <v>2.4247892058248532</v>
      </c>
      <c r="O20" s="122" t="s">
        <v>66</v>
      </c>
    </row>
    <row r="21" spans="1:16" ht="15" customHeight="1">
      <c r="A21" s="85" t="s">
        <v>145</v>
      </c>
      <c r="B21" s="178">
        <f>DATE(YEAR(B19)+B20,MONTH(B19),DAY(B19))</f>
        <v>54728</v>
      </c>
      <c r="C21" s="153"/>
      <c r="E21" s="85" t="s">
        <v>146</v>
      </c>
      <c r="F21" s="149">
        <f>F20*F19</f>
        <v>4.8000000000000007</v>
      </c>
      <c r="G21" s="122" t="s">
        <v>147</v>
      </c>
      <c r="I21" s="85" t="s">
        <v>148</v>
      </c>
      <c r="J21" s="131" t="s">
        <v>33</v>
      </c>
      <c r="K21" s="122" t="s">
        <v>143</v>
      </c>
      <c r="M21" s="177" t="s">
        <v>149</v>
      </c>
      <c r="N21" s="87">
        <f>光伏收益测算表!B26*10000/(B14*1000*1000)</f>
        <v>3.5124503382444616</v>
      </c>
      <c r="O21" s="122" t="s">
        <v>66</v>
      </c>
    </row>
    <row r="22" spans="1:16" ht="15" customHeight="1">
      <c r="A22" s="265" t="s">
        <v>150</v>
      </c>
      <c r="B22" s="265"/>
      <c r="C22" s="265"/>
      <c r="D22" s="119"/>
      <c r="E22" s="85" t="s">
        <v>151</v>
      </c>
      <c r="F22" s="161">
        <v>180</v>
      </c>
      <c r="G22" s="122" t="s">
        <v>152</v>
      </c>
      <c r="H22" s="119"/>
      <c r="I22" s="272" t="s">
        <v>153</v>
      </c>
      <c r="J22" s="273"/>
      <c r="K22" s="274"/>
    </row>
    <row r="23" spans="1:16" ht="15" customHeight="1">
      <c r="A23" s="116" t="s">
        <v>2707</v>
      </c>
      <c r="B23" s="169">
        <v>1214.1500000000001</v>
      </c>
      <c r="C23" s="122" t="s">
        <v>136</v>
      </c>
      <c r="D23" s="117"/>
      <c r="E23" s="264" t="s">
        <v>154</v>
      </c>
      <c r="F23" s="264"/>
      <c r="G23" s="264"/>
      <c r="H23" s="117"/>
      <c r="I23" s="85" t="s">
        <v>155</v>
      </c>
      <c r="J23" s="131">
        <v>0.3</v>
      </c>
      <c r="K23" s="122" t="s">
        <v>156</v>
      </c>
    </row>
    <row r="24" spans="1:16" ht="15" customHeight="1">
      <c r="A24" s="85" t="s">
        <v>157</v>
      </c>
      <c r="B24" s="179">
        <f>B23*B26</f>
        <v>1001.67375</v>
      </c>
      <c r="C24" s="122" t="s">
        <v>136</v>
      </c>
      <c r="D24" s="117"/>
      <c r="E24" s="85" t="s">
        <v>158</v>
      </c>
      <c r="F24" s="161">
        <v>0.04</v>
      </c>
      <c r="G24" s="122" t="s">
        <v>66</v>
      </c>
      <c r="H24" s="117"/>
      <c r="I24" s="85" t="s">
        <v>159</v>
      </c>
      <c r="J24" s="148">
        <f>F7*J23</f>
        <v>1655.9999999999998</v>
      </c>
      <c r="K24" s="122" t="s">
        <v>160</v>
      </c>
      <c r="M24" s="85" t="s">
        <v>161</v>
      </c>
      <c r="N24" s="205">
        <v>0.2</v>
      </c>
      <c r="O24" s="122" t="s">
        <v>66</v>
      </c>
      <c r="P24" s="173" t="s">
        <v>162</v>
      </c>
    </row>
    <row r="25" spans="1:16" ht="15" customHeight="1">
      <c r="A25" s="265" t="s">
        <v>163</v>
      </c>
      <c r="B25" s="265"/>
      <c r="C25" s="265"/>
      <c r="D25" s="119"/>
      <c r="E25" s="85" t="s">
        <v>164</v>
      </c>
      <c r="F25" s="161">
        <v>0</v>
      </c>
      <c r="G25" s="122" t="s">
        <v>66</v>
      </c>
      <c r="H25" s="119"/>
      <c r="I25" s="85" t="s">
        <v>165</v>
      </c>
      <c r="J25" s="148">
        <f>F7*(1-J23)</f>
        <v>3863.9999999999991</v>
      </c>
      <c r="K25" s="122" t="s">
        <v>160</v>
      </c>
      <c r="M25" s="116" t="s">
        <v>166</v>
      </c>
      <c r="N25" s="87">
        <f>N20-N6-N24</f>
        <v>-7.5210794175146145E-2</v>
      </c>
      <c r="O25" s="122" t="s">
        <v>66</v>
      </c>
    </row>
    <row r="26" spans="1:16" ht="15" customHeight="1">
      <c r="A26" s="116" t="s">
        <v>167</v>
      </c>
      <c r="B26" s="189">
        <v>0.82499999999999996</v>
      </c>
      <c r="C26" s="122" t="s">
        <v>156</v>
      </c>
      <c r="D26" s="117"/>
      <c r="E26" s="85" t="s">
        <v>168</v>
      </c>
      <c r="F26" s="124">
        <v>2.5000000000000001E-3</v>
      </c>
      <c r="G26" s="122" t="s">
        <v>77</v>
      </c>
      <c r="H26" s="117"/>
      <c r="I26" s="85" t="s">
        <v>169</v>
      </c>
      <c r="J26" s="130">
        <v>10</v>
      </c>
      <c r="K26" s="122" t="s">
        <v>170</v>
      </c>
      <c r="M26" s="116" t="s">
        <v>171</v>
      </c>
      <c r="N26" s="207">
        <f>工程量清单与初始投资加权增值税率计算!C52</f>
        <v>1.2</v>
      </c>
      <c r="O26" s="122" t="s">
        <v>66</v>
      </c>
    </row>
    <row r="27" spans="1:16" ht="15" customHeight="1">
      <c r="A27" s="85" t="s">
        <v>172</v>
      </c>
      <c r="B27" s="124">
        <v>0.02</v>
      </c>
      <c r="C27" s="122" t="s">
        <v>156</v>
      </c>
      <c r="D27" s="117"/>
      <c r="E27" s="85" t="s">
        <v>173</v>
      </c>
      <c r="F27" s="161">
        <v>0</v>
      </c>
      <c r="G27" s="153"/>
      <c r="H27" s="117"/>
      <c r="I27" s="85" t="s">
        <v>174</v>
      </c>
      <c r="J27" s="86">
        <v>4.2000000000000003E-2</v>
      </c>
      <c r="K27" s="122" t="s">
        <v>156</v>
      </c>
      <c r="M27" s="208" t="s">
        <v>175</v>
      </c>
      <c r="N27" s="87">
        <f>N26+N25</f>
        <v>1.1247892058248539</v>
      </c>
      <c r="O27" s="209" t="s">
        <v>66</v>
      </c>
      <c r="P27" s="181"/>
    </row>
    <row r="28" spans="1:16" ht="15" customHeight="1">
      <c r="A28" s="85" t="s">
        <v>176</v>
      </c>
      <c r="B28" s="124">
        <v>5.0000000000000001E-3</v>
      </c>
      <c r="C28" s="122" t="s">
        <v>156</v>
      </c>
      <c r="D28" s="117"/>
      <c r="E28" s="271" t="s">
        <v>177</v>
      </c>
      <c r="F28" s="271"/>
      <c r="G28" s="271"/>
      <c r="H28" s="117"/>
      <c r="I28" s="85" t="s">
        <v>178</v>
      </c>
      <c r="J28" s="130" t="s">
        <v>179</v>
      </c>
      <c r="K28" s="122" t="s">
        <v>180</v>
      </c>
      <c r="P28" s="182"/>
    </row>
    <row r="29" spans="1:16" ht="15" customHeight="1" thickBot="1">
      <c r="A29" s="85" t="s">
        <v>181</v>
      </c>
      <c r="B29" s="86">
        <v>0</v>
      </c>
      <c r="C29" s="122" t="s">
        <v>156</v>
      </c>
      <c r="D29" s="117"/>
      <c r="E29" s="117"/>
      <c r="F29" s="117"/>
      <c r="G29" s="117"/>
      <c r="H29" s="117"/>
    </row>
    <row r="30" spans="1:16" ht="15" customHeight="1">
      <c r="A30" s="85" t="s">
        <v>182</v>
      </c>
      <c r="B30" s="86">
        <v>0</v>
      </c>
      <c r="C30" s="122" t="s">
        <v>156</v>
      </c>
      <c r="D30" s="117"/>
      <c r="E30" s="266" t="s">
        <v>183</v>
      </c>
      <c r="F30" s="117"/>
      <c r="G30" s="117"/>
      <c r="H30" s="117"/>
      <c r="J30" s="254"/>
      <c r="K30" s="255" t="s">
        <v>2716</v>
      </c>
    </row>
    <row r="31" spans="1:16" ht="15" customHeight="1">
      <c r="A31" s="85" t="s">
        <v>184</v>
      </c>
      <c r="B31" s="86">
        <v>0</v>
      </c>
      <c r="C31" s="122" t="s">
        <v>156</v>
      </c>
      <c r="D31" s="117"/>
      <c r="E31" s="266"/>
      <c r="F31" s="251"/>
      <c r="G31" s="117"/>
      <c r="H31" s="117"/>
      <c r="J31" s="256" t="s">
        <v>2713</v>
      </c>
      <c r="K31" s="257" t="s">
        <v>2714</v>
      </c>
    </row>
    <row r="32" spans="1:16" ht="15" customHeight="1">
      <c r="A32" s="85" t="s">
        <v>185</v>
      </c>
      <c r="B32" s="86">
        <v>0</v>
      </c>
      <c r="C32" s="122" t="s">
        <v>156</v>
      </c>
      <c r="D32" s="117"/>
      <c r="E32" s="266"/>
      <c r="F32" s="117"/>
      <c r="G32" s="117"/>
      <c r="H32" s="117"/>
      <c r="J32" s="256" t="s">
        <v>2715</v>
      </c>
      <c r="K32" s="257" t="s">
        <v>2717</v>
      </c>
    </row>
    <row r="33" spans="1:15" ht="15" customHeight="1" thickBot="1">
      <c r="A33" s="85" t="s">
        <v>186</v>
      </c>
      <c r="B33" s="86">
        <v>1.4999999999999999E-2</v>
      </c>
      <c r="C33" s="122" t="s">
        <v>156</v>
      </c>
      <c r="D33" s="117"/>
      <c r="E33" s="266"/>
      <c r="F33" s="117"/>
      <c r="G33" s="117"/>
      <c r="H33" s="117"/>
      <c r="I33" s="173"/>
      <c r="J33" s="258" t="s">
        <v>2718</v>
      </c>
      <c r="K33" s="259" t="s">
        <v>2719</v>
      </c>
    </row>
    <row r="34" spans="1:15" ht="15" customHeight="1">
      <c r="A34" s="85" t="s">
        <v>187</v>
      </c>
      <c r="B34" s="189">
        <f>1-(1-B30)*(1-B31)*(1-B32)*(1-B33)</f>
        <v>1.5000000000000013E-2</v>
      </c>
      <c r="C34" s="122" t="s">
        <v>77</v>
      </c>
      <c r="D34" s="117"/>
      <c r="E34" s="266"/>
      <c r="F34" s="117"/>
      <c r="G34" s="117"/>
      <c r="H34" s="117"/>
      <c r="I34" s="173"/>
    </row>
    <row r="35" spans="1:15" ht="15" customHeight="1">
      <c r="A35" s="265" t="s">
        <v>188</v>
      </c>
      <c r="B35" s="265"/>
      <c r="C35" s="265"/>
      <c r="D35" s="119"/>
      <c r="F35" s="119"/>
      <c r="G35" s="119"/>
      <c r="H35" s="119"/>
      <c r="J35" s="260" t="s">
        <v>2720</v>
      </c>
    </row>
    <row r="36" spans="1:15" ht="15" customHeight="1">
      <c r="A36" s="264" t="s">
        <v>189</v>
      </c>
      <c r="B36" s="264"/>
      <c r="C36" s="264"/>
      <c r="D36" s="118"/>
      <c r="E36" s="252" t="s">
        <v>2711</v>
      </c>
      <c r="F36" s="118"/>
      <c r="G36" s="118"/>
      <c r="H36" s="118"/>
    </row>
    <row r="37" spans="1:15" ht="15" customHeight="1">
      <c r="A37" s="85" t="s">
        <v>190</v>
      </c>
      <c r="B37" s="86">
        <v>0.9</v>
      </c>
      <c r="C37" s="122" t="s">
        <v>77</v>
      </c>
      <c r="D37" s="117"/>
      <c r="E37" s="252" t="s">
        <v>2712</v>
      </c>
      <c r="F37" s="117"/>
      <c r="G37" s="117"/>
      <c r="H37" s="117"/>
    </row>
    <row r="38" spans="1:15" ht="15" customHeight="1">
      <c r="A38" s="85" t="s">
        <v>191</v>
      </c>
      <c r="B38" s="189">
        <f>IF(E38="全额消纳",0,1-B37)</f>
        <v>0</v>
      </c>
      <c r="C38" s="122" t="s">
        <v>77</v>
      </c>
      <c r="D38" s="117"/>
      <c r="E38" s="253" t="s">
        <v>2710</v>
      </c>
      <c r="F38" s="117"/>
      <c r="G38" s="117"/>
      <c r="H38" s="117"/>
    </row>
    <row r="39" spans="1:15" ht="15" customHeight="1">
      <c r="A39" s="85" t="s">
        <v>192</v>
      </c>
      <c r="B39" s="125">
        <f>VLOOKUP(B8,各地区日照小时数与脱硫燃煤标杆电价!$A$2:$G$2086,7,0)</f>
        <v>0.35149999999999998</v>
      </c>
      <c r="C39" s="122" t="s">
        <v>193</v>
      </c>
      <c r="D39" s="117"/>
      <c r="E39" s="191" t="s">
        <v>194</v>
      </c>
      <c r="F39" s="117"/>
      <c r="G39" s="117"/>
      <c r="H39" s="117"/>
      <c r="I39" s="173"/>
    </row>
    <row r="40" spans="1:15" ht="15" customHeight="1">
      <c r="A40" s="85" t="s">
        <v>195</v>
      </c>
      <c r="B40" s="190">
        <f>B41-B39</f>
        <v>0</v>
      </c>
      <c r="C40" s="122" t="s">
        <v>193</v>
      </c>
      <c r="D40" s="117"/>
      <c r="F40" s="117"/>
      <c r="G40" s="117"/>
      <c r="H40" s="117"/>
    </row>
    <row r="41" spans="1:15" ht="15" customHeight="1">
      <c r="A41" s="85" t="s">
        <v>196</v>
      </c>
      <c r="B41" s="125">
        <v>0.35149999999999998</v>
      </c>
      <c r="C41" s="122" t="s">
        <v>193</v>
      </c>
      <c r="D41" s="117"/>
      <c r="E41" s="192" t="s">
        <v>197</v>
      </c>
      <c r="F41" s="117"/>
      <c r="G41" s="117"/>
      <c r="H41" s="117"/>
      <c r="I41" s="183"/>
    </row>
    <row r="42" spans="1:15" ht="15" customHeight="1">
      <c r="A42" s="85" t="s">
        <v>198</v>
      </c>
      <c r="B42" s="125">
        <v>0.4</v>
      </c>
      <c r="C42" s="122" t="s">
        <v>193</v>
      </c>
      <c r="D42" s="117"/>
      <c r="E42" s="192" t="s">
        <v>199</v>
      </c>
      <c r="F42" s="117"/>
      <c r="G42" s="117"/>
      <c r="H42" s="117"/>
      <c r="I42" s="173"/>
    </row>
    <row r="43" spans="1:15" ht="15" customHeight="1">
      <c r="A43" s="264" t="s">
        <v>200</v>
      </c>
      <c r="B43" s="264"/>
      <c r="C43" s="264"/>
      <c r="D43" s="118"/>
      <c r="E43" s="118"/>
      <c r="F43" s="118"/>
      <c r="G43" s="118"/>
      <c r="H43" s="118"/>
    </row>
    <row r="44" spans="1:15" ht="15" customHeight="1">
      <c r="A44" s="122" t="s">
        <v>192</v>
      </c>
      <c r="B44" s="161">
        <v>0.4012</v>
      </c>
      <c r="C44" s="122" t="s">
        <v>193</v>
      </c>
      <c r="D44" s="118"/>
      <c r="E44" s="191" t="s">
        <v>194</v>
      </c>
      <c r="F44" s="118"/>
      <c r="G44" s="118"/>
      <c r="H44" s="118"/>
    </row>
    <row r="45" spans="1:15" ht="15" customHeight="1">
      <c r="A45" s="85" t="s">
        <v>201</v>
      </c>
      <c r="B45" s="161">
        <v>0.4012</v>
      </c>
      <c r="C45" s="122" t="s">
        <v>193</v>
      </c>
      <c r="D45" s="117"/>
      <c r="E45" s="191" t="s">
        <v>202</v>
      </c>
      <c r="F45" s="117"/>
      <c r="G45" s="184"/>
      <c r="H45" s="117"/>
    </row>
    <row r="46" spans="1:15" ht="15" customHeight="1">
      <c r="A46" s="85" t="s">
        <v>203</v>
      </c>
      <c r="B46" s="161"/>
      <c r="C46" s="122" t="s">
        <v>193</v>
      </c>
      <c r="D46" s="117"/>
      <c r="E46" s="117"/>
      <c r="F46" s="117"/>
      <c r="G46" s="117"/>
      <c r="H46" s="117"/>
      <c r="O46" s="185"/>
    </row>
    <row r="47" spans="1:15" ht="15" customHeight="1">
      <c r="A47" s="85" t="s">
        <v>204</v>
      </c>
      <c r="B47" s="161"/>
      <c r="C47" s="122" t="s">
        <v>84</v>
      </c>
      <c r="D47" s="117"/>
      <c r="E47" s="117"/>
      <c r="F47" s="117"/>
      <c r="G47" s="117"/>
      <c r="H47" s="117"/>
      <c r="N47" s="186"/>
    </row>
    <row r="48" spans="1:15" ht="15" customHeight="1">
      <c r="A48" s="85" t="s">
        <v>205</v>
      </c>
      <c r="B48" s="161"/>
      <c r="C48" s="122" t="s">
        <v>193</v>
      </c>
      <c r="D48" s="117"/>
      <c r="E48" s="117"/>
      <c r="F48" s="117"/>
      <c r="G48" s="117"/>
      <c r="H48" s="117"/>
    </row>
    <row r="49" spans="1:13" ht="15" customHeight="1">
      <c r="A49" s="85" t="s">
        <v>206</v>
      </c>
      <c r="B49" s="161"/>
      <c r="C49" s="122" t="s">
        <v>84</v>
      </c>
      <c r="D49" s="117"/>
      <c r="E49" s="117"/>
      <c r="F49" s="117"/>
      <c r="G49" s="117"/>
      <c r="H49" s="117"/>
    </row>
    <row r="50" spans="1:13" ht="15" customHeight="1">
      <c r="D50" s="119"/>
      <c r="E50" s="119"/>
      <c r="F50" s="119"/>
      <c r="G50" s="119"/>
      <c r="H50" s="119"/>
    </row>
    <row r="51" spans="1:13" ht="15" customHeight="1">
      <c r="D51" s="119"/>
      <c r="E51" s="119"/>
      <c r="F51" s="119"/>
      <c r="G51" s="119"/>
      <c r="H51" s="119"/>
    </row>
    <row r="52" spans="1:13" ht="15" customHeight="1">
      <c r="A52" s="187"/>
      <c r="D52" s="117"/>
      <c r="E52" s="117"/>
      <c r="F52" s="117"/>
      <c r="G52" s="117"/>
      <c r="H52" s="117"/>
    </row>
    <row r="53" spans="1:13" ht="15" customHeight="1">
      <c r="D53" s="117"/>
      <c r="E53" s="117"/>
      <c r="F53" s="117"/>
      <c r="G53" s="117"/>
      <c r="H53" s="117"/>
      <c r="K53" s="180"/>
      <c r="M53" s="173"/>
    </row>
    <row r="54" spans="1:13" ht="15" customHeight="1">
      <c r="D54" s="117"/>
      <c r="E54" s="117"/>
      <c r="F54" s="117"/>
      <c r="G54" s="117"/>
      <c r="H54" s="117"/>
      <c r="K54" s="180"/>
      <c r="M54" s="173"/>
    </row>
    <row r="55" spans="1:13" ht="15" customHeight="1">
      <c r="D55" s="117"/>
      <c r="E55" s="117"/>
      <c r="F55" s="117"/>
      <c r="G55" s="117"/>
      <c r="H55" s="117"/>
      <c r="K55" s="180"/>
      <c r="M55" s="173"/>
    </row>
    <row r="56" spans="1:13" ht="15" customHeight="1">
      <c r="D56" s="117"/>
      <c r="E56" s="117"/>
      <c r="F56" s="117"/>
      <c r="G56" s="117"/>
      <c r="H56" s="117"/>
    </row>
    <row r="57" spans="1:13" ht="15" customHeight="1">
      <c r="D57" s="117"/>
      <c r="E57" s="117"/>
      <c r="F57" s="117"/>
      <c r="G57" s="117"/>
      <c r="H57" s="117"/>
    </row>
    <row r="58" spans="1:13" ht="15" customHeight="1">
      <c r="D58" s="117"/>
      <c r="E58" s="117"/>
      <c r="F58" s="117"/>
      <c r="G58" s="117"/>
      <c r="H58" s="117"/>
    </row>
    <row r="59" spans="1:13" ht="15" customHeight="1">
      <c r="D59" s="117"/>
      <c r="E59" s="117"/>
      <c r="F59" s="117"/>
      <c r="G59" s="117"/>
      <c r="H59" s="117"/>
    </row>
    <row r="60" spans="1:13" ht="15" customHeight="1">
      <c r="D60" s="117"/>
      <c r="E60" s="117"/>
      <c r="F60" s="117"/>
      <c r="G60" s="117"/>
      <c r="H60" s="117"/>
    </row>
    <row r="61" spans="1:13" ht="15" customHeight="1">
      <c r="D61" s="117"/>
      <c r="E61" s="117"/>
      <c r="F61" s="117"/>
      <c r="G61" s="117"/>
      <c r="H61" s="117"/>
    </row>
    <row r="62" spans="1:13" ht="15" customHeight="1">
      <c r="D62" s="117"/>
      <c r="E62" s="117"/>
      <c r="F62" s="117"/>
      <c r="G62" s="117"/>
      <c r="H62" s="117"/>
    </row>
    <row r="63" spans="1:13" ht="15" customHeight="1">
      <c r="D63" s="117"/>
      <c r="E63" s="117"/>
      <c r="F63" s="117"/>
      <c r="G63" s="117"/>
      <c r="H63" s="117"/>
    </row>
    <row r="64" spans="1:13" ht="15" customHeight="1">
      <c r="D64" s="117"/>
      <c r="E64" s="117"/>
      <c r="F64" s="117"/>
      <c r="G64" s="117"/>
      <c r="H64" s="117"/>
    </row>
    <row r="65" spans="4:9" ht="15" customHeight="1">
      <c r="D65" s="117"/>
      <c r="E65" s="117"/>
      <c r="F65" s="117"/>
      <c r="G65" s="117"/>
      <c r="H65" s="117"/>
    </row>
    <row r="66" spans="4:9" ht="15" customHeight="1">
      <c r="D66" s="117"/>
      <c r="E66" s="117"/>
      <c r="F66" s="117"/>
      <c r="G66" s="117"/>
      <c r="H66" s="117"/>
    </row>
    <row r="67" spans="4:9" ht="15" customHeight="1">
      <c r="D67" s="117"/>
      <c r="E67" s="117"/>
      <c r="F67" s="117"/>
      <c r="G67" s="117"/>
      <c r="H67" s="117"/>
    </row>
    <row r="68" spans="4:9" ht="15" customHeight="1">
      <c r="D68" s="117"/>
      <c r="E68" s="117"/>
      <c r="F68" s="117"/>
      <c r="G68" s="117"/>
      <c r="H68" s="117"/>
    </row>
    <row r="69" spans="4:9" ht="15" customHeight="1">
      <c r="D69" s="117"/>
      <c r="E69" s="117"/>
      <c r="F69" s="117"/>
      <c r="G69" s="117"/>
      <c r="H69" s="117"/>
    </row>
    <row r="70" spans="4:9" ht="15" customHeight="1">
      <c r="D70" s="117"/>
      <c r="E70" s="117"/>
      <c r="F70" s="117"/>
      <c r="G70" s="117"/>
      <c r="H70" s="117"/>
      <c r="I70" s="173"/>
    </row>
    <row r="71" spans="4:9" ht="15" customHeight="1">
      <c r="I71" s="188"/>
    </row>
  </sheetData>
  <mergeCells count="25">
    <mergeCell ref="A1:O1"/>
    <mergeCell ref="A35:C35"/>
    <mergeCell ref="M2:O2"/>
    <mergeCell ref="A17:C17"/>
    <mergeCell ref="A25:C25"/>
    <mergeCell ref="A2:K2"/>
    <mergeCell ref="E8:G8"/>
    <mergeCell ref="A11:C11"/>
    <mergeCell ref="M4:O4"/>
    <mergeCell ref="E28:G28"/>
    <mergeCell ref="I22:K22"/>
    <mergeCell ref="A5:C5"/>
    <mergeCell ref="E5:G5"/>
    <mergeCell ref="I4:K4"/>
    <mergeCell ref="A22:C22"/>
    <mergeCell ref="I8:K8"/>
    <mergeCell ref="A43:C43"/>
    <mergeCell ref="E4:G4"/>
    <mergeCell ref="M7:O7"/>
    <mergeCell ref="E30:E34"/>
    <mergeCell ref="A4:C4"/>
    <mergeCell ref="M14:O14"/>
    <mergeCell ref="E23:G23"/>
    <mergeCell ref="A36:C36"/>
    <mergeCell ref="E16:G16"/>
  </mergeCells>
  <phoneticPr fontId="1" type="noConversion"/>
  <conditionalFormatting sqref="B37:B42">
    <cfRule type="expression" dxfId="36" priority="3">
      <formula>ISNUMBER(SEARCH("集中式光伏",$B$16))</formula>
    </cfRule>
  </conditionalFormatting>
  <conditionalFormatting sqref="B44:B49">
    <cfRule type="expression" dxfId="35" priority="53">
      <formula>ISNUMBER(SEARCH("自发自用余电上网",$B$16))</formula>
    </cfRule>
    <cfRule type="expression" dxfId="34" priority="54">
      <formula>ISNUMBER(SEARCH("全额上网",$B$16))</formula>
    </cfRule>
  </conditionalFormatting>
  <conditionalFormatting sqref="F10:F11">
    <cfRule type="expression" dxfId="33" priority="1">
      <formula>ISNUMBER(SEARCH("按光伏板数量",$F$9))</formula>
    </cfRule>
    <cfRule type="expression" dxfId="32" priority="2">
      <formula>ISNUMBER(SEARCH("按光伏板面积",$F$9))</formula>
    </cfRule>
  </conditionalFormatting>
  <conditionalFormatting sqref="F12:F15">
    <cfRule type="expression" dxfId="31" priority="4">
      <formula>ISNUMBER(SEARCH("按土地面积",$F$9))</formula>
    </cfRule>
  </conditionalFormatting>
  <conditionalFormatting sqref="F18:F22">
    <cfRule type="expression" dxfId="30" priority="55">
      <formula>ISNUMBER(SEARCH("自建配储",$F$17))</formula>
    </cfRule>
  </conditionalFormatting>
  <dataValidations count="9">
    <dataValidation type="list" allowBlank="1" showInputMessage="1" showErrorMessage="1" sqref="J20:J21" xr:uid="{00000000-0002-0000-0200-000000000000}">
      <formula1>"是,否"</formula1>
    </dataValidation>
    <dataValidation type="list" allowBlank="1" showInputMessage="1" showErrorMessage="1" sqref="F9" xr:uid="{00000000-0002-0000-0200-000001000000}">
      <formula1>"按土地面积,按光伏板面积,按光伏板数量"</formula1>
    </dataValidation>
    <dataValidation allowBlank="1" showInputMessage="1" showErrorMessage="1" prompt="请参考解决方案意见" sqref="B33:B34" xr:uid="{00000000-0002-0000-0200-000002000000}"/>
    <dataValidation type="list" allowBlank="1" showInputMessage="1" prompt="若FCFE为负数，表示融资方案不可行，请另作调整" sqref="J28" xr:uid="{00000000-0002-0000-0200-000003000000}">
      <formula1>"等额本息,等额本金,自定义方案"</formula1>
    </dataValidation>
    <dataValidation type="list" allowBlank="1" showInputMessage="1" showErrorMessage="1" sqref="B16" xr:uid="{00000000-0002-0000-0200-000004000000}">
      <formula1>"全额上网,自发自用余电上网,集中式光伏"</formula1>
    </dataValidation>
    <dataValidation allowBlank="1" showInputMessage="1" showErrorMessage="1" prompt="若FCFE为负数，表示融资方案不可行，请另作调整" sqref="J23 J26:J27" xr:uid="{00000000-0002-0000-0200-000005000000}"/>
    <dataValidation type="list" allowBlank="1" showInputMessage="1" showErrorMessage="1" sqref="F17" xr:uid="{00000000-0002-0000-0200-000006000000}">
      <formula1>"自建配储,容量租赁"</formula1>
    </dataValidation>
    <dataValidation type="list" allowBlank="1" showInputMessage="1" sqref="J18:J19" xr:uid="{00000000-0002-0000-0200-000007000000}">
      <formula1>"请手动输入适用税额"</formula1>
    </dataValidation>
    <dataValidation type="list" allowBlank="1" showInputMessage="1" showErrorMessage="1" prompt="简化处理不考虑清理费用与增值税影响_x000a_出售：假设售价=残值_x000a_无偿转让：作报废处理，营业外支出=残值" sqref="J7" xr:uid="{00000000-0002-0000-0200-000008000000}">
      <formula1>"出售,无偿转让"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4C24-AEB8-4EED-BDB6-0AFAFB2587F8}">
  <sheetPr codeName="Sheet10"/>
  <dimension ref="A1"/>
  <sheetViews>
    <sheetView tabSelected="1" workbookViewId="0">
      <selection activeCell="I19" sqref="I19"/>
    </sheetView>
  </sheetViews>
  <sheetFormatPr defaultRowHeight="15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A25D2-3285-48D5-BE39-00E6C681A9CD}">
  <sheetPr codeName="Sheet4">
    <outlinePr summaryBelow="0" summaryRight="0"/>
  </sheetPr>
  <dimension ref="A1:H125"/>
  <sheetViews>
    <sheetView workbookViewId="0">
      <selection activeCell="C60" sqref="C60:D66"/>
    </sheetView>
  </sheetViews>
  <sheetFormatPr defaultColWidth="8.84375" defaultRowHeight="15" customHeight="1"/>
  <cols>
    <col min="2" max="2" width="19.3046875" style="38" customWidth="1"/>
    <col min="5" max="5" width="16.4609375" style="38" customWidth="1"/>
    <col min="7" max="7" width="13.4609375" style="38" customWidth="1"/>
    <col min="8" max="8" width="21.3046875" style="38" customWidth="1"/>
  </cols>
  <sheetData>
    <row r="1" spans="1:8" ht="30" customHeight="1">
      <c r="A1" s="275" t="s">
        <v>207</v>
      </c>
      <c r="B1" s="276"/>
      <c r="C1" s="276"/>
      <c r="D1" s="276"/>
      <c r="E1" s="276"/>
      <c r="F1" s="276"/>
      <c r="G1" s="276"/>
      <c r="H1" s="199" t="s">
        <v>208</v>
      </c>
    </row>
    <row r="2" spans="1:8" ht="20.25" customHeight="1">
      <c r="A2" s="277" t="s">
        <v>209</v>
      </c>
      <c r="B2" s="278"/>
      <c r="C2" s="315">
        <f>W4</f>
        <v>0</v>
      </c>
      <c r="D2" s="315"/>
      <c r="E2" s="315"/>
      <c r="F2" s="277" t="s">
        <v>210</v>
      </c>
      <c r="G2" s="278"/>
      <c r="H2" s="75"/>
    </row>
    <row r="3" spans="1:8" ht="20.25" customHeight="1">
      <c r="A3" s="277" t="s">
        <v>211</v>
      </c>
      <c r="B3" s="278"/>
      <c r="C3" s="290"/>
      <c r="D3" s="290"/>
      <c r="E3" s="290"/>
      <c r="F3" s="277" t="s">
        <v>211</v>
      </c>
      <c r="G3" s="278"/>
      <c r="H3" s="76"/>
    </row>
    <row r="4" spans="1:8" ht="20.25" customHeight="1">
      <c r="A4" s="277" t="s">
        <v>212</v>
      </c>
      <c r="B4" s="278"/>
      <c r="C4" s="277"/>
      <c r="D4" s="295"/>
      <c r="E4" s="278"/>
      <c r="F4" s="277" t="s">
        <v>212</v>
      </c>
      <c r="G4" s="278"/>
      <c r="H4" s="77"/>
    </row>
    <row r="5" spans="1:8" ht="20.25" customHeight="1">
      <c r="A5" s="277" t="s">
        <v>213</v>
      </c>
      <c r="B5" s="278"/>
      <c r="C5" s="315"/>
      <c r="D5" s="315"/>
      <c r="E5" s="315"/>
      <c r="F5" s="277" t="s">
        <v>214</v>
      </c>
      <c r="G5" s="278"/>
      <c r="H5" s="75"/>
    </row>
    <row r="6" spans="1:8" ht="15" customHeight="1">
      <c r="A6" s="277" t="s">
        <v>215</v>
      </c>
      <c r="B6" s="278"/>
      <c r="C6" s="289"/>
      <c r="D6" s="289"/>
      <c r="E6" s="289"/>
      <c r="F6" s="289"/>
      <c r="G6" s="289"/>
      <c r="H6" s="289"/>
    </row>
    <row r="7" spans="1:8" ht="15" customHeight="1">
      <c r="A7" s="277" t="s">
        <v>216</v>
      </c>
      <c r="B7" s="278"/>
      <c r="C7" s="277"/>
      <c r="D7" s="295"/>
      <c r="E7" s="295"/>
      <c r="F7" s="295"/>
      <c r="G7" s="295"/>
      <c r="H7" s="278"/>
    </row>
    <row r="8" spans="1:8" ht="15" customHeight="1">
      <c r="A8" s="200" t="s">
        <v>0</v>
      </c>
      <c r="B8" s="200" t="s">
        <v>217</v>
      </c>
      <c r="C8" s="200" t="s">
        <v>218</v>
      </c>
      <c r="D8" s="200" t="s">
        <v>219</v>
      </c>
      <c r="E8" s="200" t="s">
        <v>220</v>
      </c>
      <c r="F8" s="200" t="s">
        <v>221</v>
      </c>
      <c r="G8" s="200" t="s">
        <v>222</v>
      </c>
      <c r="H8" s="200" t="s">
        <v>223</v>
      </c>
    </row>
    <row r="9" spans="1:8" ht="15" customHeight="1">
      <c r="A9" s="201" t="s">
        <v>224</v>
      </c>
      <c r="B9" s="325" t="s">
        <v>225</v>
      </c>
      <c r="C9" s="326"/>
      <c r="D9" s="326"/>
      <c r="E9" s="326"/>
      <c r="F9" s="326"/>
      <c r="G9" s="326"/>
      <c r="H9" s="327"/>
    </row>
    <row r="10" spans="1:8" ht="15" customHeight="1">
      <c r="A10" s="65">
        <v>1</v>
      </c>
      <c r="B10" s="65" t="s">
        <v>226</v>
      </c>
      <c r="C10" s="65"/>
      <c r="D10" s="65"/>
      <c r="E10" s="65"/>
      <c r="F10" s="65">
        <v>450</v>
      </c>
      <c r="G10" s="65"/>
      <c r="H10" s="78"/>
    </row>
    <row r="11" spans="1:8" ht="15" customHeight="1">
      <c r="A11" s="65">
        <v>2</v>
      </c>
      <c r="B11" s="65" t="s">
        <v>227</v>
      </c>
      <c r="C11" s="65"/>
      <c r="D11" s="65"/>
      <c r="E11" s="65"/>
      <c r="F11" s="65"/>
      <c r="G11" s="65"/>
      <c r="H11" s="80"/>
    </row>
    <row r="12" spans="1:8" ht="15" customHeight="1">
      <c r="A12" s="65">
        <v>3</v>
      </c>
      <c r="B12" s="65" t="s">
        <v>228</v>
      </c>
      <c r="C12" s="65"/>
      <c r="D12" s="65"/>
      <c r="E12" s="65"/>
      <c r="F12" s="65"/>
      <c r="G12" s="65"/>
      <c r="H12" s="78"/>
    </row>
    <row r="13" spans="1:8" ht="15" customHeight="1">
      <c r="A13" s="65">
        <v>4</v>
      </c>
      <c r="B13" s="65" t="s">
        <v>229</v>
      </c>
      <c r="C13" s="65"/>
      <c r="D13" s="65"/>
      <c r="E13" s="65"/>
      <c r="F13" s="65"/>
      <c r="G13" s="65"/>
      <c r="H13" s="78"/>
    </row>
    <row r="14" spans="1:8" ht="15" customHeight="1">
      <c r="A14" s="139">
        <v>5</v>
      </c>
      <c r="B14" s="65" t="s">
        <v>230</v>
      </c>
      <c r="C14" s="65"/>
      <c r="D14" s="65"/>
      <c r="E14" s="65"/>
      <c r="F14" s="65"/>
      <c r="G14" s="114"/>
      <c r="H14" s="138"/>
    </row>
    <row r="15" spans="1:8" ht="15" customHeight="1">
      <c r="A15" s="65"/>
      <c r="B15" s="81" t="s">
        <v>231</v>
      </c>
      <c r="C15" s="281">
        <f>SUM(F10:F14)</f>
        <v>450</v>
      </c>
      <c r="D15" s="282"/>
      <c r="E15" s="282"/>
      <c r="F15" s="282"/>
      <c r="G15" s="282"/>
      <c r="H15" s="283"/>
    </row>
    <row r="16" spans="1:8" ht="15" customHeight="1">
      <c r="A16" s="201" t="s">
        <v>232</v>
      </c>
      <c r="B16" s="325" t="s">
        <v>233</v>
      </c>
      <c r="C16" s="326"/>
      <c r="D16" s="326"/>
      <c r="E16" s="326"/>
      <c r="F16" s="326"/>
      <c r="G16" s="326"/>
      <c r="H16" s="327"/>
    </row>
    <row r="17" spans="1:8" ht="15" customHeight="1">
      <c r="A17" s="65">
        <v>1</v>
      </c>
      <c r="B17" s="65" t="s">
        <v>234</v>
      </c>
      <c r="C17" s="82"/>
      <c r="D17" s="65"/>
      <c r="E17" s="65"/>
      <c r="F17" s="65"/>
      <c r="G17" s="65"/>
      <c r="H17" s="79"/>
    </row>
    <row r="18" spans="1:8" ht="15" customHeight="1">
      <c r="A18" s="65">
        <v>2</v>
      </c>
      <c r="B18" s="65" t="s">
        <v>235</v>
      </c>
      <c r="C18" s="65"/>
      <c r="D18" s="65"/>
      <c r="E18" s="65"/>
      <c r="F18" s="65"/>
      <c r="G18" s="65"/>
      <c r="H18" s="79"/>
    </row>
    <row r="19" spans="1:8" ht="15" customHeight="1">
      <c r="A19" s="65">
        <v>3</v>
      </c>
      <c r="B19" s="65" t="s">
        <v>230</v>
      </c>
      <c r="C19" s="65"/>
      <c r="D19" s="65"/>
      <c r="E19" s="65"/>
      <c r="F19" s="65"/>
      <c r="G19" s="65"/>
      <c r="H19" s="80"/>
    </row>
    <row r="20" spans="1:8" ht="15" customHeight="1">
      <c r="A20" s="65"/>
      <c r="B20" s="81" t="s">
        <v>231</v>
      </c>
      <c r="C20" s="281">
        <f>SUM(F17:F18)</f>
        <v>0</v>
      </c>
      <c r="D20" s="282"/>
      <c r="E20" s="282"/>
      <c r="F20" s="282"/>
      <c r="G20" s="282"/>
      <c r="H20" s="283"/>
    </row>
    <row r="21" spans="1:8" ht="15" customHeight="1">
      <c r="A21" s="201" t="s">
        <v>236</v>
      </c>
      <c r="B21" s="325" t="s">
        <v>237</v>
      </c>
      <c r="C21" s="326"/>
      <c r="D21" s="326"/>
      <c r="E21" s="326"/>
      <c r="F21" s="326"/>
      <c r="G21" s="326"/>
      <c r="H21" s="327"/>
    </row>
    <row r="22" spans="1:8" ht="15" customHeight="1">
      <c r="A22" s="65">
        <v>1</v>
      </c>
      <c r="B22" s="65" t="s">
        <v>238</v>
      </c>
      <c r="C22" s="65"/>
      <c r="D22" s="65"/>
      <c r="E22" s="65"/>
      <c r="F22" s="65"/>
      <c r="G22" s="65"/>
      <c r="H22" s="80"/>
    </row>
    <row r="23" spans="1:8" ht="15" customHeight="1">
      <c r="A23" s="65">
        <v>2</v>
      </c>
      <c r="B23" s="65" t="s">
        <v>230</v>
      </c>
      <c r="C23" s="65"/>
      <c r="D23" s="65"/>
      <c r="E23" s="65"/>
      <c r="F23" s="65"/>
      <c r="G23" s="65"/>
      <c r="H23" s="80"/>
    </row>
    <row r="24" spans="1:8" ht="15" customHeight="1">
      <c r="A24" s="65"/>
      <c r="B24" s="81" t="s">
        <v>231</v>
      </c>
      <c r="C24" s="281">
        <f>SUM(F22:F23)</f>
        <v>0</v>
      </c>
      <c r="D24" s="282"/>
      <c r="E24" s="282"/>
      <c r="F24" s="282"/>
      <c r="G24" s="282"/>
      <c r="H24" s="283"/>
    </row>
    <row r="25" spans="1:8" ht="15" customHeight="1">
      <c r="A25" s="202" t="s">
        <v>239</v>
      </c>
      <c r="B25" s="292" t="s">
        <v>240</v>
      </c>
      <c r="C25" s="293"/>
      <c r="D25" s="293"/>
      <c r="E25" s="293"/>
      <c r="F25" s="293"/>
      <c r="G25" s="293"/>
      <c r="H25" s="294"/>
    </row>
    <row r="26" spans="1:8" ht="15" customHeight="1">
      <c r="A26" s="65">
        <v>1</v>
      </c>
      <c r="B26" s="196" t="s">
        <v>130</v>
      </c>
      <c r="C26" s="314">
        <v>0</v>
      </c>
      <c r="D26" s="280"/>
      <c r="E26" s="280"/>
      <c r="F26" s="280"/>
      <c r="G26" s="280"/>
      <c r="H26" s="280"/>
    </row>
    <row r="27" spans="1:8" ht="15" customHeight="1">
      <c r="A27" s="65">
        <v>2</v>
      </c>
      <c r="B27" s="196" t="s">
        <v>135</v>
      </c>
      <c r="C27" s="280">
        <v>2</v>
      </c>
      <c r="D27" s="280"/>
      <c r="E27" s="280"/>
      <c r="F27" s="280"/>
      <c r="G27" s="280"/>
      <c r="H27" s="280"/>
    </row>
    <row r="28" spans="1:8" ht="15" customHeight="1">
      <c r="A28" s="65">
        <v>3</v>
      </c>
      <c r="B28" s="196" t="s">
        <v>241</v>
      </c>
      <c r="C28" s="340">
        <f>基础参数及输出结果表!B14*C26</f>
        <v>0</v>
      </c>
      <c r="D28" s="340"/>
      <c r="E28" s="340"/>
      <c r="F28" s="340"/>
      <c r="G28" s="340"/>
      <c r="H28" s="340"/>
    </row>
    <row r="29" spans="1:8" ht="15" customHeight="1">
      <c r="A29" s="65">
        <v>4</v>
      </c>
      <c r="B29" s="196" t="s">
        <v>242</v>
      </c>
      <c r="C29" s="340">
        <f>C27*C28</f>
        <v>0</v>
      </c>
      <c r="D29" s="340"/>
      <c r="E29" s="340"/>
      <c r="F29" s="340"/>
      <c r="G29" s="340"/>
      <c r="H29" s="340"/>
    </row>
    <row r="30" spans="1:8" ht="15" customHeight="1">
      <c r="A30" s="65">
        <v>5</v>
      </c>
      <c r="B30" s="196" t="s">
        <v>243</v>
      </c>
      <c r="C30" s="280">
        <v>1</v>
      </c>
      <c r="D30" s="280"/>
      <c r="E30" s="280"/>
      <c r="F30" s="280"/>
      <c r="G30" s="280"/>
      <c r="H30" s="280"/>
    </row>
    <row r="31" spans="1:8" ht="15" customHeight="1">
      <c r="A31" s="65"/>
      <c r="B31" s="81" t="s">
        <v>244</v>
      </c>
      <c r="C31" s="340">
        <f>C29*1000000*C30/10000</f>
        <v>0</v>
      </c>
      <c r="D31" s="340"/>
      <c r="E31" s="340"/>
      <c r="F31" s="340"/>
      <c r="G31" s="340"/>
      <c r="H31" s="340"/>
    </row>
    <row r="32" spans="1:8" ht="15" customHeight="1">
      <c r="A32" s="203" t="s">
        <v>245</v>
      </c>
      <c r="B32" s="341" t="s">
        <v>246</v>
      </c>
      <c r="C32" s="342"/>
      <c r="D32" s="342"/>
      <c r="E32" s="342"/>
      <c r="F32" s="342"/>
      <c r="G32" s="342"/>
      <c r="H32" s="343"/>
    </row>
    <row r="33" spans="1:8" ht="15" customHeight="1">
      <c r="A33" s="337"/>
      <c r="B33" s="83" t="s">
        <v>244</v>
      </c>
      <c r="C33" s="350">
        <f>C15+C20+C24+C31</f>
        <v>450</v>
      </c>
      <c r="D33" s="350"/>
      <c r="E33" s="350"/>
      <c r="F33" s="350"/>
      <c r="G33" s="350"/>
      <c r="H33" s="350"/>
    </row>
    <row r="34" spans="1:8" ht="15" customHeight="1">
      <c r="A34" s="338"/>
      <c r="B34" s="83" t="s">
        <v>247</v>
      </c>
      <c r="C34" s="288">
        <v>0.09</v>
      </c>
      <c r="D34" s="288"/>
      <c r="E34" s="288"/>
      <c r="F34" s="288"/>
      <c r="G34" s="288"/>
      <c r="H34" s="288"/>
    </row>
    <row r="35" spans="1:8" ht="15" customHeight="1">
      <c r="A35" s="338"/>
      <c r="B35" s="83" t="s">
        <v>248</v>
      </c>
      <c r="C35" s="286">
        <f>C33*C34</f>
        <v>40.5</v>
      </c>
      <c r="D35" s="287"/>
      <c r="E35" s="287"/>
      <c r="F35" s="287"/>
      <c r="G35" s="287"/>
      <c r="H35" s="287"/>
    </row>
    <row r="36" spans="1:8" ht="15" customHeight="1">
      <c r="A36" s="339"/>
      <c r="B36" s="83" t="s">
        <v>249</v>
      </c>
      <c r="C36" s="286">
        <f>C35+C33</f>
        <v>490.5</v>
      </c>
      <c r="D36" s="287"/>
      <c r="E36" s="287"/>
      <c r="F36" s="287"/>
      <c r="G36" s="287"/>
      <c r="H36" s="287"/>
    </row>
    <row r="37" spans="1:8" ht="15" customHeight="1">
      <c r="A37" s="344" t="s">
        <v>250</v>
      </c>
      <c r="B37" s="345"/>
      <c r="C37" s="328" t="s">
        <v>251</v>
      </c>
      <c r="D37" s="329"/>
      <c r="E37" s="329"/>
      <c r="F37" s="329"/>
      <c r="G37" s="329"/>
      <c r="H37" s="330"/>
    </row>
    <row r="38" spans="1:8" ht="15" customHeight="1">
      <c r="A38" s="346"/>
      <c r="B38" s="347"/>
      <c r="C38" s="331"/>
      <c r="D38" s="332"/>
      <c r="E38" s="332"/>
      <c r="F38" s="332"/>
      <c r="G38" s="332"/>
      <c r="H38" s="333"/>
    </row>
    <row r="39" spans="1:8" ht="15" customHeight="1">
      <c r="A39" s="348"/>
      <c r="B39" s="349"/>
      <c r="C39" s="334"/>
      <c r="D39" s="335"/>
      <c r="E39" s="335"/>
      <c r="F39" s="335"/>
      <c r="G39" s="335"/>
      <c r="H39" s="336"/>
    </row>
    <row r="41" spans="1:8" ht="20.25" customHeight="1">
      <c r="A41" s="320" t="s">
        <v>252</v>
      </c>
      <c r="B41" s="321"/>
      <c r="C41" s="321"/>
      <c r="D41" s="321"/>
      <c r="E41" s="321"/>
      <c r="F41" s="321"/>
      <c r="G41" s="321"/>
      <c r="H41" s="321"/>
    </row>
    <row r="42" spans="1:8" ht="15" customHeight="1">
      <c r="A42" s="323" t="s">
        <v>253</v>
      </c>
      <c r="B42" s="324"/>
      <c r="C42" s="317">
        <f>C48*基础参数及输出结果表!B14*1000000/10000</f>
        <v>5519.9999999999991</v>
      </c>
      <c r="D42" s="318"/>
      <c r="E42" s="200" t="s">
        <v>254</v>
      </c>
      <c r="F42" s="200" t="s">
        <v>255</v>
      </c>
      <c r="G42" s="200" t="s">
        <v>256</v>
      </c>
      <c r="H42" s="200" t="s">
        <v>257</v>
      </c>
    </row>
    <row r="43" spans="1:8" ht="15" customHeight="1">
      <c r="A43" s="291" t="s">
        <v>258</v>
      </c>
      <c r="B43" s="291"/>
      <c r="C43" s="317">
        <f>C42*72%</f>
        <v>3974.3999999999992</v>
      </c>
      <c r="D43" s="318"/>
      <c r="E43" s="94">
        <f>C43/$C$42</f>
        <v>0.72</v>
      </c>
      <c r="F43" s="94">
        <v>0.13</v>
      </c>
      <c r="G43" s="304">
        <f>IF(SUM(E43:E45)=1,E43*F43+E44*F44+E45*F45,"输入有误")</f>
        <v>0.1149</v>
      </c>
      <c r="H43" s="140">
        <v>0.7</v>
      </c>
    </row>
    <row r="44" spans="1:8" ht="15" customHeight="1">
      <c r="A44" s="322" t="s">
        <v>259</v>
      </c>
      <c r="B44" s="322"/>
      <c r="C44" s="284">
        <f>C42*15%</f>
        <v>827.99999999999989</v>
      </c>
      <c r="D44" s="285"/>
      <c r="E44" s="94">
        <f>C44/$C$42</f>
        <v>0.15</v>
      </c>
      <c r="F44" s="94">
        <v>0.09</v>
      </c>
      <c r="G44" s="305"/>
      <c r="H44" s="36" t="s">
        <v>260</v>
      </c>
    </row>
    <row r="45" spans="1:8" ht="30" customHeight="1">
      <c r="A45" s="291" t="s">
        <v>261</v>
      </c>
      <c r="B45" s="291"/>
      <c r="C45" s="319">
        <f>C42-C43-C44</f>
        <v>717.6</v>
      </c>
      <c r="D45" s="319"/>
      <c r="E45" s="197">
        <f>C45/$C$42</f>
        <v>0.13000000000000003</v>
      </c>
      <c r="F45" s="94">
        <v>0.06</v>
      </c>
      <c r="G45" s="306"/>
      <c r="H45" s="78" t="s">
        <v>262</v>
      </c>
    </row>
    <row r="48" spans="1:8" ht="15" customHeight="1">
      <c r="A48" s="279" t="s">
        <v>263</v>
      </c>
      <c r="B48" s="279"/>
      <c r="C48" s="316">
        <f>C49+C67</f>
        <v>2.2999999999999998</v>
      </c>
      <c r="D48" s="316"/>
    </row>
    <row r="49" spans="1:5" ht="15" customHeight="1">
      <c r="A49" s="279" t="s">
        <v>263</v>
      </c>
      <c r="B49" s="279"/>
      <c r="C49" s="310">
        <f>C50+C51+C52+C60</f>
        <v>2.2999999999999998</v>
      </c>
      <c r="D49" s="311"/>
      <c r="E49" s="198" t="s">
        <v>264</v>
      </c>
    </row>
    <row r="50" spans="1:5" ht="15" customHeight="1">
      <c r="A50" s="307" t="s">
        <v>265</v>
      </c>
      <c r="B50" s="204" t="s">
        <v>266</v>
      </c>
      <c r="C50" s="312">
        <v>0.7</v>
      </c>
      <c r="D50" s="313"/>
      <c r="E50" s="198"/>
    </row>
    <row r="51" spans="1:5" ht="15" customHeight="1">
      <c r="A51" s="309"/>
      <c r="B51" s="204" t="s">
        <v>267</v>
      </c>
      <c r="C51" s="312">
        <v>0.15</v>
      </c>
      <c r="D51" s="313"/>
      <c r="E51" s="198"/>
    </row>
    <row r="52" spans="1:5" ht="15" customHeight="1">
      <c r="A52" s="307" t="s">
        <v>268</v>
      </c>
      <c r="B52" s="204" t="s">
        <v>269</v>
      </c>
      <c r="C52" s="298">
        <v>1.2</v>
      </c>
      <c r="D52" s="299"/>
      <c r="E52" s="198"/>
    </row>
    <row r="53" spans="1:5" ht="15" customHeight="1">
      <c r="A53" s="308"/>
      <c r="B53" s="204" t="s">
        <v>270</v>
      </c>
      <c r="C53" s="300"/>
      <c r="D53" s="301"/>
      <c r="E53" s="198"/>
    </row>
    <row r="54" spans="1:5" ht="15" customHeight="1">
      <c r="A54" s="308"/>
      <c r="B54" s="204" t="s">
        <v>271</v>
      </c>
      <c r="C54" s="300"/>
      <c r="D54" s="301"/>
      <c r="E54" s="198"/>
    </row>
    <row r="55" spans="1:5" ht="15" customHeight="1">
      <c r="A55" s="308"/>
      <c r="B55" s="204" t="s">
        <v>272</v>
      </c>
      <c r="C55" s="300"/>
      <c r="D55" s="301"/>
      <c r="E55" s="198" t="s">
        <v>273</v>
      </c>
    </row>
    <row r="56" spans="1:5" ht="15" customHeight="1">
      <c r="A56" s="308"/>
      <c r="B56" s="204" t="s">
        <v>274</v>
      </c>
      <c r="C56" s="300"/>
      <c r="D56" s="301"/>
      <c r="E56" s="198"/>
    </row>
    <row r="57" spans="1:5" ht="15" customHeight="1">
      <c r="A57" s="308"/>
      <c r="B57" s="38" t="s">
        <v>275</v>
      </c>
      <c r="C57" s="300"/>
      <c r="D57" s="301"/>
      <c r="E57" s="198"/>
    </row>
    <row r="58" spans="1:5" ht="15" customHeight="1">
      <c r="A58" s="308"/>
      <c r="B58" s="204" t="s">
        <v>276</v>
      </c>
      <c r="C58" s="300"/>
      <c r="D58" s="301"/>
      <c r="E58" s="198"/>
    </row>
    <row r="59" spans="1:5" ht="15" customHeight="1">
      <c r="A59" s="309"/>
      <c r="B59" s="204" t="s">
        <v>277</v>
      </c>
      <c r="C59" s="302"/>
      <c r="D59" s="303"/>
      <c r="E59" s="198"/>
    </row>
    <row r="60" spans="1:5" ht="15" customHeight="1">
      <c r="A60" s="307" t="s">
        <v>278</v>
      </c>
      <c r="B60" s="204" t="s">
        <v>279</v>
      </c>
      <c r="C60" s="298">
        <v>0.25</v>
      </c>
      <c r="D60" s="299"/>
      <c r="E60" s="198"/>
    </row>
    <row r="61" spans="1:5" ht="15" customHeight="1">
      <c r="A61" s="308"/>
      <c r="B61" s="204" t="s">
        <v>280</v>
      </c>
      <c r="C61" s="300"/>
      <c r="D61" s="301"/>
      <c r="E61" s="198"/>
    </row>
    <row r="62" spans="1:5" ht="15" customHeight="1">
      <c r="A62" s="308"/>
      <c r="B62" s="204" t="s">
        <v>281</v>
      </c>
      <c r="C62" s="300"/>
      <c r="D62" s="301"/>
      <c r="E62" s="198" t="s">
        <v>282</v>
      </c>
    </row>
    <row r="63" spans="1:5" ht="15" customHeight="1">
      <c r="A63" s="308"/>
      <c r="B63" s="204" t="s">
        <v>283</v>
      </c>
      <c r="C63" s="300"/>
      <c r="D63" s="301"/>
      <c r="E63" s="198"/>
    </row>
    <row r="64" spans="1:5" ht="15" customHeight="1">
      <c r="A64" s="308"/>
      <c r="B64" s="204" t="s">
        <v>284</v>
      </c>
      <c r="C64" s="300"/>
      <c r="D64" s="301"/>
      <c r="E64" s="198"/>
    </row>
    <row r="65" spans="1:5" ht="15" customHeight="1">
      <c r="A65" s="308"/>
      <c r="B65" s="204" t="s">
        <v>285</v>
      </c>
      <c r="C65" s="300"/>
      <c r="D65" s="301"/>
      <c r="E65" s="198"/>
    </row>
    <row r="66" spans="1:5" ht="15" customHeight="1">
      <c r="A66" s="309"/>
      <c r="B66" s="204" t="s">
        <v>286</v>
      </c>
      <c r="C66" s="302"/>
      <c r="D66" s="303"/>
      <c r="E66" s="198"/>
    </row>
    <row r="67" spans="1:5" ht="15" customHeight="1">
      <c r="A67" s="279" t="s">
        <v>287</v>
      </c>
      <c r="B67" s="279"/>
      <c r="C67" s="296">
        <f>C31*10000/(基础参数及输出结果表!B14*1000000)</f>
        <v>0</v>
      </c>
      <c r="D67" s="296"/>
    </row>
    <row r="68" spans="1:5" ht="40" customHeight="1">
      <c r="A68" s="297" t="s">
        <v>288</v>
      </c>
      <c r="B68" s="297"/>
      <c r="C68" s="297"/>
      <c r="D68" s="297"/>
    </row>
    <row r="125" spans="3:3" ht="15" customHeight="1">
      <c r="C125" s="38" t="s">
        <v>289</v>
      </c>
    </row>
  </sheetData>
  <mergeCells count="62">
    <mergeCell ref="A2:B2"/>
    <mergeCell ref="C37:H39"/>
    <mergeCell ref="B16:H16"/>
    <mergeCell ref="F5:G5"/>
    <mergeCell ref="A33:A36"/>
    <mergeCell ref="C29:H29"/>
    <mergeCell ref="C2:E2"/>
    <mergeCell ref="F3:G3"/>
    <mergeCell ref="F2:G2"/>
    <mergeCell ref="B32:H32"/>
    <mergeCell ref="A37:B39"/>
    <mergeCell ref="C27:H27"/>
    <mergeCell ref="C4:E4"/>
    <mergeCell ref="C33:H33"/>
    <mergeCell ref="C28:H28"/>
    <mergeCell ref="C31:H31"/>
    <mergeCell ref="F4:G4"/>
    <mergeCell ref="C5:E5"/>
    <mergeCell ref="C48:D48"/>
    <mergeCell ref="C42:D42"/>
    <mergeCell ref="C43:D43"/>
    <mergeCell ref="C45:D45"/>
    <mergeCell ref="A41:H41"/>
    <mergeCell ref="A44:B44"/>
    <mergeCell ref="A42:B42"/>
    <mergeCell ref="A7:B7"/>
    <mergeCell ref="A4:B4"/>
    <mergeCell ref="B21:H21"/>
    <mergeCell ref="C20:H20"/>
    <mergeCell ref="B9:H9"/>
    <mergeCell ref="C7:H7"/>
    <mergeCell ref="C67:D67"/>
    <mergeCell ref="A68:D68"/>
    <mergeCell ref="A45:B45"/>
    <mergeCell ref="C60:D66"/>
    <mergeCell ref="G43:G45"/>
    <mergeCell ref="C52:D59"/>
    <mergeCell ref="A52:A59"/>
    <mergeCell ref="A67:B67"/>
    <mergeCell ref="C49:D49"/>
    <mergeCell ref="C50:D50"/>
    <mergeCell ref="A60:A66"/>
    <mergeCell ref="A50:A51"/>
    <mergeCell ref="C51:D51"/>
    <mergeCell ref="C24:H24"/>
    <mergeCell ref="C26:H26"/>
    <mergeCell ref="A1:G1"/>
    <mergeCell ref="A6:B6"/>
    <mergeCell ref="A49:B49"/>
    <mergeCell ref="A48:B48"/>
    <mergeCell ref="C30:H30"/>
    <mergeCell ref="C15:H15"/>
    <mergeCell ref="C44:D44"/>
    <mergeCell ref="C35:H35"/>
    <mergeCell ref="C34:H34"/>
    <mergeCell ref="A5:B5"/>
    <mergeCell ref="C6:H6"/>
    <mergeCell ref="C3:E3"/>
    <mergeCell ref="A3:B3"/>
    <mergeCell ref="C36:H36"/>
    <mergeCell ref="A43:B43"/>
    <mergeCell ref="B25:H25"/>
  </mergeCells>
  <phoneticPr fontId="1" type="noConversion"/>
  <dataValidations count="1">
    <dataValidation type="list" allowBlank="1" showInputMessage="1" showErrorMessage="1" sqref="G11:G14 G22:G23 G17:G19" xr:uid="{00000000-0002-0000-0300-000000000000}">
      <formula1>"甲供,乙供"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B493C-4FF0-4BD6-822E-7162A14465BC}">
  <sheetPr codeName="Sheet5">
    <outlinePr summaryBelow="0" summaryRight="0"/>
  </sheetPr>
  <dimension ref="A1:Z21"/>
  <sheetViews>
    <sheetView workbookViewId="0">
      <pane ySplit="1" topLeftCell="A2" activePane="bottomLeft" state="frozen"/>
      <selection pane="bottomLeft" activeCell="C2" sqref="C2"/>
    </sheetView>
  </sheetViews>
  <sheetFormatPr defaultColWidth="8.84375" defaultRowHeight="15.5" customHeight="1"/>
  <cols>
    <col min="1" max="1" width="24.4609375" style="38" customWidth="1"/>
    <col min="2" max="26" width="9.15234375" style="71"/>
  </cols>
  <sheetData>
    <row r="1" spans="1:26" s="146" customFormat="1" ht="15.5" customHeight="1">
      <c r="A1" s="133" t="s">
        <v>290</v>
      </c>
      <c r="B1" s="133">
        <v>1</v>
      </c>
      <c r="C1" s="133">
        <v>2</v>
      </c>
      <c r="D1" s="133">
        <v>3</v>
      </c>
      <c r="E1" s="133">
        <v>4</v>
      </c>
      <c r="F1" s="133">
        <v>5</v>
      </c>
      <c r="G1" s="133">
        <v>6</v>
      </c>
      <c r="H1" s="133">
        <v>7</v>
      </c>
      <c r="I1" s="133">
        <v>8</v>
      </c>
      <c r="J1" s="133">
        <v>9</v>
      </c>
      <c r="K1" s="133">
        <v>10</v>
      </c>
      <c r="L1" s="133">
        <v>11</v>
      </c>
      <c r="M1" s="133">
        <v>12</v>
      </c>
      <c r="N1" s="133">
        <v>13</v>
      </c>
      <c r="O1" s="133">
        <v>14</v>
      </c>
      <c r="P1" s="133">
        <v>15</v>
      </c>
      <c r="Q1" s="133">
        <v>16</v>
      </c>
      <c r="R1" s="133">
        <v>17</v>
      </c>
      <c r="S1" s="133">
        <v>18</v>
      </c>
      <c r="T1" s="133">
        <v>19</v>
      </c>
      <c r="U1" s="133">
        <v>20</v>
      </c>
      <c r="V1" s="133">
        <v>21</v>
      </c>
      <c r="W1" s="133">
        <v>22</v>
      </c>
      <c r="X1" s="133">
        <v>23</v>
      </c>
      <c r="Y1" s="133">
        <v>24</v>
      </c>
      <c r="Z1" s="133">
        <v>25</v>
      </c>
    </row>
    <row r="2" spans="1:26" ht="15.5" customHeight="1">
      <c r="A2" s="132" t="s">
        <v>291</v>
      </c>
      <c r="B2" s="134">
        <f>基础参数及输出结果表!$B$29</f>
        <v>0</v>
      </c>
      <c r="C2" s="134">
        <f>基础参数及输出结果表!$B$29</f>
        <v>0</v>
      </c>
      <c r="D2" s="134">
        <f>基础参数及输出结果表!$B$29</f>
        <v>0</v>
      </c>
      <c r="E2" s="134">
        <f>基础参数及输出结果表!$B$29</f>
        <v>0</v>
      </c>
      <c r="F2" s="134">
        <f>基础参数及输出结果表!$B$29</f>
        <v>0</v>
      </c>
      <c r="G2" s="134">
        <f>基础参数及输出结果表!$B$29</f>
        <v>0</v>
      </c>
      <c r="H2" s="134">
        <f>基础参数及输出结果表!$B$29</f>
        <v>0</v>
      </c>
      <c r="I2" s="134">
        <f>基础参数及输出结果表!$B$29</f>
        <v>0</v>
      </c>
      <c r="J2" s="134">
        <f>基础参数及输出结果表!$B$29</f>
        <v>0</v>
      </c>
      <c r="K2" s="134">
        <f>基础参数及输出结果表!$B$29</f>
        <v>0</v>
      </c>
      <c r="L2" s="134">
        <f>基础参数及输出结果表!$B$29</f>
        <v>0</v>
      </c>
      <c r="M2" s="134">
        <f>基础参数及输出结果表!$B$29</f>
        <v>0</v>
      </c>
      <c r="N2" s="134">
        <f>基础参数及输出结果表!$B$29</f>
        <v>0</v>
      </c>
      <c r="O2" s="134">
        <f>基础参数及输出结果表!$B$29</f>
        <v>0</v>
      </c>
      <c r="P2" s="134">
        <f>基础参数及输出结果表!$B$29</f>
        <v>0</v>
      </c>
      <c r="Q2" s="134">
        <f>基础参数及输出结果表!$B$29</f>
        <v>0</v>
      </c>
      <c r="R2" s="134">
        <f>基础参数及输出结果表!$B$29</f>
        <v>0</v>
      </c>
      <c r="S2" s="134">
        <f>基础参数及输出结果表!$B$29</f>
        <v>0</v>
      </c>
      <c r="T2" s="134">
        <f>基础参数及输出结果表!$B$29</f>
        <v>0</v>
      </c>
      <c r="U2" s="134">
        <f>基础参数及输出结果表!$B$29</f>
        <v>0</v>
      </c>
      <c r="V2" s="134">
        <f>基础参数及输出结果表!$B$29</f>
        <v>0</v>
      </c>
      <c r="W2" s="134">
        <f>基础参数及输出结果表!$B$29</f>
        <v>0</v>
      </c>
      <c r="X2" s="134">
        <f>基础参数及输出结果表!$B$29</f>
        <v>0</v>
      </c>
      <c r="Y2" s="134">
        <f>基础参数及输出结果表!$B$29</f>
        <v>0</v>
      </c>
      <c r="Z2" s="134">
        <f>基础参数及输出结果表!$B$29</f>
        <v>0</v>
      </c>
    </row>
    <row r="3" spans="1:26" ht="15.5" customHeight="1">
      <c r="A3" s="132" t="s">
        <v>292</v>
      </c>
      <c r="B3" s="144">
        <f>基础参数及输出结果表!$B$42</f>
        <v>0.4</v>
      </c>
      <c r="C3" s="144">
        <f>基础参数及输出结果表!$B$42</f>
        <v>0.4</v>
      </c>
      <c r="D3" s="144">
        <f>基础参数及输出结果表!$B$42</f>
        <v>0.4</v>
      </c>
      <c r="E3" s="144">
        <f>基础参数及输出结果表!$B$42</f>
        <v>0.4</v>
      </c>
      <c r="F3" s="144">
        <f>基础参数及输出结果表!$B$42</f>
        <v>0.4</v>
      </c>
      <c r="G3" s="144">
        <f>基础参数及输出结果表!$B$42</f>
        <v>0.4</v>
      </c>
      <c r="H3" s="144">
        <f>基础参数及输出结果表!$B$42</f>
        <v>0.4</v>
      </c>
      <c r="I3" s="144">
        <f>基础参数及输出结果表!$B$42</f>
        <v>0.4</v>
      </c>
      <c r="J3" s="144">
        <f>基础参数及输出结果表!$B$42</f>
        <v>0.4</v>
      </c>
      <c r="K3" s="144">
        <f>基础参数及输出结果表!$B$42</f>
        <v>0.4</v>
      </c>
      <c r="L3" s="144">
        <f>基础参数及输出结果表!$B$42</f>
        <v>0.4</v>
      </c>
      <c r="M3" s="144">
        <f>基础参数及输出结果表!$B$42</f>
        <v>0.4</v>
      </c>
      <c r="N3" s="144">
        <f>基础参数及输出结果表!$B$42</f>
        <v>0.4</v>
      </c>
      <c r="O3" s="144">
        <f>基础参数及输出结果表!$B$42</f>
        <v>0.4</v>
      </c>
      <c r="P3" s="144">
        <f>基础参数及输出结果表!$B$42</f>
        <v>0.4</v>
      </c>
      <c r="Q3" s="144">
        <f>基础参数及输出结果表!$B$42</f>
        <v>0.4</v>
      </c>
      <c r="R3" s="144">
        <f>基础参数及输出结果表!$B$42</f>
        <v>0.4</v>
      </c>
      <c r="S3" s="144">
        <f>基础参数及输出结果表!$B$42</f>
        <v>0.4</v>
      </c>
      <c r="T3" s="144">
        <f>基础参数及输出结果表!$B$42</f>
        <v>0.4</v>
      </c>
      <c r="U3" s="144">
        <f>基础参数及输出结果表!$B$42</f>
        <v>0.4</v>
      </c>
      <c r="V3" s="144">
        <f>基础参数及输出结果表!$B$42</f>
        <v>0.4</v>
      </c>
      <c r="W3" s="144">
        <f>基础参数及输出结果表!$B$42</f>
        <v>0.4</v>
      </c>
      <c r="X3" s="144">
        <f>基础参数及输出结果表!$B$42</f>
        <v>0.4</v>
      </c>
      <c r="Y3" s="144">
        <f>基础参数及输出结果表!$B$42</f>
        <v>0.4</v>
      </c>
      <c r="Z3" s="144">
        <f>基础参数及输出结果表!$B$42</f>
        <v>0.4</v>
      </c>
    </row>
    <row r="4" spans="1:26" ht="15.5" customHeight="1">
      <c r="A4" s="132" t="s">
        <v>293</v>
      </c>
      <c r="B4" s="135">
        <f>基础参数及输出结果表!$B$39</f>
        <v>0.35149999999999998</v>
      </c>
      <c r="C4" s="135">
        <f>基础参数及输出结果表!$B$39</f>
        <v>0.35149999999999998</v>
      </c>
      <c r="D4" s="135">
        <f>基础参数及输出结果表!$B$39</f>
        <v>0.35149999999999998</v>
      </c>
      <c r="E4" s="135">
        <f>基础参数及输出结果表!$B$39</f>
        <v>0.35149999999999998</v>
      </c>
      <c r="F4" s="135">
        <f>基础参数及输出结果表!$B$39</f>
        <v>0.35149999999999998</v>
      </c>
      <c r="G4" s="135">
        <f>基础参数及输出结果表!$B$39</f>
        <v>0.35149999999999998</v>
      </c>
      <c r="H4" s="135">
        <f>基础参数及输出结果表!$B$39</f>
        <v>0.35149999999999998</v>
      </c>
      <c r="I4" s="135">
        <f>基础参数及输出结果表!$B$39</f>
        <v>0.35149999999999998</v>
      </c>
      <c r="J4" s="135">
        <f>基础参数及输出结果表!$B$39</f>
        <v>0.35149999999999998</v>
      </c>
      <c r="K4" s="135">
        <f>基础参数及输出结果表!$B$39</f>
        <v>0.35149999999999998</v>
      </c>
      <c r="L4" s="135">
        <f>基础参数及输出结果表!$B$39</f>
        <v>0.35149999999999998</v>
      </c>
      <c r="M4" s="135">
        <f>基础参数及输出结果表!$B$39</f>
        <v>0.35149999999999998</v>
      </c>
      <c r="N4" s="135">
        <f>基础参数及输出结果表!$B$39</f>
        <v>0.35149999999999998</v>
      </c>
      <c r="O4" s="135">
        <f>基础参数及输出结果表!$B$39</f>
        <v>0.35149999999999998</v>
      </c>
      <c r="P4" s="135">
        <f>基础参数及输出结果表!$B$39</f>
        <v>0.35149999999999998</v>
      </c>
      <c r="Q4" s="135">
        <f>基础参数及输出结果表!$B$39</f>
        <v>0.35149999999999998</v>
      </c>
      <c r="R4" s="135">
        <f>基础参数及输出结果表!$B$39</f>
        <v>0.35149999999999998</v>
      </c>
      <c r="S4" s="135">
        <f>基础参数及输出结果表!$B$39</f>
        <v>0.35149999999999998</v>
      </c>
      <c r="T4" s="135">
        <f>基础参数及输出结果表!$B$39</f>
        <v>0.35149999999999998</v>
      </c>
      <c r="U4" s="135">
        <f>基础参数及输出结果表!$B$39</f>
        <v>0.35149999999999998</v>
      </c>
      <c r="V4" s="135">
        <f>基础参数及输出结果表!$B$39</f>
        <v>0.35149999999999998</v>
      </c>
      <c r="W4" s="135">
        <f>基础参数及输出结果表!$B$39</f>
        <v>0.35149999999999998</v>
      </c>
      <c r="X4" s="135">
        <f>基础参数及输出结果表!$B$39</f>
        <v>0.35149999999999998</v>
      </c>
      <c r="Y4" s="135">
        <f>基础参数及输出结果表!$B$39</f>
        <v>0.35149999999999998</v>
      </c>
      <c r="Z4" s="135">
        <f>基础参数及输出结果表!$B$39</f>
        <v>0.35149999999999998</v>
      </c>
    </row>
    <row r="5" spans="1:26" ht="15.5" customHeight="1">
      <c r="A5" s="132" t="s">
        <v>294</v>
      </c>
      <c r="B5" s="135">
        <f>基础参数及输出结果表!$B$41</f>
        <v>0.35149999999999998</v>
      </c>
      <c r="C5" s="135">
        <f>基础参数及输出结果表!$B$41</f>
        <v>0.35149999999999998</v>
      </c>
      <c r="D5" s="135">
        <f>基础参数及输出结果表!$B$41</f>
        <v>0.35149999999999998</v>
      </c>
      <c r="E5" s="135">
        <f>基础参数及输出结果表!$B$41</f>
        <v>0.35149999999999998</v>
      </c>
      <c r="F5" s="135">
        <f>基础参数及输出结果表!$B$41</f>
        <v>0.35149999999999998</v>
      </c>
      <c r="G5" s="135">
        <f>基础参数及输出结果表!$B$41</f>
        <v>0.35149999999999998</v>
      </c>
      <c r="H5" s="135">
        <f>基础参数及输出结果表!$B$41</f>
        <v>0.35149999999999998</v>
      </c>
      <c r="I5" s="135">
        <f>基础参数及输出结果表!$B$41</f>
        <v>0.35149999999999998</v>
      </c>
      <c r="J5" s="135">
        <f>基础参数及输出结果表!$B$41</f>
        <v>0.35149999999999998</v>
      </c>
      <c r="K5" s="135">
        <f>基础参数及输出结果表!$B$41</f>
        <v>0.35149999999999998</v>
      </c>
      <c r="L5" s="135">
        <f>基础参数及输出结果表!$B$41</f>
        <v>0.35149999999999998</v>
      </c>
      <c r="M5" s="135">
        <f>基础参数及输出结果表!$B$41</f>
        <v>0.35149999999999998</v>
      </c>
      <c r="N5" s="135">
        <f>基础参数及输出结果表!$B$41</f>
        <v>0.35149999999999998</v>
      </c>
      <c r="O5" s="135">
        <f>基础参数及输出结果表!$B$41</f>
        <v>0.35149999999999998</v>
      </c>
      <c r="P5" s="135">
        <f>基础参数及输出结果表!$B$41</f>
        <v>0.35149999999999998</v>
      </c>
      <c r="Q5" s="135">
        <f>基础参数及输出结果表!$B$41</f>
        <v>0.35149999999999998</v>
      </c>
      <c r="R5" s="135">
        <f>基础参数及输出结果表!$B$41</f>
        <v>0.35149999999999998</v>
      </c>
      <c r="S5" s="135">
        <f>基础参数及输出结果表!$B$41</f>
        <v>0.35149999999999998</v>
      </c>
      <c r="T5" s="135">
        <f>基础参数及输出结果表!$B$41</f>
        <v>0.35149999999999998</v>
      </c>
      <c r="U5" s="135">
        <f>基础参数及输出结果表!$B$41</f>
        <v>0.35149999999999998</v>
      </c>
      <c r="V5" s="135">
        <f>基础参数及输出结果表!$B$41</f>
        <v>0.35149999999999998</v>
      </c>
      <c r="W5" s="135">
        <f>基础参数及输出结果表!$B$41</f>
        <v>0.35149999999999998</v>
      </c>
      <c r="X5" s="135">
        <f>基础参数及输出结果表!$B$41</f>
        <v>0.35149999999999998</v>
      </c>
      <c r="Y5" s="135">
        <f>基础参数及输出结果表!$B$41</f>
        <v>0.35149999999999998</v>
      </c>
      <c r="Z5" s="135">
        <f>基础参数及输出结果表!$B$41</f>
        <v>0.35149999999999998</v>
      </c>
    </row>
    <row r="6" spans="1:26" ht="15.5" customHeight="1">
      <c r="A6" s="132" t="s">
        <v>295</v>
      </c>
      <c r="B6" s="135">
        <f>基础参数及输出结果表!$B$45</f>
        <v>0.4012</v>
      </c>
      <c r="C6" s="135">
        <f>基础参数及输出结果表!$B$45</f>
        <v>0.4012</v>
      </c>
      <c r="D6" s="135">
        <f>基础参数及输出结果表!$B$45</f>
        <v>0.4012</v>
      </c>
      <c r="E6" s="135">
        <f>基础参数及输出结果表!$B$45</f>
        <v>0.4012</v>
      </c>
      <c r="F6" s="135">
        <f>基础参数及输出结果表!$B$45</f>
        <v>0.4012</v>
      </c>
      <c r="G6" s="135">
        <f>基础参数及输出结果表!$B$45</f>
        <v>0.4012</v>
      </c>
      <c r="H6" s="135">
        <f>基础参数及输出结果表!$B$45</f>
        <v>0.4012</v>
      </c>
      <c r="I6" s="135">
        <f>基础参数及输出结果表!$B$45</f>
        <v>0.4012</v>
      </c>
      <c r="J6" s="135">
        <f>基础参数及输出结果表!$B$45</f>
        <v>0.4012</v>
      </c>
      <c r="K6" s="135">
        <f>基础参数及输出结果表!$B$45</f>
        <v>0.4012</v>
      </c>
      <c r="L6" s="135">
        <f>基础参数及输出结果表!$B$45</f>
        <v>0.4012</v>
      </c>
      <c r="M6" s="135">
        <f>基础参数及输出结果表!$B$45</f>
        <v>0.4012</v>
      </c>
      <c r="N6" s="135">
        <f>基础参数及输出结果表!$B$45</f>
        <v>0.4012</v>
      </c>
      <c r="O6" s="135">
        <f>基础参数及输出结果表!$B$45</f>
        <v>0.4012</v>
      </c>
      <c r="P6" s="135">
        <f>基础参数及输出结果表!$B$45</f>
        <v>0.4012</v>
      </c>
      <c r="Q6" s="135">
        <f>基础参数及输出结果表!$B$45</f>
        <v>0.4012</v>
      </c>
      <c r="R6" s="135">
        <f>基础参数及输出结果表!$B$45</f>
        <v>0.4012</v>
      </c>
      <c r="S6" s="135">
        <f>基础参数及输出结果表!$B$45</f>
        <v>0.4012</v>
      </c>
      <c r="T6" s="135">
        <f>基础参数及输出结果表!$B$45</f>
        <v>0.4012</v>
      </c>
      <c r="U6" s="135">
        <f>基础参数及输出结果表!$B$45</f>
        <v>0.4012</v>
      </c>
      <c r="V6" s="135">
        <f>基础参数及输出结果表!$B$45</f>
        <v>0.4012</v>
      </c>
      <c r="W6" s="135">
        <f>基础参数及输出结果表!$B$45</f>
        <v>0.4012</v>
      </c>
      <c r="X6" s="135">
        <f>基础参数及输出结果表!$B$45</f>
        <v>0.4012</v>
      </c>
      <c r="Y6" s="135">
        <f>基础参数及输出结果表!$B$45</f>
        <v>0.4012</v>
      </c>
      <c r="Z6" s="135">
        <f>基础参数及输出结果表!$B$45</f>
        <v>0.4012</v>
      </c>
    </row>
    <row r="7" spans="1:26" ht="15.5" customHeight="1">
      <c r="A7" s="132" t="s">
        <v>296</v>
      </c>
      <c r="B7" s="145">
        <f>基础参数及输出结果表!$F$22</f>
        <v>180</v>
      </c>
      <c r="C7" s="145">
        <f>基础参数及输出结果表!$F$22</f>
        <v>180</v>
      </c>
      <c r="D7" s="145">
        <f>基础参数及输出结果表!$F$22</f>
        <v>180</v>
      </c>
      <c r="E7" s="145">
        <f>基础参数及输出结果表!$F$22</f>
        <v>180</v>
      </c>
      <c r="F7" s="145">
        <f>基础参数及输出结果表!$F$22</f>
        <v>180</v>
      </c>
      <c r="G7" s="145">
        <f>基础参数及输出结果表!$F$22</f>
        <v>180</v>
      </c>
      <c r="H7" s="145">
        <f>基础参数及输出结果表!$F$22</f>
        <v>180</v>
      </c>
      <c r="I7" s="145">
        <f>基础参数及输出结果表!$F$22</f>
        <v>180</v>
      </c>
      <c r="J7" s="145">
        <f>基础参数及输出结果表!$F$22</f>
        <v>180</v>
      </c>
      <c r="K7" s="145">
        <f>基础参数及输出结果表!$F$22</f>
        <v>180</v>
      </c>
      <c r="L7" s="145">
        <f>基础参数及输出结果表!$F$22</f>
        <v>180</v>
      </c>
      <c r="M7" s="145">
        <f>基础参数及输出结果表!$F$22</f>
        <v>180</v>
      </c>
      <c r="N7" s="145">
        <f>基础参数及输出结果表!$F$22</f>
        <v>180</v>
      </c>
      <c r="O7" s="145">
        <f>基础参数及输出结果表!$F$22</f>
        <v>180</v>
      </c>
      <c r="P7" s="145">
        <f>基础参数及输出结果表!$F$22</f>
        <v>180</v>
      </c>
      <c r="Q7" s="145">
        <f>基础参数及输出结果表!$F$22</f>
        <v>180</v>
      </c>
      <c r="R7" s="145">
        <f>基础参数及输出结果表!$F$22</f>
        <v>180</v>
      </c>
      <c r="S7" s="145">
        <f>基础参数及输出结果表!$F$22</f>
        <v>180</v>
      </c>
      <c r="T7" s="145">
        <f>基础参数及输出结果表!$F$22</f>
        <v>180</v>
      </c>
      <c r="U7" s="145">
        <f>基础参数及输出结果表!$F$22</f>
        <v>180</v>
      </c>
      <c r="V7" s="145">
        <f>基础参数及输出结果表!$F$22</f>
        <v>180</v>
      </c>
      <c r="W7" s="145">
        <f>基础参数及输出结果表!$F$22</f>
        <v>180</v>
      </c>
      <c r="X7" s="145">
        <f>基础参数及输出结果表!$F$22</f>
        <v>180</v>
      </c>
      <c r="Y7" s="145">
        <f>基础参数及输出结果表!$F$22</f>
        <v>180</v>
      </c>
      <c r="Z7" s="145">
        <f>基础参数及输出结果表!$F$22</f>
        <v>180</v>
      </c>
    </row>
    <row r="8" spans="1:26" ht="15.5" customHeight="1">
      <c r="A8" s="132" t="s">
        <v>297</v>
      </c>
      <c r="B8" s="136">
        <f>基础参数及输出结果表!$F$11</f>
        <v>800</v>
      </c>
      <c r="C8" s="136">
        <f>基础参数及输出结果表!$F$11</f>
        <v>800</v>
      </c>
      <c r="D8" s="136">
        <f>基础参数及输出结果表!$F$11</f>
        <v>800</v>
      </c>
      <c r="E8" s="136">
        <f>基础参数及输出结果表!$F$11</f>
        <v>800</v>
      </c>
      <c r="F8" s="136">
        <f>基础参数及输出结果表!$F$11</f>
        <v>800</v>
      </c>
      <c r="G8" s="136">
        <f>基础参数及输出结果表!$F$11</f>
        <v>800</v>
      </c>
      <c r="H8" s="136">
        <f>基础参数及输出结果表!$F$11</f>
        <v>800</v>
      </c>
      <c r="I8" s="136">
        <f>基础参数及输出结果表!$F$11</f>
        <v>800</v>
      </c>
      <c r="J8" s="136">
        <f>基础参数及输出结果表!$F$11</f>
        <v>800</v>
      </c>
      <c r="K8" s="136">
        <f>基础参数及输出结果表!$F$11</f>
        <v>800</v>
      </c>
      <c r="L8" s="136">
        <f>基础参数及输出结果表!$F$11</f>
        <v>800</v>
      </c>
      <c r="M8" s="136">
        <f>基础参数及输出结果表!$F$11</f>
        <v>800</v>
      </c>
      <c r="N8" s="136">
        <f>基础参数及输出结果表!$F$11</f>
        <v>800</v>
      </c>
      <c r="O8" s="136">
        <f>基础参数及输出结果表!$F$11</f>
        <v>800</v>
      </c>
      <c r="P8" s="136">
        <f>基础参数及输出结果表!$F$11</f>
        <v>800</v>
      </c>
      <c r="Q8" s="136">
        <f>基础参数及输出结果表!$F$11</f>
        <v>800</v>
      </c>
      <c r="R8" s="136">
        <f>基础参数及输出结果表!$F$11</f>
        <v>800</v>
      </c>
      <c r="S8" s="136">
        <f>基础参数及输出结果表!$F$11</f>
        <v>800</v>
      </c>
      <c r="T8" s="136">
        <f>基础参数及输出结果表!$F$11</f>
        <v>800</v>
      </c>
      <c r="U8" s="136">
        <f>基础参数及输出结果表!$F$11</f>
        <v>800</v>
      </c>
      <c r="V8" s="136">
        <f>基础参数及输出结果表!$F$11</f>
        <v>800</v>
      </c>
      <c r="W8" s="136">
        <f>基础参数及输出结果表!$F$11</f>
        <v>800</v>
      </c>
      <c r="X8" s="136">
        <f>基础参数及输出结果表!$F$11</f>
        <v>800</v>
      </c>
      <c r="Y8" s="136">
        <f>基础参数及输出结果表!$F$11</f>
        <v>800</v>
      </c>
      <c r="Z8" s="136">
        <f>基础参数及输出结果表!$F$11</f>
        <v>800</v>
      </c>
    </row>
    <row r="9" spans="1:26" ht="15.5" customHeight="1">
      <c r="A9" s="132" t="s">
        <v>298</v>
      </c>
      <c r="B9" s="143">
        <f>基础参数及输出结果表!$F$15</f>
        <v>0</v>
      </c>
      <c r="C9" s="143">
        <f>基础参数及输出结果表!$F$15</f>
        <v>0</v>
      </c>
      <c r="D9" s="143">
        <f>基础参数及输出结果表!$F$15</f>
        <v>0</v>
      </c>
      <c r="E9" s="143">
        <f>基础参数及输出结果表!$F$15</f>
        <v>0</v>
      </c>
      <c r="F9" s="143">
        <f>基础参数及输出结果表!$F$15</f>
        <v>0</v>
      </c>
      <c r="G9" s="143">
        <f>基础参数及输出结果表!$F$15</f>
        <v>0</v>
      </c>
      <c r="H9" s="143">
        <f>基础参数及输出结果表!$F$15</f>
        <v>0</v>
      </c>
      <c r="I9" s="143">
        <f>基础参数及输出结果表!$F$15</f>
        <v>0</v>
      </c>
      <c r="J9" s="143">
        <f>基础参数及输出结果表!$F$15</f>
        <v>0</v>
      </c>
      <c r="K9" s="143">
        <f>基础参数及输出结果表!$F$15</f>
        <v>0</v>
      </c>
      <c r="L9" s="143">
        <f>基础参数及输出结果表!$F$15</f>
        <v>0</v>
      </c>
      <c r="M9" s="143">
        <f>基础参数及输出结果表!$F$15</f>
        <v>0</v>
      </c>
      <c r="N9" s="143">
        <f>基础参数及输出结果表!$F$15</f>
        <v>0</v>
      </c>
      <c r="O9" s="143">
        <f>基础参数及输出结果表!$F$15</f>
        <v>0</v>
      </c>
      <c r="P9" s="143">
        <f>基础参数及输出结果表!$F$15</f>
        <v>0</v>
      </c>
      <c r="Q9" s="143">
        <f>基础参数及输出结果表!$F$15</f>
        <v>0</v>
      </c>
      <c r="R9" s="143">
        <f>基础参数及输出结果表!$F$15</f>
        <v>0</v>
      </c>
      <c r="S9" s="143">
        <f>基础参数及输出结果表!$F$15</f>
        <v>0</v>
      </c>
      <c r="T9" s="143">
        <f>基础参数及输出结果表!$F$15</f>
        <v>0</v>
      </c>
      <c r="U9" s="143">
        <f>基础参数及输出结果表!$F$15</f>
        <v>0</v>
      </c>
      <c r="V9" s="143">
        <f>基础参数及输出结果表!$F$15</f>
        <v>0</v>
      </c>
      <c r="W9" s="143">
        <f>基础参数及输出结果表!$F$15</f>
        <v>0</v>
      </c>
      <c r="X9" s="143">
        <f>基础参数及输出结果表!$F$15</f>
        <v>0</v>
      </c>
      <c r="Y9" s="143">
        <f>基础参数及输出结果表!$F$15</f>
        <v>0</v>
      </c>
      <c r="Z9" s="143">
        <f>基础参数及输出结果表!$F$15</f>
        <v>0</v>
      </c>
    </row>
    <row r="10" spans="1:26" ht="15.5" customHeight="1">
      <c r="A10" s="132" t="s">
        <v>299</v>
      </c>
      <c r="B10" s="143">
        <f>基础参数及输出结果表!$F$24</f>
        <v>0.04</v>
      </c>
      <c r="C10" s="143">
        <f>基础参数及输出结果表!$F$24</f>
        <v>0.04</v>
      </c>
      <c r="D10" s="143">
        <f>基础参数及输出结果表!$F$24</f>
        <v>0.04</v>
      </c>
      <c r="E10" s="143">
        <f>基础参数及输出结果表!$F$24</f>
        <v>0.04</v>
      </c>
      <c r="F10" s="143">
        <f>基础参数及输出结果表!$F$24</f>
        <v>0.04</v>
      </c>
      <c r="G10" s="143">
        <f>基础参数及输出结果表!$F$24</f>
        <v>0.04</v>
      </c>
      <c r="H10" s="143">
        <f>基础参数及输出结果表!$F$24</f>
        <v>0.04</v>
      </c>
      <c r="I10" s="143">
        <f>基础参数及输出结果表!$F$24</f>
        <v>0.04</v>
      </c>
      <c r="J10" s="143">
        <f>基础参数及输出结果表!$F$24</f>
        <v>0.04</v>
      </c>
      <c r="K10" s="143">
        <f>基础参数及输出结果表!$F$24</f>
        <v>0.04</v>
      </c>
      <c r="L10" s="143">
        <f>基础参数及输出结果表!$F$24</f>
        <v>0.04</v>
      </c>
      <c r="M10" s="143">
        <f>基础参数及输出结果表!$F$24</f>
        <v>0.04</v>
      </c>
      <c r="N10" s="143">
        <f>基础参数及输出结果表!$F$24</f>
        <v>0.04</v>
      </c>
      <c r="O10" s="143">
        <f>基础参数及输出结果表!$F$24</f>
        <v>0.04</v>
      </c>
      <c r="P10" s="143">
        <f>基础参数及输出结果表!$F$24</f>
        <v>0.04</v>
      </c>
      <c r="Q10" s="143">
        <f>基础参数及输出结果表!$F$24</f>
        <v>0.04</v>
      </c>
      <c r="R10" s="143">
        <f>基础参数及输出结果表!$F$24</f>
        <v>0.04</v>
      </c>
      <c r="S10" s="143">
        <f>基础参数及输出结果表!$F$24</f>
        <v>0.04</v>
      </c>
      <c r="T10" s="143">
        <f>基础参数及输出结果表!$F$24</f>
        <v>0.04</v>
      </c>
      <c r="U10" s="143">
        <f>基础参数及输出结果表!$F$24</f>
        <v>0.04</v>
      </c>
      <c r="V10" s="143">
        <f>基础参数及输出结果表!$F$24</f>
        <v>0.04</v>
      </c>
      <c r="W10" s="143">
        <f>基础参数及输出结果表!$F$24</f>
        <v>0.04</v>
      </c>
      <c r="X10" s="143">
        <f>基础参数及输出结果表!$F$24</f>
        <v>0.04</v>
      </c>
      <c r="Y10" s="143">
        <f>基础参数及输出结果表!$F$24</f>
        <v>0.04</v>
      </c>
      <c r="Z10" s="143">
        <f>基础参数及输出结果表!$F$24</f>
        <v>0.04</v>
      </c>
    </row>
    <row r="11" spans="1:26" ht="15.5" customHeight="1">
      <c r="A11" s="132" t="s">
        <v>300</v>
      </c>
      <c r="B11" s="143">
        <f>基础参数及输出结果表!$F$25</f>
        <v>0</v>
      </c>
      <c r="C11" s="143">
        <f>基础参数及输出结果表!$F$25</f>
        <v>0</v>
      </c>
      <c r="D11" s="143">
        <f>基础参数及输出结果表!$F$25</f>
        <v>0</v>
      </c>
      <c r="E11" s="143">
        <f>基础参数及输出结果表!$F$25</f>
        <v>0</v>
      </c>
      <c r="F11" s="143">
        <f>基础参数及输出结果表!$F$25</f>
        <v>0</v>
      </c>
      <c r="G11" s="143">
        <f>基础参数及输出结果表!$F$25</f>
        <v>0</v>
      </c>
      <c r="H11" s="143">
        <f>基础参数及输出结果表!$F$25</f>
        <v>0</v>
      </c>
      <c r="I11" s="143">
        <f>基础参数及输出结果表!$F$25</f>
        <v>0</v>
      </c>
      <c r="J11" s="143">
        <f>基础参数及输出结果表!$F$25</f>
        <v>0</v>
      </c>
      <c r="K11" s="143">
        <f>基础参数及输出结果表!$F$25</f>
        <v>0</v>
      </c>
      <c r="L11" s="143">
        <f>基础参数及输出结果表!$F$25</f>
        <v>0</v>
      </c>
      <c r="M11" s="143">
        <f>基础参数及输出结果表!$F$25</f>
        <v>0</v>
      </c>
      <c r="N11" s="143">
        <f>基础参数及输出结果表!$F$25</f>
        <v>0</v>
      </c>
      <c r="O11" s="143">
        <f>基础参数及输出结果表!$F$25</f>
        <v>0</v>
      </c>
      <c r="P11" s="143">
        <f>基础参数及输出结果表!$F$25</f>
        <v>0</v>
      </c>
      <c r="Q11" s="143">
        <f>基础参数及输出结果表!$F$25</f>
        <v>0</v>
      </c>
      <c r="R11" s="143">
        <f>基础参数及输出结果表!$F$25</f>
        <v>0</v>
      </c>
      <c r="S11" s="143">
        <f>基础参数及输出结果表!$F$25</f>
        <v>0</v>
      </c>
      <c r="T11" s="143">
        <f>基础参数及输出结果表!$F$25</f>
        <v>0</v>
      </c>
      <c r="U11" s="143">
        <f>基础参数及输出结果表!$F$25</f>
        <v>0</v>
      </c>
      <c r="V11" s="143">
        <f>基础参数及输出结果表!$F$25</f>
        <v>0</v>
      </c>
      <c r="W11" s="143">
        <f>基础参数及输出结果表!$F$25</f>
        <v>0</v>
      </c>
      <c r="X11" s="143">
        <f>基础参数及输出结果表!$F$25</f>
        <v>0</v>
      </c>
      <c r="Y11" s="143">
        <f>基础参数及输出结果表!$F$25</f>
        <v>0</v>
      </c>
      <c r="Z11" s="143">
        <f>基础参数及输出结果表!$F$25</f>
        <v>0</v>
      </c>
    </row>
    <row r="12" spans="1:26" ht="15.5" customHeight="1">
      <c r="A12" s="132" t="s">
        <v>301</v>
      </c>
      <c r="B12" s="143">
        <v>200</v>
      </c>
      <c r="C12" s="143">
        <v>200</v>
      </c>
      <c r="D12" s="143">
        <v>200</v>
      </c>
      <c r="E12" s="143">
        <v>200</v>
      </c>
      <c r="F12" s="143">
        <v>200</v>
      </c>
      <c r="G12" s="143">
        <v>200</v>
      </c>
      <c r="H12" s="143">
        <v>200</v>
      </c>
      <c r="I12" s="143">
        <v>200</v>
      </c>
      <c r="J12" s="143"/>
      <c r="K12" s="143"/>
      <c r="L12" s="143"/>
      <c r="M12" s="143"/>
      <c r="N12" s="143"/>
      <c r="O12" s="143"/>
      <c r="P12" s="143"/>
      <c r="Q12" s="143"/>
      <c r="R12" s="143"/>
      <c r="S12" s="143"/>
      <c r="T12" s="143"/>
      <c r="U12" s="143"/>
      <c r="V12" s="143"/>
      <c r="W12" s="143"/>
      <c r="X12" s="143"/>
      <c r="Y12" s="143"/>
      <c r="Z12" s="143"/>
    </row>
    <row r="13" spans="1:26" ht="15.5" customHeight="1">
      <c r="A13" s="132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3"/>
      <c r="Q13" s="143"/>
      <c r="R13" s="143"/>
      <c r="S13" s="143"/>
      <c r="T13" s="143"/>
      <c r="U13" s="143"/>
      <c r="V13" s="143"/>
      <c r="W13" s="143"/>
      <c r="X13" s="143"/>
      <c r="Y13" s="143"/>
      <c r="Z13" s="143"/>
    </row>
    <row r="14" spans="1:26" ht="15.5" customHeight="1">
      <c r="A14" s="132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</row>
    <row r="15" spans="1:26" ht="15.5" customHeight="1">
      <c r="A15" s="132"/>
      <c r="B15" s="136"/>
      <c r="C15" s="136"/>
      <c r="D15" s="136"/>
      <c r="E15" s="136"/>
      <c r="F15" s="136"/>
      <c r="G15" s="136"/>
      <c r="H15" s="136"/>
      <c r="I15" s="136"/>
      <c r="J15" s="136"/>
      <c r="K15" s="136"/>
      <c r="L15" s="136"/>
      <c r="M15" s="136"/>
      <c r="N15" s="136"/>
      <c r="O15" s="136"/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</row>
    <row r="16" spans="1:26" ht="15.5" customHeight="1">
      <c r="A16" s="132"/>
      <c r="B16" s="136"/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</row>
    <row r="17" spans="1:26" ht="15.5" customHeight="1">
      <c r="A17" s="132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</row>
    <row r="18" spans="1:26" ht="15.5" customHeight="1">
      <c r="A18" s="132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</row>
    <row r="19" spans="1:26" ht="15.5" customHeight="1">
      <c r="A19" s="132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</row>
    <row r="20" spans="1:26" ht="15.5" customHeight="1">
      <c r="A20" s="132"/>
    </row>
    <row r="21" spans="1:26" ht="15.5" customHeight="1">
      <c r="A21" s="13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665C-E4E3-480B-9F43-3E97FAC23053}">
  <sheetPr codeName="Sheet6">
    <tabColor rgb="FFA8D08D"/>
    <outlinePr summaryBelow="0" summaryRight="0"/>
  </sheetPr>
  <dimension ref="A1:AC133"/>
  <sheetViews>
    <sheetView workbookViewId="0">
      <selection activeCell="D4" sqref="D4"/>
    </sheetView>
  </sheetViews>
  <sheetFormatPr defaultColWidth="9" defaultRowHeight="15" customHeight="1" outlineLevelRow="1"/>
  <cols>
    <col min="1" max="1" width="18.84375" style="38" customWidth="1"/>
    <col min="2" max="2" width="11.69140625" style="38" customWidth="1"/>
    <col min="3" max="3" width="17.69140625" style="38" customWidth="1"/>
    <col min="4" max="28" width="10.84375" style="38" customWidth="1"/>
  </cols>
  <sheetData>
    <row r="1" spans="1:28" ht="41.65" customHeight="1">
      <c r="A1" s="351" t="s">
        <v>302</v>
      </c>
      <c r="B1" s="352"/>
      <c r="C1" s="352"/>
      <c r="D1" s="352"/>
      <c r="E1" s="352"/>
      <c r="F1" s="352"/>
      <c r="G1" s="352"/>
      <c r="H1" s="352"/>
      <c r="I1" s="352"/>
      <c r="J1" s="352"/>
      <c r="K1" s="352"/>
      <c r="L1" s="352"/>
      <c r="M1" s="352"/>
      <c r="N1" s="352"/>
      <c r="O1" s="352"/>
      <c r="P1" s="352"/>
      <c r="Q1" s="352"/>
      <c r="R1" s="352"/>
      <c r="S1" s="352"/>
      <c r="T1" s="352"/>
      <c r="U1" s="352"/>
      <c r="V1" s="352"/>
      <c r="W1" s="18"/>
    </row>
    <row r="2" spans="1:28" ht="15" customHeight="1">
      <c r="A2" s="206" t="s">
        <v>303</v>
      </c>
      <c r="B2" s="206" t="s">
        <v>304</v>
      </c>
      <c r="C2" s="1" t="s">
        <v>305</v>
      </c>
      <c r="D2" s="206">
        <v>1</v>
      </c>
      <c r="E2" s="206">
        <v>2</v>
      </c>
      <c r="F2" s="206">
        <v>3</v>
      </c>
      <c r="G2" s="206">
        <v>4</v>
      </c>
      <c r="H2" s="206">
        <v>5</v>
      </c>
      <c r="I2" s="206">
        <v>6</v>
      </c>
      <c r="J2" s="206">
        <v>7</v>
      </c>
      <c r="K2" s="206">
        <v>8</v>
      </c>
      <c r="L2" s="206">
        <v>9</v>
      </c>
      <c r="M2" s="206">
        <v>10</v>
      </c>
      <c r="N2" s="206">
        <v>11</v>
      </c>
      <c r="O2" s="206">
        <v>12</v>
      </c>
      <c r="P2" s="206">
        <v>13</v>
      </c>
      <c r="Q2" s="206">
        <v>14</v>
      </c>
      <c r="R2" s="206">
        <v>15</v>
      </c>
      <c r="S2" s="206">
        <v>16</v>
      </c>
      <c r="T2" s="206">
        <v>17</v>
      </c>
      <c r="U2" s="206">
        <v>18</v>
      </c>
      <c r="V2" s="206">
        <v>19</v>
      </c>
      <c r="W2" s="206">
        <v>20</v>
      </c>
      <c r="X2" s="206">
        <v>21</v>
      </c>
      <c r="Y2" s="206">
        <v>22</v>
      </c>
      <c r="Z2" s="206">
        <v>23</v>
      </c>
      <c r="AA2" s="206">
        <v>24</v>
      </c>
      <c r="AB2" s="206">
        <v>25</v>
      </c>
    </row>
    <row r="3" spans="1:28" s="60" customFormat="1" ht="15" customHeight="1">
      <c r="A3" s="4" t="s">
        <v>306</v>
      </c>
      <c r="B3" s="5">
        <f t="shared" ref="B3:B15" si="0">SUM(D3:AB3)</f>
        <v>17403.853414667257</v>
      </c>
      <c r="C3" s="7"/>
      <c r="D3" s="8">
        <f>IF(基础参数及输出结果表!$B$16="集中式光伏",D71,D65)</f>
        <v>746.84936629911522</v>
      </c>
      <c r="E3" s="8">
        <f>IF(基础参数及输出结果表!$B$16="集中式光伏",E71,E65)</f>
        <v>737.41945005796481</v>
      </c>
      <c r="F3" s="8">
        <f>IF(基础参数及输出结果表!$B$16="集中式光伏",F71,F65)</f>
        <v>733.6474835615046</v>
      </c>
      <c r="G3" s="8">
        <f>IF(基础参数及输出结果表!$B$16="集中式光伏",G71,G65)</f>
        <v>729.87551706504451</v>
      </c>
      <c r="H3" s="8">
        <f>IF(基础参数及输出结果表!$B$16="集中式光伏",H71,H65)</f>
        <v>726.10355056858407</v>
      </c>
      <c r="I3" s="8">
        <f>IF(基础参数及输出结果表!$B$16="集中式光伏",I71,I65)</f>
        <v>722.3315840721242</v>
      </c>
      <c r="J3" s="8">
        <f>IF(基础参数及输出结果表!$B$16="集中式光伏",J71,J65)</f>
        <v>718.55961757566376</v>
      </c>
      <c r="K3" s="8">
        <f>IF(基础参数及输出结果表!$B$16="集中式光伏",K71,K65)</f>
        <v>714.78765107920378</v>
      </c>
      <c r="L3" s="8">
        <f>IF(基础参数及输出结果表!$B$16="集中式光伏",L71,L65)</f>
        <v>711.01568458274335</v>
      </c>
      <c r="M3" s="8">
        <f>IF(基础参数及输出结果表!$B$16="集中式光伏",M71,M65)</f>
        <v>707.24371808628337</v>
      </c>
      <c r="N3" s="8">
        <f>IF(基础参数及输出结果表!$B$16="集中式光伏",N71,N65)</f>
        <v>703.47175158982304</v>
      </c>
      <c r="O3" s="8">
        <f>IF(基础参数及输出结果表!$B$16="集中式光伏",O71,O65)</f>
        <v>699.69978509336295</v>
      </c>
      <c r="P3" s="8">
        <f>IF(基础参数及输出结果表!$B$16="集中式光伏",P71,P65)</f>
        <v>695.92781859690251</v>
      </c>
      <c r="Q3" s="8">
        <f>IF(基础参数及输出结果表!$B$16="集中式光伏",Q71,Q65)</f>
        <v>692.15585210044242</v>
      </c>
      <c r="R3" s="8">
        <f>IF(基础参数及输出结果表!$B$16="集中式光伏",R71,R65)</f>
        <v>688.38388560398221</v>
      </c>
      <c r="S3" s="8">
        <f>IF(基础参数及输出结果表!$B$16="集中式光伏",S71,S65)</f>
        <v>684.61191910752211</v>
      </c>
      <c r="T3" s="8">
        <f>IF(基础参数及输出结果表!$B$16="集中式光伏",T71,T65)</f>
        <v>680.8399526110619</v>
      </c>
      <c r="U3" s="8">
        <f>IF(基础参数及输出结果表!$B$16="集中式光伏",U71,U65)</f>
        <v>677.06798611460169</v>
      </c>
      <c r="V3" s="8">
        <f>IF(基础参数及输出结果表!$B$16="集中式光伏",V71,V65)</f>
        <v>673.29601961814171</v>
      </c>
      <c r="W3" s="8">
        <f>IF(基础参数及输出结果表!$B$16="集中式光伏",W71,W65)</f>
        <v>669.52405312168162</v>
      </c>
      <c r="X3" s="8">
        <f>IF(基础参数及输出结果表!$B$16="集中式光伏",X71,X65)</f>
        <v>665.75208662522118</v>
      </c>
      <c r="Y3" s="8">
        <f>IF(基础参数及输出结果表!$B$16="集中式光伏",Y71,Y65)</f>
        <v>661.98012012876109</v>
      </c>
      <c r="Z3" s="8">
        <f>IF(基础参数及输出结果表!$B$16="集中式光伏",Z71,Z65)</f>
        <v>658.20815363230088</v>
      </c>
      <c r="AA3" s="8">
        <f>IF(基础参数及输出结果表!$B$16="集中式光伏",AA71,AA65)</f>
        <v>654.43618713584078</v>
      </c>
      <c r="AB3" s="8">
        <f>IF(基础参数及输出结果表!$B$16="集中式光伏",AB71,AB65)</f>
        <v>650.66422063938057</v>
      </c>
    </row>
    <row r="4" spans="1:28" s="60" customFormat="1" ht="15" customHeight="1" outlineLevel="1">
      <c r="A4" s="4" t="str">
        <f>IF(基础参数及输出结果表!$B$16="集中式光伏","        综合上网电费收益","        自发自用电费收益")</f>
        <v xml:space="preserve">        自发自用电费收益</v>
      </c>
      <c r="B4" s="5">
        <f t="shared" si="0"/>
        <v>17403.853414667257</v>
      </c>
      <c r="C4" s="7"/>
      <c r="D4" s="8">
        <f>IF(基础参数及输出结果表!$B$16="集中式光伏",D69/(1+基础参数及输出结果表!$J$10),D61/(1+基础参数及输出结果表!$J$10))</f>
        <v>746.84936629911522</v>
      </c>
      <c r="E4" s="8">
        <f>IF(基础参数及输出结果表!$B$16="集中式光伏",E69/(1+基础参数及输出结果表!$J$10),E61/(1+基础参数及输出结果表!$J$10))</f>
        <v>737.41945005796481</v>
      </c>
      <c r="F4" s="8">
        <f>IF(基础参数及输出结果表!$B$16="集中式光伏",F69/(1+基础参数及输出结果表!$J$10),F61/(1+基础参数及输出结果表!$J$10))</f>
        <v>733.6474835615046</v>
      </c>
      <c r="G4" s="8">
        <f>IF(基础参数及输出结果表!$B$16="集中式光伏",G69/(1+基础参数及输出结果表!$J$10),G61/(1+基础参数及输出结果表!$J$10))</f>
        <v>729.87551706504451</v>
      </c>
      <c r="H4" s="8">
        <f>IF(基础参数及输出结果表!$B$16="集中式光伏",H69/(1+基础参数及输出结果表!$J$10),H61/(1+基础参数及输出结果表!$J$10))</f>
        <v>726.10355056858407</v>
      </c>
      <c r="I4" s="8">
        <f>IF(基础参数及输出结果表!$B$16="集中式光伏",I69/(1+基础参数及输出结果表!$J$10),I61/(1+基础参数及输出结果表!$J$10))</f>
        <v>722.3315840721242</v>
      </c>
      <c r="J4" s="8">
        <f>IF(基础参数及输出结果表!$B$16="集中式光伏",J69/(1+基础参数及输出结果表!$J$10),J61/(1+基础参数及输出结果表!$J$10))</f>
        <v>718.55961757566376</v>
      </c>
      <c r="K4" s="8">
        <f>IF(基础参数及输出结果表!$B$16="集中式光伏",K69/(1+基础参数及输出结果表!$J$10),K61/(1+基础参数及输出结果表!$J$10))</f>
        <v>714.78765107920378</v>
      </c>
      <c r="L4" s="8">
        <f>IF(基础参数及输出结果表!$B$16="集中式光伏",L69/(1+基础参数及输出结果表!$J$10),L61/(1+基础参数及输出结果表!$J$10))</f>
        <v>711.01568458274335</v>
      </c>
      <c r="M4" s="8">
        <f>IF(基础参数及输出结果表!$B$16="集中式光伏",M69/(1+基础参数及输出结果表!$J$10),M61/(1+基础参数及输出结果表!$J$10))</f>
        <v>707.24371808628337</v>
      </c>
      <c r="N4" s="8">
        <f>IF(基础参数及输出结果表!$B$16="集中式光伏",N69/(1+基础参数及输出结果表!$J$10),N61/(1+基础参数及输出结果表!$J$10))</f>
        <v>703.47175158982304</v>
      </c>
      <c r="O4" s="8">
        <f>IF(基础参数及输出结果表!$B$16="集中式光伏",O69/(1+基础参数及输出结果表!$J$10),O61/(1+基础参数及输出结果表!$J$10))</f>
        <v>699.69978509336295</v>
      </c>
      <c r="P4" s="8">
        <f>IF(基础参数及输出结果表!$B$16="集中式光伏",P69/(1+基础参数及输出结果表!$J$10),P61/(1+基础参数及输出结果表!$J$10))</f>
        <v>695.92781859690251</v>
      </c>
      <c r="Q4" s="8">
        <f>IF(基础参数及输出结果表!$B$16="集中式光伏",Q69/(1+基础参数及输出结果表!$J$10),Q61/(1+基础参数及输出结果表!$J$10))</f>
        <v>692.15585210044242</v>
      </c>
      <c r="R4" s="8">
        <f>IF(基础参数及输出结果表!$B$16="集中式光伏",R69/(1+基础参数及输出结果表!$J$10),R61/(1+基础参数及输出结果表!$J$10))</f>
        <v>688.38388560398221</v>
      </c>
      <c r="S4" s="8">
        <f>IF(基础参数及输出结果表!$B$16="集中式光伏",S69/(1+基础参数及输出结果表!$J$10),S61/(1+基础参数及输出结果表!$J$10))</f>
        <v>684.61191910752211</v>
      </c>
      <c r="T4" s="8">
        <f>IF(基础参数及输出结果表!$B$16="集中式光伏",T69/(1+基础参数及输出结果表!$J$10),T61/(1+基础参数及输出结果表!$J$10))</f>
        <v>680.8399526110619</v>
      </c>
      <c r="U4" s="8">
        <f>IF(基础参数及输出结果表!$B$16="集中式光伏",U69/(1+基础参数及输出结果表!$J$10),U61/(1+基础参数及输出结果表!$J$10))</f>
        <v>677.06798611460169</v>
      </c>
      <c r="V4" s="8">
        <f>IF(基础参数及输出结果表!$B$16="集中式光伏",V69/(1+基础参数及输出结果表!$J$10),V61/(1+基础参数及输出结果表!$J$10))</f>
        <v>673.29601961814171</v>
      </c>
      <c r="W4" s="8">
        <f>IF(基础参数及输出结果表!$B$16="集中式光伏",W69/(1+基础参数及输出结果表!$J$10),W61/(1+基础参数及输出结果表!$J$10))</f>
        <v>669.52405312168162</v>
      </c>
      <c r="X4" s="8">
        <f>IF(基础参数及输出结果表!$B$16="集中式光伏",X69/(1+基础参数及输出结果表!$J$10),X61/(1+基础参数及输出结果表!$J$10))</f>
        <v>665.75208662522118</v>
      </c>
      <c r="Y4" s="8">
        <f>IF(基础参数及输出结果表!$B$16="集中式光伏",Y69/(1+基础参数及输出结果表!$J$10),Y61/(1+基础参数及输出结果表!$J$10))</f>
        <v>661.98012012876109</v>
      </c>
      <c r="Z4" s="8">
        <f>IF(基础参数及输出结果表!$B$16="集中式光伏",Z69/(1+基础参数及输出结果表!$J$10),Z61/(1+基础参数及输出结果表!$J$10))</f>
        <v>658.20815363230088</v>
      </c>
      <c r="AA4" s="8">
        <f>IF(基础参数及输出结果表!$B$16="集中式光伏",AA69/(1+基础参数及输出结果表!$J$10),AA61/(1+基础参数及输出结果表!$J$10))</f>
        <v>654.43618713584078</v>
      </c>
      <c r="AB4" s="8">
        <f>IF(基础参数及输出结果表!$B$16="集中式光伏",AB69/(1+基础参数及输出结果表!$J$10),AB61/(1+基础参数及输出结果表!$J$10))</f>
        <v>650.66422063938057</v>
      </c>
    </row>
    <row r="5" spans="1:28" s="60" customFormat="1" ht="15" customHeight="1" outlineLevel="1">
      <c r="A5" s="4" t="str">
        <f>IF(基础参数及输出结果表!$B$16="集中式光伏","       - ","        上网电费收益")</f>
        <v xml:space="preserve">        上网电费收益</v>
      </c>
      <c r="B5" s="5">
        <f t="shared" si="0"/>
        <v>0</v>
      </c>
      <c r="C5" s="7"/>
      <c r="D5" s="8">
        <f>IF(基础参数及输出结果表!$B$16="集中式光伏",0,D63/(1+基础参数及输出结果表!$J$10))</f>
        <v>0</v>
      </c>
      <c r="E5" s="8">
        <f>IF(基础参数及输出结果表!$B$16="集中式光伏",0,E63/(1+基础参数及输出结果表!$J$10))</f>
        <v>0</v>
      </c>
      <c r="F5" s="8">
        <f>IF(基础参数及输出结果表!$B$16="集中式光伏",0,F63/(1+基础参数及输出结果表!$J$10))</f>
        <v>0</v>
      </c>
      <c r="G5" s="8">
        <f>IF(基础参数及输出结果表!$B$16="集中式光伏",0,G63/(1+基础参数及输出结果表!$J$10))</f>
        <v>0</v>
      </c>
      <c r="H5" s="8">
        <f>IF(基础参数及输出结果表!$B$16="集中式光伏",0,H63/(1+基础参数及输出结果表!$J$10))</f>
        <v>0</v>
      </c>
      <c r="I5" s="8">
        <f>IF(基础参数及输出结果表!$B$16="集中式光伏",0,I63/(1+基础参数及输出结果表!$J$10))</f>
        <v>0</v>
      </c>
      <c r="J5" s="8">
        <f>IF(基础参数及输出结果表!$B$16="集中式光伏",0,J63/(1+基础参数及输出结果表!$J$10))</f>
        <v>0</v>
      </c>
      <c r="K5" s="8">
        <f>IF(基础参数及输出结果表!$B$16="集中式光伏",0,K63/(1+基础参数及输出结果表!$J$10))</f>
        <v>0</v>
      </c>
      <c r="L5" s="8">
        <f>IF(基础参数及输出结果表!$B$16="集中式光伏",0,L63/(1+基础参数及输出结果表!$J$10))</f>
        <v>0</v>
      </c>
      <c r="M5" s="8">
        <f>IF(基础参数及输出结果表!$B$16="集中式光伏",0,M63/(1+基础参数及输出结果表!$J$10))</f>
        <v>0</v>
      </c>
      <c r="N5" s="8">
        <f>IF(基础参数及输出结果表!$B$16="集中式光伏",0,N63/(1+基础参数及输出结果表!$J$10))</f>
        <v>0</v>
      </c>
      <c r="O5" s="8">
        <f>IF(基础参数及输出结果表!$B$16="集中式光伏",0,O63/(1+基础参数及输出结果表!$J$10))</f>
        <v>0</v>
      </c>
      <c r="P5" s="8">
        <f>IF(基础参数及输出结果表!$B$16="集中式光伏",0,P63/(1+基础参数及输出结果表!$J$10))</f>
        <v>0</v>
      </c>
      <c r="Q5" s="8">
        <f>IF(基础参数及输出结果表!$B$16="集中式光伏",0,Q63/(1+基础参数及输出结果表!$J$10))</f>
        <v>0</v>
      </c>
      <c r="R5" s="8">
        <f>IF(基础参数及输出结果表!$B$16="集中式光伏",0,R63/(1+基础参数及输出结果表!$J$10))</f>
        <v>0</v>
      </c>
      <c r="S5" s="8">
        <f>IF(基础参数及输出结果表!$B$16="集中式光伏",0,S63/(1+基础参数及输出结果表!$J$10))</f>
        <v>0</v>
      </c>
      <c r="T5" s="8">
        <f>IF(基础参数及输出结果表!$B$16="集中式光伏",0,T63/(1+基础参数及输出结果表!$J$10))</f>
        <v>0</v>
      </c>
      <c r="U5" s="8">
        <f>IF(基础参数及输出结果表!$B$16="集中式光伏",0,U63/(1+基础参数及输出结果表!$J$10))</f>
        <v>0</v>
      </c>
      <c r="V5" s="8">
        <f>IF(基础参数及输出结果表!$B$16="集中式光伏",0,V63/(1+基础参数及输出结果表!$J$10))</f>
        <v>0</v>
      </c>
      <c r="W5" s="8">
        <f>IF(基础参数及输出结果表!$B$16="集中式光伏",0,W63/(1+基础参数及输出结果表!$J$10))</f>
        <v>0</v>
      </c>
      <c r="X5" s="8">
        <f>IF(基础参数及输出结果表!$B$16="集中式光伏",0,X63/(1+基础参数及输出结果表!$J$10))</f>
        <v>0</v>
      </c>
      <c r="Y5" s="8">
        <f>IF(基础参数及输出结果表!$B$16="集中式光伏",0,Y63/(1+基础参数及输出结果表!$J$10))</f>
        <v>0</v>
      </c>
      <c r="Z5" s="8">
        <f>IF(基础参数及输出结果表!$B$16="集中式光伏",0,Z63/(1+基础参数及输出结果表!$J$10))</f>
        <v>0</v>
      </c>
      <c r="AA5" s="8">
        <f>IF(基础参数及输出结果表!$B$16="集中式光伏",0,AA63/(1+基础参数及输出结果表!$J$10))</f>
        <v>0</v>
      </c>
      <c r="AB5" s="8">
        <f>IF(基础参数及输出结果表!$B$16="集中式光伏",0,AB63/(1+基础参数及输出结果表!$J$10))</f>
        <v>0</v>
      </c>
    </row>
    <row r="6" spans="1:28" s="60" customFormat="1" ht="15" customHeight="1">
      <c r="A6" s="4" t="s">
        <v>307</v>
      </c>
      <c r="B6" s="9">
        <f t="shared" si="0"/>
        <v>-2589.6226415094352</v>
      </c>
      <c r="C6" s="147" t="s">
        <v>308</v>
      </c>
      <c r="D6" s="10">
        <f>IF(D2&lt;=基础参数及输出结果表!$B$20,-变量数据!B10*基础参数及输出结果表!$B$14*1000000/(1+基础参数及输出结果表!$J$12)/10000-变量数据!B11*基础参数及输出结果表!$B$14*1000000/(1+基础参数及输出结果表!$J$11)/10000-基础参数及输出结果表!$F$7*基础参数及输出结果表!$F$26/(1+基础参数及输出结果表!$J$12)-IF(基础参数及输出结果表!$F$9="按土地面积",变量数据!B8*基础参数及输出结果表!$F$10/(1+基础参数及输出结果表!$J$11)/10000,IF(基础参数及输出结果表!$F$9="按光伏板面积",基础参数及输出结果表!$F$13*基础参数及输出结果表!$F$14*变量数据!B9/(1+基础参数及输出结果表!$J$11)/10000,基础参数及输出结果表!$F$14*变量数据!B9/(1+基础参数及输出结果表!$J$11)/10000))-IF(基础参数及输出结果表!$F$17="容量租赁",基础参数及输出结果表!$F$21*1000*变量数据!B7/10000/(1+基础参数及输出结果表!J10),0)-基础参数及输出结果表!$F$27*基础参数及输出结果表!$F$7/(1+基础参数及输出结果表!$J$12),0)</f>
        <v>-103.58490566037734</v>
      </c>
      <c r="E6" s="10">
        <f>IF(E2&lt;=基础参数及输出结果表!$B$20,-变量数据!C10*基础参数及输出结果表!$B$14*1000000/(1+基础参数及输出结果表!$J$12)/10000-变量数据!C11*基础参数及输出结果表!$B$14*1000000/(1+基础参数及输出结果表!$J$11)/10000-基础参数及输出结果表!$F$7*基础参数及输出结果表!$F$26/(1+基础参数及输出结果表!$J$12)-IF(基础参数及输出结果表!$F$9="按土地面积",变量数据!C8*基础参数及输出结果表!$F$10/(1+基础参数及输出结果表!$J$11)/10000,IF(基础参数及输出结果表!$F$9="按光伏板面积",基础参数及输出结果表!$F$13*基础参数及输出结果表!$F$14*变量数据!C9/(1+基础参数及输出结果表!$J$11)/10000,基础参数及输出结果表!$F$14*变量数据!C9/(1+基础参数及输出结果表!$J$11)/10000))-IF(基础参数及输出结果表!$F$17="容量租赁",基础参数及输出结果表!$F$21*1000*变量数据!C7/10000,0)-基础参数及输出结果表!$F$27*基础参数及输出结果表!$F$7/(1+基础参数及输出结果表!$J$12),0)</f>
        <v>-103.58490566037734</v>
      </c>
      <c r="F6" s="10">
        <f>IF(F2&lt;=基础参数及输出结果表!$B$20,-变量数据!D10*基础参数及输出结果表!$B$14*1000000/(1+基础参数及输出结果表!$J$12)/10000-变量数据!D11*基础参数及输出结果表!$B$14*1000000/(1+基础参数及输出结果表!$J$11)/10000-基础参数及输出结果表!$F$7*基础参数及输出结果表!$F$26/(1+基础参数及输出结果表!$J$12)-IF(基础参数及输出结果表!$F$9="按土地面积",变量数据!D8*基础参数及输出结果表!$F$10/(1+基础参数及输出结果表!$J$11)/10000,IF(基础参数及输出结果表!$F$9="按光伏板面积",基础参数及输出结果表!$F$13*基础参数及输出结果表!$F$14*变量数据!D9/(1+基础参数及输出结果表!$J$11)/10000,基础参数及输出结果表!$F$14*变量数据!D9/(1+基础参数及输出结果表!$J$11)/10000))-IF(基础参数及输出结果表!$F$17="容量租赁",基础参数及输出结果表!$F$21*1000*变量数据!D7/10000,0)-基础参数及输出结果表!$F$27*基础参数及输出结果表!$F$7/(1+基础参数及输出结果表!$J$12),0)</f>
        <v>-103.58490566037734</v>
      </c>
      <c r="G6" s="10">
        <f>IF(G2&lt;=基础参数及输出结果表!$B$20,-变量数据!E10*基础参数及输出结果表!$B$14*1000000/(1+基础参数及输出结果表!$J$12)/10000-变量数据!E11*基础参数及输出结果表!$B$14*1000000/(1+基础参数及输出结果表!$J$11)/10000-基础参数及输出结果表!$F$7*基础参数及输出结果表!$F$26/(1+基础参数及输出结果表!$J$12)-IF(基础参数及输出结果表!$F$9="按土地面积",变量数据!E8*基础参数及输出结果表!$F$10/(1+基础参数及输出结果表!$J$11)/10000,IF(基础参数及输出结果表!$F$9="按光伏板面积",基础参数及输出结果表!$F$13*基础参数及输出结果表!$F$14*变量数据!E9/(1+基础参数及输出结果表!$J$11)/10000,基础参数及输出结果表!$F$14*变量数据!E9/(1+基础参数及输出结果表!$J$11)/10000))-IF(基础参数及输出结果表!$F$17="容量租赁",基础参数及输出结果表!$F$21*1000*变量数据!E7/10000,0)-基础参数及输出结果表!$F$27*基础参数及输出结果表!$F$7/(1+基础参数及输出结果表!$J$12),0)</f>
        <v>-103.58490566037734</v>
      </c>
      <c r="H6" s="10">
        <f>IF(H2&lt;=基础参数及输出结果表!$B$20,-变量数据!F10*基础参数及输出结果表!$B$14*1000000/(1+基础参数及输出结果表!$J$12)/10000-变量数据!F11*基础参数及输出结果表!$B$14*1000000/(1+基础参数及输出结果表!$J$11)/10000-基础参数及输出结果表!$F$7*基础参数及输出结果表!$F$26/(1+基础参数及输出结果表!$J$12)-IF(基础参数及输出结果表!$F$9="按土地面积",变量数据!F8*基础参数及输出结果表!$F$10/(1+基础参数及输出结果表!$J$11)/10000,IF(基础参数及输出结果表!$F$9="按光伏板面积",基础参数及输出结果表!$F$13*基础参数及输出结果表!$F$14*变量数据!F9/(1+基础参数及输出结果表!$J$11)/10000,基础参数及输出结果表!$F$14*变量数据!F9/(1+基础参数及输出结果表!$J$11)/10000))-IF(基础参数及输出结果表!$F$17="容量租赁",基础参数及输出结果表!$F$21*1000*变量数据!F7/10000,0)-基础参数及输出结果表!$F$27*基础参数及输出结果表!$F$7/(1+基础参数及输出结果表!$J$12),0)</f>
        <v>-103.58490566037734</v>
      </c>
      <c r="I6" s="10">
        <f>IF(I2&lt;=基础参数及输出结果表!$B$20,-变量数据!G10*基础参数及输出结果表!$B$14*1000000/(1+基础参数及输出结果表!$J$12)/10000-变量数据!G11*基础参数及输出结果表!$B$14*1000000/(1+基础参数及输出结果表!$J$11)/10000-基础参数及输出结果表!$F$7*基础参数及输出结果表!$F$26/(1+基础参数及输出结果表!$J$12)-IF(基础参数及输出结果表!$F$9="按土地面积",变量数据!G8*基础参数及输出结果表!$F$10/(1+基础参数及输出结果表!$J$11)/10000,IF(基础参数及输出结果表!$F$9="按光伏板面积",基础参数及输出结果表!$F$13*基础参数及输出结果表!$F$14*变量数据!G9/(1+基础参数及输出结果表!$J$11)/10000,基础参数及输出结果表!$F$14*变量数据!G9/(1+基础参数及输出结果表!$J$11)/10000))-IF(基础参数及输出结果表!$F$17="容量租赁",基础参数及输出结果表!$F$21*1000*变量数据!G7/10000,0)-基础参数及输出结果表!$F$27*基础参数及输出结果表!$F$7/(1+基础参数及输出结果表!$J$12),0)</f>
        <v>-103.58490566037734</v>
      </c>
      <c r="J6" s="10">
        <f>IF(J2&lt;=基础参数及输出结果表!$B$20,-变量数据!H10*基础参数及输出结果表!$B$14*1000000/(1+基础参数及输出结果表!$J$12)/10000-变量数据!H11*基础参数及输出结果表!$B$14*1000000/(1+基础参数及输出结果表!$J$11)/10000-基础参数及输出结果表!$F$7*基础参数及输出结果表!$F$26/(1+基础参数及输出结果表!$J$12)-IF(基础参数及输出结果表!$F$9="按土地面积",变量数据!H8*基础参数及输出结果表!$F$10/(1+基础参数及输出结果表!$J$11)/10000,IF(基础参数及输出结果表!$F$9="按光伏板面积",基础参数及输出结果表!$F$13*基础参数及输出结果表!$F$14*变量数据!H9/(1+基础参数及输出结果表!$J$11)/10000,基础参数及输出结果表!$F$14*变量数据!H9/(1+基础参数及输出结果表!$J$11)/10000))-IF(基础参数及输出结果表!$F$17="容量租赁",基础参数及输出结果表!$F$21*1000*变量数据!H7/10000,0)-基础参数及输出结果表!$F$27*基础参数及输出结果表!$F$7/(1+基础参数及输出结果表!$J$12),0)</f>
        <v>-103.58490566037734</v>
      </c>
      <c r="K6" s="10">
        <f>IF(K2&lt;=基础参数及输出结果表!$B$20,-变量数据!I10*基础参数及输出结果表!$B$14*1000000/(1+基础参数及输出结果表!$J$12)/10000-变量数据!I11*基础参数及输出结果表!$B$14*1000000/(1+基础参数及输出结果表!$J$11)/10000-基础参数及输出结果表!$F$7*基础参数及输出结果表!$F$26/(1+基础参数及输出结果表!$J$12)-IF(基础参数及输出结果表!$F$9="按土地面积",变量数据!I8*基础参数及输出结果表!$F$10/(1+基础参数及输出结果表!$J$11)/10000,IF(基础参数及输出结果表!$F$9="按光伏板面积",基础参数及输出结果表!$F$13*基础参数及输出结果表!$F$14*变量数据!I9/(1+基础参数及输出结果表!$J$11)/10000,基础参数及输出结果表!$F$14*变量数据!I9/(1+基础参数及输出结果表!$J$11)/10000))-IF(基础参数及输出结果表!$F$17="容量租赁",基础参数及输出结果表!$F$21*1000*变量数据!I7/10000,0)-基础参数及输出结果表!$F$27*基础参数及输出结果表!$F$7/(1+基础参数及输出结果表!$J$12),0)</f>
        <v>-103.58490566037734</v>
      </c>
      <c r="L6" s="10">
        <f>IF(L2&lt;=基础参数及输出结果表!$B$20,-变量数据!J10*基础参数及输出结果表!$B$14*1000000/(1+基础参数及输出结果表!$J$12)/10000-变量数据!J11*基础参数及输出结果表!$B$14*1000000/(1+基础参数及输出结果表!$J$11)/10000-基础参数及输出结果表!$F$7*基础参数及输出结果表!$F$26/(1+基础参数及输出结果表!$J$12)-IF(基础参数及输出结果表!$F$9="按土地面积",变量数据!J8*基础参数及输出结果表!$F$10/(1+基础参数及输出结果表!$J$11)/10000,IF(基础参数及输出结果表!$F$9="按光伏板面积",基础参数及输出结果表!$F$13*基础参数及输出结果表!$F$14*变量数据!J9/(1+基础参数及输出结果表!$J$11)/10000,基础参数及输出结果表!$F$14*变量数据!J9/(1+基础参数及输出结果表!$J$11)/10000))-IF(基础参数及输出结果表!$F$17="容量租赁",基础参数及输出结果表!$F$21*1000*变量数据!J7/10000,0)-基础参数及输出结果表!$F$27*基础参数及输出结果表!$F$7/(1+基础参数及输出结果表!$J$12),0)</f>
        <v>-103.58490566037734</v>
      </c>
      <c r="M6" s="10">
        <f>IF(M2&lt;=基础参数及输出结果表!$B$20,-变量数据!K10*基础参数及输出结果表!$B$14*1000000/(1+基础参数及输出结果表!$J$12)/10000-变量数据!K11*基础参数及输出结果表!$B$14*1000000/(1+基础参数及输出结果表!$J$11)/10000-基础参数及输出结果表!$F$7*基础参数及输出结果表!$F$26/(1+基础参数及输出结果表!$J$12)-IF(基础参数及输出结果表!$F$9="按土地面积",变量数据!K8*基础参数及输出结果表!$F$10/(1+基础参数及输出结果表!$J$11)/10000,IF(基础参数及输出结果表!$F$9="按光伏板面积",基础参数及输出结果表!$F$13*基础参数及输出结果表!$F$14*变量数据!K9/(1+基础参数及输出结果表!$J$11)/10000,基础参数及输出结果表!$F$14*变量数据!K9/(1+基础参数及输出结果表!$J$11)/10000))-IF(基础参数及输出结果表!$F$17="容量租赁",基础参数及输出结果表!$F$21*1000*变量数据!K7/10000,0)-基础参数及输出结果表!$F$27*基础参数及输出结果表!$F$7/(1+基础参数及输出结果表!$J$12),0)</f>
        <v>-103.58490566037734</v>
      </c>
      <c r="N6" s="10">
        <f>IF(N2&lt;=基础参数及输出结果表!$B$20,-变量数据!L10*基础参数及输出结果表!$B$14*1000000/(1+基础参数及输出结果表!$J$12)/10000-变量数据!L11*基础参数及输出结果表!$B$14*1000000/(1+基础参数及输出结果表!$J$11)/10000-基础参数及输出结果表!$F$7*基础参数及输出结果表!$F$26/(1+基础参数及输出结果表!$J$12)-IF(基础参数及输出结果表!$F$9="按土地面积",变量数据!L8*基础参数及输出结果表!$F$10/(1+基础参数及输出结果表!$J$11)/10000,IF(基础参数及输出结果表!$F$9="按光伏板面积",基础参数及输出结果表!$F$13*基础参数及输出结果表!$F$14*变量数据!L9/(1+基础参数及输出结果表!$J$11)/10000,基础参数及输出结果表!$F$14*变量数据!L9/(1+基础参数及输出结果表!$J$11)/10000))-IF(基础参数及输出结果表!$F$17="容量租赁",基础参数及输出结果表!$F$21*1000*变量数据!L7/10000,0)-基础参数及输出结果表!$F$27*基础参数及输出结果表!$F$7/(1+基础参数及输出结果表!$J$12),0)</f>
        <v>-103.58490566037734</v>
      </c>
      <c r="O6" s="10">
        <f>IF(O2&lt;=基础参数及输出结果表!$B$20,-变量数据!M10*基础参数及输出结果表!$B$14*1000000/(1+基础参数及输出结果表!$J$12)/10000-变量数据!M11*基础参数及输出结果表!$B$14*1000000/(1+基础参数及输出结果表!$J$11)/10000-基础参数及输出结果表!$F$7*基础参数及输出结果表!$F$26/(1+基础参数及输出结果表!$J$12)-IF(基础参数及输出结果表!$F$9="按土地面积",变量数据!M8*基础参数及输出结果表!$F$10/(1+基础参数及输出结果表!$J$11)/10000,IF(基础参数及输出结果表!$F$9="按光伏板面积",基础参数及输出结果表!$F$13*基础参数及输出结果表!$F$14*变量数据!M9/(1+基础参数及输出结果表!$J$11)/10000,基础参数及输出结果表!$F$14*变量数据!M9/(1+基础参数及输出结果表!$J$11)/10000))-IF(基础参数及输出结果表!$F$17="容量租赁",基础参数及输出结果表!$F$21*1000*变量数据!M7/10000,0)-基础参数及输出结果表!$F$27*基础参数及输出结果表!$F$7/(1+基础参数及输出结果表!$J$12),0)</f>
        <v>-103.58490566037734</v>
      </c>
      <c r="P6" s="10">
        <f>IF(P2&lt;=基础参数及输出结果表!$B$20,-变量数据!N10*基础参数及输出结果表!$B$14*1000000/(1+基础参数及输出结果表!$J$12)/10000-变量数据!N11*基础参数及输出结果表!$B$14*1000000/(1+基础参数及输出结果表!$J$11)/10000-基础参数及输出结果表!$F$7*基础参数及输出结果表!$F$26/(1+基础参数及输出结果表!$J$12)-IF(基础参数及输出结果表!$F$9="按土地面积",变量数据!N8*基础参数及输出结果表!$F$10/(1+基础参数及输出结果表!$J$11)/10000,IF(基础参数及输出结果表!$F$9="按光伏板面积",基础参数及输出结果表!$F$13*基础参数及输出结果表!$F$14*变量数据!N9/(1+基础参数及输出结果表!$J$11)/10000,基础参数及输出结果表!$F$14*变量数据!N9/(1+基础参数及输出结果表!$J$11)/10000))-IF(基础参数及输出结果表!$F$17="容量租赁",基础参数及输出结果表!$F$21*1000*变量数据!N7/10000,0)-基础参数及输出结果表!$F$27*基础参数及输出结果表!$F$7/(1+基础参数及输出结果表!$J$12),0)</f>
        <v>-103.58490566037734</v>
      </c>
      <c r="Q6" s="10">
        <f>IF(Q2&lt;=基础参数及输出结果表!$B$20,-变量数据!O10*基础参数及输出结果表!$B$14*1000000/(1+基础参数及输出结果表!$J$12)/10000-变量数据!O11*基础参数及输出结果表!$B$14*1000000/(1+基础参数及输出结果表!$J$11)/10000-基础参数及输出结果表!$F$7*基础参数及输出结果表!$F$26/(1+基础参数及输出结果表!$J$12)-IF(基础参数及输出结果表!$F$9="按土地面积",变量数据!O8*基础参数及输出结果表!$F$10/(1+基础参数及输出结果表!$J$11)/10000,IF(基础参数及输出结果表!$F$9="按光伏板面积",基础参数及输出结果表!$F$13*基础参数及输出结果表!$F$14*变量数据!O9/(1+基础参数及输出结果表!$J$11)/10000,基础参数及输出结果表!$F$14*变量数据!O9/(1+基础参数及输出结果表!$J$11)/10000))-IF(基础参数及输出结果表!$F$17="容量租赁",基础参数及输出结果表!$F$21*1000*变量数据!O7/10000,0)-基础参数及输出结果表!$F$27*基础参数及输出结果表!$F$7/(1+基础参数及输出结果表!$J$12),0)</f>
        <v>-103.58490566037734</v>
      </c>
      <c r="R6" s="10">
        <f>IF(R2&lt;=基础参数及输出结果表!$B$20,-变量数据!P10*基础参数及输出结果表!$B$14*1000000/(1+基础参数及输出结果表!$J$12)/10000-变量数据!P11*基础参数及输出结果表!$B$14*1000000/(1+基础参数及输出结果表!$J$11)/10000-基础参数及输出结果表!$F$7*基础参数及输出结果表!$F$26/(1+基础参数及输出结果表!$J$12)-IF(基础参数及输出结果表!$F$9="按土地面积",变量数据!P8*基础参数及输出结果表!$F$10/(1+基础参数及输出结果表!$J$11)/10000,IF(基础参数及输出结果表!$F$9="按光伏板面积",基础参数及输出结果表!$F$13*基础参数及输出结果表!$F$14*变量数据!P9/(1+基础参数及输出结果表!$J$11)/10000,基础参数及输出结果表!$F$14*变量数据!P9/(1+基础参数及输出结果表!$J$11)/10000))-IF(基础参数及输出结果表!$F$17="容量租赁",基础参数及输出结果表!$F$21*1000*变量数据!P7/10000,0)-基础参数及输出结果表!$F$27*基础参数及输出结果表!$F$7/(1+基础参数及输出结果表!$J$12),0)</f>
        <v>-103.58490566037734</v>
      </c>
      <c r="S6" s="10">
        <f>IF(S2&lt;=基础参数及输出结果表!$B$20,-变量数据!Q10*基础参数及输出结果表!$B$14*1000000/(1+基础参数及输出结果表!$J$12)/10000-变量数据!Q11*基础参数及输出结果表!$B$14*1000000/(1+基础参数及输出结果表!$J$11)/10000-基础参数及输出结果表!$F$7*基础参数及输出结果表!$F$26/(1+基础参数及输出结果表!$J$12)-IF(基础参数及输出结果表!$F$9="按土地面积",变量数据!Q8*基础参数及输出结果表!$F$10/(1+基础参数及输出结果表!$J$11)/10000,IF(基础参数及输出结果表!$F$9="按光伏板面积",基础参数及输出结果表!$F$13*基础参数及输出结果表!$F$14*变量数据!Q9/(1+基础参数及输出结果表!$J$11)/10000,基础参数及输出结果表!$F$14*变量数据!Q9/(1+基础参数及输出结果表!$J$11)/10000))-IF(基础参数及输出结果表!$F$17="容量租赁",基础参数及输出结果表!$F$21*1000*变量数据!Q7/10000,0)-基础参数及输出结果表!$F$27*基础参数及输出结果表!$F$7/(1+基础参数及输出结果表!$J$12),0)</f>
        <v>-103.58490566037734</v>
      </c>
      <c r="T6" s="10">
        <f>IF(T2&lt;=基础参数及输出结果表!$B$20,-变量数据!R10*基础参数及输出结果表!$B$14*1000000/(1+基础参数及输出结果表!$J$12)/10000-变量数据!R11*基础参数及输出结果表!$B$14*1000000/(1+基础参数及输出结果表!$J$11)/10000-基础参数及输出结果表!$F$7*基础参数及输出结果表!$F$26/(1+基础参数及输出结果表!$J$12)-IF(基础参数及输出结果表!$F$9="按土地面积",变量数据!R8*基础参数及输出结果表!$F$10/(1+基础参数及输出结果表!$J$11)/10000,IF(基础参数及输出结果表!$F$9="按光伏板面积",基础参数及输出结果表!$F$13*基础参数及输出结果表!$F$14*变量数据!R9/(1+基础参数及输出结果表!$J$11)/10000,基础参数及输出结果表!$F$14*变量数据!R9/(1+基础参数及输出结果表!$J$11)/10000))-IF(基础参数及输出结果表!$F$17="容量租赁",基础参数及输出结果表!$F$21*1000*变量数据!R7/10000,0)-基础参数及输出结果表!$F$27*基础参数及输出结果表!$F$7/(1+基础参数及输出结果表!$J$12),0)</f>
        <v>-103.58490566037734</v>
      </c>
      <c r="U6" s="10">
        <f>IF(U2&lt;=基础参数及输出结果表!$B$20,-变量数据!S10*基础参数及输出结果表!$B$14*1000000/(1+基础参数及输出结果表!$J$12)/10000-变量数据!S11*基础参数及输出结果表!$B$14*1000000/(1+基础参数及输出结果表!$J$11)/10000-基础参数及输出结果表!$F$7*基础参数及输出结果表!$F$26/(1+基础参数及输出结果表!$J$12)-IF(基础参数及输出结果表!$F$9="按土地面积",变量数据!S8*基础参数及输出结果表!$F$10/(1+基础参数及输出结果表!$J$11)/10000,IF(基础参数及输出结果表!$F$9="按光伏板面积",基础参数及输出结果表!$F$13*基础参数及输出结果表!$F$14*变量数据!S9/(1+基础参数及输出结果表!$J$11)/10000,基础参数及输出结果表!$F$14*变量数据!S9/(1+基础参数及输出结果表!$J$11)/10000))-IF(基础参数及输出结果表!$F$17="容量租赁",基础参数及输出结果表!$F$21*1000*变量数据!S7/10000,0)-基础参数及输出结果表!$F$27*基础参数及输出结果表!$F$7/(1+基础参数及输出结果表!$J$12),0)</f>
        <v>-103.58490566037734</v>
      </c>
      <c r="V6" s="10">
        <f>IF(V2&lt;=基础参数及输出结果表!$B$20,-变量数据!T10*基础参数及输出结果表!$B$14*1000000/(1+基础参数及输出结果表!$J$12)/10000-变量数据!T11*基础参数及输出结果表!$B$14*1000000/(1+基础参数及输出结果表!$J$11)/10000-基础参数及输出结果表!$F$7*基础参数及输出结果表!$F$26/(1+基础参数及输出结果表!$J$12)-IF(基础参数及输出结果表!$F$9="按土地面积",变量数据!T8*基础参数及输出结果表!$F$10/(1+基础参数及输出结果表!$J$11)/10000,IF(基础参数及输出结果表!$F$9="按光伏板面积",基础参数及输出结果表!$F$13*基础参数及输出结果表!$F$14*变量数据!T9/(1+基础参数及输出结果表!$J$11)/10000,基础参数及输出结果表!$F$14*变量数据!T9/(1+基础参数及输出结果表!$J$11)/10000))-IF(基础参数及输出结果表!$F$17="容量租赁",基础参数及输出结果表!$F$21*1000*变量数据!T7/10000,0)-基础参数及输出结果表!$F$27*基础参数及输出结果表!$F$7/(1+基础参数及输出结果表!$J$12),0)</f>
        <v>-103.58490566037734</v>
      </c>
      <c r="W6" s="10">
        <f>IF(W2&lt;=基础参数及输出结果表!$B$20,-变量数据!U10*基础参数及输出结果表!$B$14*1000000/(1+基础参数及输出结果表!$J$12)/10000-变量数据!U11*基础参数及输出结果表!$B$14*1000000/(1+基础参数及输出结果表!$J$11)/10000-基础参数及输出结果表!$F$7*基础参数及输出结果表!$F$26/(1+基础参数及输出结果表!$J$12)-IF(基础参数及输出结果表!$F$9="按土地面积",变量数据!U8*基础参数及输出结果表!$F$10/(1+基础参数及输出结果表!$J$11)/10000,IF(基础参数及输出结果表!$F$9="按光伏板面积",基础参数及输出结果表!$F$13*基础参数及输出结果表!$F$14*变量数据!U9/(1+基础参数及输出结果表!$J$11)/10000,基础参数及输出结果表!$F$14*变量数据!U9/(1+基础参数及输出结果表!$J$11)/10000))-IF(基础参数及输出结果表!$F$17="容量租赁",基础参数及输出结果表!$F$21*1000*变量数据!U7/10000,0)-基础参数及输出结果表!$F$27*基础参数及输出结果表!$F$7/(1+基础参数及输出结果表!$J$12),0)</f>
        <v>-103.58490566037734</v>
      </c>
      <c r="X6" s="10">
        <f>IF(X2&lt;=基础参数及输出结果表!$B$20,-变量数据!V10*基础参数及输出结果表!$B$14*1000000/(1+基础参数及输出结果表!$J$12)/10000-变量数据!V11*基础参数及输出结果表!$B$14*1000000/(1+基础参数及输出结果表!$J$11)/10000-基础参数及输出结果表!$F$7*基础参数及输出结果表!$F$26/(1+基础参数及输出结果表!$J$12)-IF(基础参数及输出结果表!$F$9="按土地面积",变量数据!V8*基础参数及输出结果表!$F$10/(1+基础参数及输出结果表!$J$11)/10000,IF(基础参数及输出结果表!$F$9="按光伏板面积",基础参数及输出结果表!$F$13*基础参数及输出结果表!$F$14*变量数据!V9/(1+基础参数及输出结果表!$J$11)/10000,基础参数及输出结果表!$F$14*变量数据!V9/(1+基础参数及输出结果表!$J$11)/10000))-IF(基础参数及输出结果表!$F$17="容量租赁",基础参数及输出结果表!$F$21*1000*变量数据!V7/10000,0)-基础参数及输出结果表!$F$27*基础参数及输出结果表!$F$7/(1+基础参数及输出结果表!$J$12),0)</f>
        <v>-103.58490566037734</v>
      </c>
      <c r="Y6" s="10">
        <f>IF(Y2&lt;=基础参数及输出结果表!$B$20,-变量数据!W10*基础参数及输出结果表!$B$14*1000000/(1+基础参数及输出结果表!$J$12)/10000-变量数据!W11*基础参数及输出结果表!$B$14*1000000/(1+基础参数及输出结果表!$J$11)/10000-基础参数及输出结果表!$F$7*基础参数及输出结果表!$F$26/(1+基础参数及输出结果表!$J$12)-IF(基础参数及输出结果表!$F$9="按土地面积",变量数据!W8*基础参数及输出结果表!$F$10/(1+基础参数及输出结果表!$J$11)/10000,IF(基础参数及输出结果表!$F$9="按光伏板面积",基础参数及输出结果表!$F$13*基础参数及输出结果表!$F$14*变量数据!W9/(1+基础参数及输出结果表!$J$11)/10000,基础参数及输出结果表!$F$14*变量数据!W9/(1+基础参数及输出结果表!$J$11)/10000))-IF(基础参数及输出结果表!$F$17="容量租赁",基础参数及输出结果表!$F$21*1000*变量数据!W7/10000,0)-基础参数及输出结果表!$F$27*基础参数及输出结果表!$F$7/(1+基础参数及输出结果表!$J$12),0)</f>
        <v>-103.58490566037734</v>
      </c>
      <c r="Z6" s="10">
        <f>IF(Z2&lt;=基础参数及输出结果表!$B$20,-变量数据!X10*基础参数及输出结果表!$B$14*1000000/(1+基础参数及输出结果表!$J$12)/10000-变量数据!X11*基础参数及输出结果表!$B$14*1000000/(1+基础参数及输出结果表!$J$11)/10000-基础参数及输出结果表!$F$7*基础参数及输出结果表!$F$26/(1+基础参数及输出结果表!$J$12)-IF(基础参数及输出结果表!$F$9="按土地面积",变量数据!X8*基础参数及输出结果表!$F$10/(1+基础参数及输出结果表!$J$11)/10000,IF(基础参数及输出结果表!$F$9="按光伏板面积",基础参数及输出结果表!$F$13*基础参数及输出结果表!$F$14*变量数据!X9/(1+基础参数及输出结果表!$J$11)/10000,基础参数及输出结果表!$F$14*变量数据!X9/(1+基础参数及输出结果表!$J$11)/10000))-IF(基础参数及输出结果表!$F$17="容量租赁",基础参数及输出结果表!$F$21*1000*变量数据!X7/10000,0)-基础参数及输出结果表!$F$27*基础参数及输出结果表!$F$7/(1+基础参数及输出结果表!$J$12),0)</f>
        <v>-103.58490566037734</v>
      </c>
      <c r="AA6" s="10">
        <f>IF(AA2&lt;=基础参数及输出结果表!$B$20,-变量数据!Y10*基础参数及输出结果表!$B$14*1000000/(1+基础参数及输出结果表!$J$12)/10000-变量数据!Y11*基础参数及输出结果表!$B$14*1000000/(1+基础参数及输出结果表!$J$11)/10000-基础参数及输出结果表!$F$7*基础参数及输出结果表!$F$26/(1+基础参数及输出结果表!$J$12)-IF(基础参数及输出结果表!$F$9="按土地面积",变量数据!Y8*基础参数及输出结果表!$F$10/(1+基础参数及输出结果表!$J$11)/10000,IF(基础参数及输出结果表!$F$9="按光伏板面积",基础参数及输出结果表!$F$13*基础参数及输出结果表!$F$14*变量数据!Y9/(1+基础参数及输出结果表!$J$11)/10000,基础参数及输出结果表!$F$14*变量数据!Y9/(1+基础参数及输出结果表!$J$11)/10000))-IF(基础参数及输出结果表!$F$17="容量租赁",基础参数及输出结果表!$F$21*1000*变量数据!Y7/10000,0)-基础参数及输出结果表!$F$27*基础参数及输出结果表!$F$7/(1+基础参数及输出结果表!$J$12),0)</f>
        <v>-103.58490566037734</v>
      </c>
      <c r="AB6" s="10">
        <f>IF(AB2&lt;=基础参数及输出结果表!$B$20,-变量数据!Z10*基础参数及输出结果表!$B$14*1000000/(1+基础参数及输出结果表!$J$12)/10000-变量数据!Z11*基础参数及输出结果表!$B$14*1000000/(1+基础参数及输出结果表!$J$11)/10000-基础参数及输出结果表!$F$7*基础参数及输出结果表!$F$26/(1+基础参数及输出结果表!$J$12)-IF(基础参数及输出结果表!$F$9="按土地面积",变量数据!Z8*基础参数及输出结果表!$F$10/(1+基础参数及输出结果表!$J$11)/10000,IF(基础参数及输出结果表!$F$9="按光伏板面积",基础参数及输出结果表!$F$13*基础参数及输出结果表!$F$14*变量数据!Z9/(1+基础参数及输出结果表!$J$11)/10000,基础参数及输出结果表!$F$14*变量数据!Z9/(1+基础参数及输出结果表!$J$11)/10000))-IF(基础参数及输出结果表!$F$17="容量租赁",基础参数及输出结果表!$F$21*1000*变量数据!Z7/10000,0)-基础参数及输出结果表!$F$27*基础参数及输出结果表!$F$7/(1+基础参数及输出结果表!$J$12),0)</f>
        <v>-103.58490566037734</v>
      </c>
    </row>
    <row r="7" spans="1:28" s="60" customFormat="1" ht="15" customHeight="1">
      <c r="A7" s="4" t="s">
        <v>309</v>
      </c>
      <c r="B7" s="9">
        <f t="shared" si="0"/>
        <v>-4703.5608574760054</v>
      </c>
      <c r="C7" s="10"/>
      <c r="D7" s="10">
        <f t="shared" ref="D7:AB7" si="1">-D77</f>
        <v>-313.57072383173369</v>
      </c>
      <c r="E7" s="10">
        <f t="shared" si="1"/>
        <v>-313.57072383173369</v>
      </c>
      <c r="F7" s="10">
        <f t="shared" si="1"/>
        <v>-313.57072383173369</v>
      </c>
      <c r="G7" s="10">
        <f t="shared" si="1"/>
        <v>-313.57072383173369</v>
      </c>
      <c r="H7" s="10">
        <f t="shared" si="1"/>
        <v>-313.57072383173369</v>
      </c>
      <c r="I7" s="10">
        <f t="shared" si="1"/>
        <v>-313.57072383173369</v>
      </c>
      <c r="J7" s="10">
        <f t="shared" si="1"/>
        <v>-313.57072383173369</v>
      </c>
      <c r="K7" s="10">
        <f t="shared" si="1"/>
        <v>-313.57072383173369</v>
      </c>
      <c r="L7" s="10">
        <f t="shared" si="1"/>
        <v>-313.57072383173369</v>
      </c>
      <c r="M7" s="10">
        <f t="shared" si="1"/>
        <v>-313.57072383173369</v>
      </c>
      <c r="N7" s="10">
        <f t="shared" si="1"/>
        <v>-313.57072383173369</v>
      </c>
      <c r="O7" s="10">
        <f t="shared" si="1"/>
        <v>-313.57072383173369</v>
      </c>
      <c r="P7" s="10">
        <f t="shared" si="1"/>
        <v>-313.57072383173369</v>
      </c>
      <c r="Q7" s="10">
        <f t="shared" si="1"/>
        <v>-313.57072383173369</v>
      </c>
      <c r="R7" s="10">
        <f t="shared" si="1"/>
        <v>-313.57072383173369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1"/>
        <v>0</v>
      </c>
      <c r="X7" s="10">
        <f t="shared" si="1"/>
        <v>0</v>
      </c>
      <c r="Y7" s="10">
        <f t="shared" si="1"/>
        <v>0</v>
      </c>
      <c r="Z7" s="10">
        <f t="shared" si="1"/>
        <v>0</v>
      </c>
      <c r="AA7" s="10">
        <f t="shared" si="1"/>
        <v>0</v>
      </c>
      <c r="AB7" s="10">
        <f t="shared" si="1"/>
        <v>0</v>
      </c>
    </row>
    <row r="8" spans="1:28" s="60" customFormat="1" ht="15" customHeight="1">
      <c r="A8" s="4" t="s">
        <v>310</v>
      </c>
      <c r="B8" s="9">
        <f t="shared" si="0"/>
        <v>-186.24483329954205</v>
      </c>
      <c r="C8" s="10"/>
      <c r="D8" s="10">
        <f t="shared" ref="D8:AB8" si="2">D89</f>
        <v>-1.6559999999999995</v>
      </c>
      <c r="E8" s="10">
        <f t="shared" si="2"/>
        <v>0</v>
      </c>
      <c r="F8" s="10">
        <f t="shared" si="2"/>
        <v>0</v>
      </c>
      <c r="G8" s="10">
        <f t="shared" si="2"/>
        <v>0</v>
      </c>
      <c r="H8" s="10">
        <f t="shared" si="2"/>
        <v>0</v>
      </c>
      <c r="I8" s="10">
        <f t="shared" si="2"/>
        <v>0</v>
      </c>
      <c r="J8" s="10">
        <f t="shared" si="2"/>
        <v>-6.3039942838377963</v>
      </c>
      <c r="K8" s="10">
        <f t="shared" si="2"/>
        <v>-10.40487603608085</v>
      </c>
      <c r="L8" s="10">
        <f t="shared" si="2"/>
        <v>-10.34603335873607</v>
      </c>
      <c r="M8" s="10">
        <f t="shared" si="2"/>
        <v>-10.287190681391293</v>
      </c>
      <c r="N8" s="10">
        <f t="shared" si="2"/>
        <v>-10.228348004046515</v>
      </c>
      <c r="O8" s="10">
        <f t="shared" si="2"/>
        <v>-10.169505326701737</v>
      </c>
      <c r="P8" s="10">
        <f t="shared" si="2"/>
        <v>-10.110662649356959</v>
      </c>
      <c r="Q8" s="10">
        <f t="shared" si="2"/>
        <v>-10.051819972012181</v>
      </c>
      <c r="R8" s="10">
        <f t="shared" si="2"/>
        <v>-9.9929772946674014</v>
      </c>
      <c r="S8" s="10">
        <f t="shared" si="2"/>
        <v>-9.9341346173226235</v>
      </c>
      <c r="T8" s="10">
        <f t="shared" si="2"/>
        <v>-9.8752919399778456</v>
      </c>
      <c r="U8" s="10">
        <f t="shared" si="2"/>
        <v>-9.8164492626330677</v>
      </c>
      <c r="V8" s="10">
        <f t="shared" si="2"/>
        <v>-9.7576065852882898</v>
      </c>
      <c r="W8" s="10">
        <f t="shared" si="2"/>
        <v>-9.698763907943512</v>
      </c>
      <c r="X8" s="10">
        <f t="shared" si="2"/>
        <v>-9.6399212305987323</v>
      </c>
      <c r="Y8" s="10">
        <f t="shared" si="2"/>
        <v>-9.5810785532539544</v>
      </c>
      <c r="Z8" s="10">
        <f t="shared" si="2"/>
        <v>-9.5222358759091765</v>
      </c>
      <c r="AA8" s="10">
        <f t="shared" si="2"/>
        <v>-9.4633931985643986</v>
      </c>
      <c r="AB8" s="10">
        <f t="shared" si="2"/>
        <v>-9.4045505212196066</v>
      </c>
    </row>
    <row r="9" spans="1:28" s="60" customFormat="1" ht="15" customHeight="1">
      <c r="A9" s="4" t="s">
        <v>311</v>
      </c>
      <c r="B9" s="9">
        <f t="shared" si="0"/>
        <v>9924.4250823822786</v>
      </c>
      <c r="C9" s="10"/>
      <c r="D9" s="10">
        <f t="shared" ref="D9:AB9" si="3">D3+D6+D7+D8</f>
        <v>328.03773680700419</v>
      </c>
      <c r="E9" s="10">
        <f t="shared" si="3"/>
        <v>320.26382056585379</v>
      </c>
      <c r="F9" s="10">
        <f t="shared" si="3"/>
        <v>316.49185406939358</v>
      </c>
      <c r="G9" s="10">
        <f t="shared" si="3"/>
        <v>312.71988757293349</v>
      </c>
      <c r="H9" s="10">
        <f t="shared" si="3"/>
        <v>308.94792107647305</v>
      </c>
      <c r="I9" s="10">
        <f t="shared" si="3"/>
        <v>305.17595458001318</v>
      </c>
      <c r="J9" s="10">
        <f t="shared" si="3"/>
        <v>295.09999379971492</v>
      </c>
      <c r="K9" s="10">
        <f t="shared" si="3"/>
        <v>287.22714555101192</v>
      </c>
      <c r="L9" s="10">
        <f t="shared" si="3"/>
        <v>283.51402173189626</v>
      </c>
      <c r="M9" s="10">
        <f t="shared" si="3"/>
        <v>279.80089791278107</v>
      </c>
      <c r="N9" s="10">
        <f t="shared" si="3"/>
        <v>276.08777409366553</v>
      </c>
      <c r="O9" s="10">
        <f t="shared" si="3"/>
        <v>272.37465027455022</v>
      </c>
      <c r="P9" s="10">
        <f t="shared" si="3"/>
        <v>268.66152645543451</v>
      </c>
      <c r="Q9" s="10">
        <f t="shared" si="3"/>
        <v>264.9484026363192</v>
      </c>
      <c r="R9" s="10">
        <f t="shared" si="3"/>
        <v>261.23527881720378</v>
      </c>
      <c r="S9" s="10">
        <f t="shared" si="3"/>
        <v>571.09287882982221</v>
      </c>
      <c r="T9" s="10">
        <f t="shared" si="3"/>
        <v>567.37975501070673</v>
      </c>
      <c r="U9" s="10">
        <f t="shared" si="3"/>
        <v>563.66663119159125</v>
      </c>
      <c r="V9" s="10">
        <f t="shared" si="3"/>
        <v>559.95350737247611</v>
      </c>
      <c r="W9" s="10">
        <f t="shared" si="3"/>
        <v>556.24038355336074</v>
      </c>
      <c r="X9" s="10">
        <f t="shared" si="3"/>
        <v>552.52725973424515</v>
      </c>
      <c r="Y9" s="10">
        <f t="shared" si="3"/>
        <v>548.81413591512978</v>
      </c>
      <c r="Z9" s="10">
        <f t="shared" si="3"/>
        <v>545.10101209601441</v>
      </c>
      <c r="AA9" s="10">
        <f t="shared" si="3"/>
        <v>541.38788827689905</v>
      </c>
      <c r="AB9" s="10">
        <f t="shared" si="3"/>
        <v>537.67476445778368</v>
      </c>
    </row>
    <row r="10" spans="1:28" s="60" customFormat="1" ht="15" customHeight="1">
      <c r="A10" s="4" t="s">
        <v>312</v>
      </c>
      <c r="B10" s="9">
        <f t="shared" si="0"/>
        <v>-892.58399999999995</v>
      </c>
      <c r="C10" s="11"/>
      <c r="D10" s="10">
        <f t="shared" ref="D10:AB10" si="4">D94</f>
        <v>-162.28799999999998</v>
      </c>
      <c r="E10" s="10">
        <f t="shared" si="4"/>
        <v>-146.0592</v>
      </c>
      <c r="F10" s="10">
        <f t="shared" si="4"/>
        <v>-129.8304</v>
      </c>
      <c r="G10" s="10">
        <f t="shared" si="4"/>
        <v>-113.60160000000002</v>
      </c>
      <c r="H10" s="10">
        <f t="shared" si="4"/>
        <v>-97.372800000000012</v>
      </c>
      <c r="I10" s="10">
        <f t="shared" si="4"/>
        <v>-81.144000000000005</v>
      </c>
      <c r="J10" s="10">
        <f t="shared" si="4"/>
        <v>-64.915199999999999</v>
      </c>
      <c r="K10" s="10">
        <f t="shared" si="4"/>
        <v>-48.686400000000006</v>
      </c>
      <c r="L10" s="10">
        <f t="shared" si="4"/>
        <v>-32.457599999999999</v>
      </c>
      <c r="M10" s="10">
        <f t="shared" si="4"/>
        <v>-16.2288</v>
      </c>
      <c r="N10" s="10">
        <f t="shared" si="4"/>
        <v>0</v>
      </c>
      <c r="O10" s="10">
        <f t="shared" si="4"/>
        <v>0</v>
      </c>
      <c r="P10" s="10">
        <f t="shared" si="4"/>
        <v>0</v>
      </c>
      <c r="Q10" s="10">
        <f t="shared" si="4"/>
        <v>0</v>
      </c>
      <c r="R10" s="10">
        <f t="shared" si="4"/>
        <v>0</v>
      </c>
      <c r="S10" s="10">
        <f t="shared" si="4"/>
        <v>0</v>
      </c>
      <c r="T10" s="10">
        <f t="shared" si="4"/>
        <v>0</v>
      </c>
      <c r="U10" s="10">
        <f t="shared" si="4"/>
        <v>0</v>
      </c>
      <c r="V10" s="10">
        <f t="shared" si="4"/>
        <v>0</v>
      </c>
      <c r="W10" s="10">
        <f t="shared" si="4"/>
        <v>0</v>
      </c>
      <c r="X10" s="10">
        <f t="shared" si="4"/>
        <v>0</v>
      </c>
      <c r="Y10" s="10">
        <f t="shared" si="4"/>
        <v>0</v>
      </c>
      <c r="Z10" s="10">
        <f t="shared" si="4"/>
        <v>0</v>
      </c>
      <c r="AA10" s="10">
        <f t="shared" si="4"/>
        <v>0</v>
      </c>
      <c r="AB10" s="10">
        <f t="shared" si="4"/>
        <v>0</v>
      </c>
    </row>
    <row r="11" spans="1:28" s="60" customFormat="1" ht="15" customHeight="1">
      <c r="A11" s="4" t="s">
        <v>313</v>
      </c>
      <c r="B11" s="9">
        <f t="shared" si="0"/>
        <v>9031.8410823822796</v>
      </c>
      <c r="C11" s="11"/>
      <c r="D11" s="10">
        <f t="shared" ref="D11:AB11" si="5">D9+D10</f>
        <v>165.74973680700421</v>
      </c>
      <c r="E11" s="10">
        <f t="shared" si="5"/>
        <v>174.20462056585379</v>
      </c>
      <c r="F11" s="10">
        <f t="shared" si="5"/>
        <v>186.66145406939359</v>
      </c>
      <c r="G11" s="10">
        <f t="shared" si="5"/>
        <v>199.11828757293347</v>
      </c>
      <c r="H11" s="10">
        <f t="shared" si="5"/>
        <v>211.57512107647304</v>
      </c>
      <c r="I11" s="10">
        <f t="shared" si="5"/>
        <v>224.03195458001318</v>
      </c>
      <c r="J11" s="10">
        <f t="shared" si="5"/>
        <v>230.18479379971492</v>
      </c>
      <c r="K11" s="10">
        <f t="shared" si="5"/>
        <v>238.54074555101192</v>
      </c>
      <c r="L11" s="10">
        <f t="shared" si="5"/>
        <v>251.05642173189625</v>
      </c>
      <c r="M11" s="10">
        <f t="shared" si="5"/>
        <v>263.57209791278109</v>
      </c>
      <c r="N11" s="10">
        <f t="shared" si="5"/>
        <v>276.08777409366553</v>
      </c>
      <c r="O11" s="10">
        <f t="shared" si="5"/>
        <v>272.37465027455022</v>
      </c>
      <c r="P11" s="10">
        <f t="shared" si="5"/>
        <v>268.66152645543451</v>
      </c>
      <c r="Q11" s="10">
        <f t="shared" si="5"/>
        <v>264.9484026363192</v>
      </c>
      <c r="R11" s="10">
        <f t="shared" si="5"/>
        <v>261.23527881720378</v>
      </c>
      <c r="S11" s="10">
        <f t="shared" si="5"/>
        <v>571.09287882982221</v>
      </c>
      <c r="T11" s="10">
        <f t="shared" si="5"/>
        <v>567.37975501070673</v>
      </c>
      <c r="U11" s="10">
        <f t="shared" si="5"/>
        <v>563.66663119159125</v>
      </c>
      <c r="V11" s="10">
        <f t="shared" si="5"/>
        <v>559.95350737247611</v>
      </c>
      <c r="W11" s="10">
        <f t="shared" si="5"/>
        <v>556.24038355336074</v>
      </c>
      <c r="X11" s="10">
        <f t="shared" si="5"/>
        <v>552.52725973424515</v>
      </c>
      <c r="Y11" s="10">
        <f t="shared" si="5"/>
        <v>548.81413591512978</v>
      </c>
      <c r="Z11" s="10">
        <f t="shared" si="5"/>
        <v>545.10101209601441</v>
      </c>
      <c r="AA11" s="10">
        <f t="shared" si="5"/>
        <v>541.38788827689905</v>
      </c>
      <c r="AB11" s="10">
        <f t="shared" si="5"/>
        <v>537.67476445778368</v>
      </c>
    </row>
    <row r="12" spans="1:28" s="60" customFormat="1" ht="15" customHeight="1">
      <c r="A12" s="4" t="s">
        <v>314</v>
      </c>
      <c r="B12" s="9">
        <f t="shared" si="0"/>
        <v>0</v>
      </c>
      <c r="C12" s="1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spans="1:28" s="60" customFormat="1" ht="15" customHeight="1">
      <c r="A13" s="4" t="s">
        <v>315</v>
      </c>
      <c r="B13" s="9">
        <f t="shared" si="0"/>
        <v>0</v>
      </c>
      <c r="C13" s="11"/>
      <c r="D13" s="11"/>
      <c r="E13" s="10">
        <f>-IF(AND(E2=基础参数及输出结果表!$B$20,基础参数及输出结果表!$J$7="无偿转让"),基础参数及输出结果表!$F$7/(1+基础参数及输出结果表!$J$9)-SUM($D$76:$AB$76),0)</f>
        <v>0</v>
      </c>
      <c r="F13" s="10">
        <f>-IF(AND(F2=基础参数及输出结果表!$B$20,基础参数及输出结果表!$J$7="无偿转让"),基础参数及输出结果表!$F$7/(1+基础参数及输出结果表!$J$9)-SUM($D$76:$AB$76),0)</f>
        <v>0</v>
      </c>
      <c r="G13" s="10">
        <f>-IF(AND(G2=基础参数及输出结果表!$B$20,基础参数及输出结果表!$J$7="无偿转让"),基础参数及输出结果表!$F$7/(1+基础参数及输出结果表!$J$9)-SUM($D$76:$AB$76),0)</f>
        <v>0</v>
      </c>
      <c r="H13" s="10">
        <f>-IF(AND(H2=基础参数及输出结果表!$B$20,基础参数及输出结果表!$J$7="无偿转让"),基础参数及输出结果表!$F$7/(1+基础参数及输出结果表!$J$9)-SUM($D$76:$AB$76),0)</f>
        <v>0</v>
      </c>
      <c r="I13" s="10">
        <f>-IF(AND(I2=基础参数及输出结果表!$B$20,基础参数及输出结果表!$J$7="无偿转让"),基础参数及输出结果表!$F$7/(1+基础参数及输出结果表!$J$9)-SUM($D$76:$AB$76),0)</f>
        <v>0</v>
      </c>
      <c r="J13" s="10">
        <f>-IF(AND(J2=基础参数及输出结果表!$B$20,基础参数及输出结果表!$J$7="无偿转让"),基础参数及输出结果表!$F$7/(1+基础参数及输出结果表!$J$9)-SUM($D$76:$AB$76),0)</f>
        <v>0</v>
      </c>
      <c r="K13" s="10">
        <f>-IF(AND(K2=基础参数及输出结果表!$B$20,基础参数及输出结果表!$J$7="无偿转让"),基础参数及输出结果表!$F$7/(1+基础参数及输出结果表!$J$9)-SUM($D$76:$AB$76),0)</f>
        <v>0</v>
      </c>
      <c r="L13" s="10">
        <f>-IF(AND(L2=基础参数及输出结果表!$B$20,基础参数及输出结果表!$J$7="无偿转让"),基础参数及输出结果表!$F$7/(1+基础参数及输出结果表!$J$9)-SUM($D$76:$AB$76),0)</f>
        <v>0</v>
      </c>
      <c r="M13" s="10">
        <f>-IF(AND(M2=基础参数及输出结果表!$B$20,基础参数及输出结果表!$J$7="无偿转让"),基础参数及输出结果表!$F$7/(1+基础参数及输出结果表!$J$9)-SUM($D$76:$AB$76),0)</f>
        <v>0</v>
      </c>
      <c r="N13" s="10">
        <f>-IF(AND(N2=基础参数及输出结果表!$B$20,基础参数及输出结果表!$J$7="无偿转让"),基础参数及输出结果表!$F$7/(1+基础参数及输出结果表!$J$9)-SUM($D$76:$AB$76),0)</f>
        <v>0</v>
      </c>
      <c r="O13" s="10">
        <f>-IF(AND(O2=基础参数及输出结果表!$B$20,基础参数及输出结果表!$J$7="无偿转让"),基础参数及输出结果表!$F$7/(1+基础参数及输出结果表!$J$9)-SUM($D$76:$AB$76),0)</f>
        <v>0</v>
      </c>
      <c r="P13" s="10">
        <f>-IF(AND(P2=基础参数及输出结果表!$B$20,基础参数及输出结果表!$J$7="无偿转让"),基础参数及输出结果表!$F$7/(1+基础参数及输出结果表!$J$9)-SUM($D$76:$AB$76),0)</f>
        <v>0</v>
      </c>
      <c r="Q13" s="10">
        <f>-IF(AND(Q2=基础参数及输出结果表!$B$20,基础参数及输出结果表!$J$7="无偿转让"),基础参数及输出结果表!$F$7/(1+基础参数及输出结果表!$J$9)-SUM($D$76:$AB$76),0)</f>
        <v>0</v>
      </c>
      <c r="R13" s="10">
        <f>-IF(AND(R2=基础参数及输出结果表!$B$20,基础参数及输出结果表!$J$7="无偿转让"),基础参数及输出结果表!$F$7/(1+基础参数及输出结果表!$J$9)-SUM($D$76:$AB$76),0)</f>
        <v>0</v>
      </c>
      <c r="S13" s="10">
        <f>-IF(AND(S2=基础参数及输出结果表!$B$20,基础参数及输出结果表!$J$7="无偿转让"),基础参数及输出结果表!$F$7/(1+基础参数及输出结果表!$J$9)-SUM($D$76:$AB$76),0)</f>
        <v>0</v>
      </c>
      <c r="T13" s="10">
        <f>-IF(AND(T2=基础参数及输出结果表!$B$20,基础参数及输出结果表!$J$7="无偿转让"),基础参数及输出结果表!$F$7/(1+基础参数及输出结果表!$J$9)-SUM($D$76:$AB$76),0)</f>
        <v>0</v>
      </c>
      <c r="U13" s="10">
        <f>-IF(AND(U2=基础参数及输出结果表!$B$20,基础参数及输出结果表!$J$7="无偿转让"),基础参数及输出结果表!$F$7/(1+基础参数及输出结果表!$J$9)-SUM($D$76:$AB$76),0)</f>
        <v>0</v>
      </c>
      <c r="V13" s="10">
        <f>-IF(AND(V2=基础参数及输出结果表!$B$20,基础参数及输出结果表!$J$7="无偿转让"),基础参数及输出结果表!$F$7/(1+基础参数及输出结果表!$J$9)-SUM($D$76:$AB$76),0)</f>
        <v>0</v>
      </c>
      <c r="W13" s="10">
        <f>-IF(AND(W2=基础参数及输出结果表!$B$20,基础参数及输出结果表!$J$7="无偿转让"),基础参数及输出结果表!$F$7/(1+基础参数及输出结果表!$J$9)-SUM($D$76:$AB$76),0)</f>
        <v>0</v>
      </c>
      <c r="X13" s="10">
        <f>-IF(AND(X2=基础参数及输出结果表!$B$20,基础参数及输出结果表!$J$7="无偿转让"),基础参数及输出结果表!$F$7/(1+基础参数及输出结果表!$J$9)-SUM($D$76:$AB$76),0)</f>
        <v>0</v>
      </c>
      <c r="Y13" s="10">
        <f>-IF(AND(Y2=基础参数及输出结果表!$B$20,基础参数及输出结果表!$J$7="无偿转让"),基础参数及输出结果表!$F$7/(1+基础参数及输出结果表!$J$9)-SUM($D$76:$AB$76),0)</f>
        <v>0</v>
      </c>
      <c r="Z13" s="10">
        <f>-IF(AND(Z2=基础参数及输出结果表!$B$20,基础参数及输出结果表!$J$7="无偿转让"),基础参数及输出结果表!$F$7/(1+基础参数及输出结果表!$J$9)-SUM($D$76:$AB$76),0)</f>
        <v>0</v>
      </c>
      <c r="AA13" s="10">
        <f>-IF(AND(AA2=基础参数及输出结果表!$B$20,基础参数及输出结果表!$J$7="无偿转让"),基础参数及输出结果表!$F$7/(1+基础参数及输出结果表!$J$9)-SUM($D$76:$AB$76),0)</f>
        <v>0</v>
      </c>
      <c r="AB13" s="10">
        <f>-IF(AND(AB2=基础参数及输出结果表!$B$20,基础参数及输出结果表!$J$7="无偿转让"),基础参数及输出结果表!$F$7/(1+基础参数及输出结果表!$J$9)-SUM($D$76:$AB$76),0)</f>
        <v>0</v>
      </c>
    </row>
    <row r="14" spans="1:28" s="60" customFormat="1" ht="15" customHeight="1">
      <c r="A14" s="4" t="s">
        <v>316</v>
      </c>
      <c r="B14" s="9">
        <f t="shared" si="0"/>
        <v>9031.8410823822796</v>
      </c>
      <c r="C14" s="11"/>
      <c r="D14" s="10">
        <f t="shared" ref="D14:AB14" si="6">D11+D12+D13</f>
        <v>165.74973680700421</v>
      </c>
      <c r="E14" s="10">
        <f t="shared" si="6"/>
        <v>174.20462056585379</v>
      </c>
      <c r="F14" s="10">
        <f t="shared" si="6"/>
        <v>186.66145406939359</v>
      </c>
      <c r="G14" s="10">
        <f t="shared" si="6"/>
        <v>199.11828757293347</v>
      </c>
      <c r="H14" s="10">
        <f t="shared" si="6"/>
        <v>211.57512107647304</v>
      </c>
      <c r="I14" s="10">
        <f t="shared" si="6"/>
        <v>224.03195458001318</v>
      </c>
      <c r="J14" s="10">
        <f t="shared" si="6"/>
        <v>230.18479379971492</v>
      </c>
      <c r="K14" s="10">
        <f t="shared" si="6"/>
        <v>238.54074555101192</v>
      </c>
      <c r="L14" s="10">
        <f t="shared" si="6"/>
        <v>251.05642173189625</v>
      </c>
      <c r="M14" s="10">
        <f t="shared" si="6"/>
        <v>263.57209791278109</v>
      </c>
      <c r="N14" s="10">
        <f t="shared" si="6"/>
        <v>276.08777409366553</v>
      </c>
      <c r="O14" s="10">
        <f t="shared" si="6"/>
        <v>272.37465027455022</v>
      </c>
      <c r="P14" s="10">
        <f t="shared" si="6"/>
        <v>268.66152645543451</v>
      </c>
      <c r="Q14" s="10">
        <f t="shared" si="6"/>
        <v>264.9484026363192</v>
      </c>
      <c r="R14" s="10">
        <f t="shared" si="6"/>
        <v>261.23527881720378</v>
      </c>
      <c r="S14" s="10">
        <f t="shared" si="6"/>
        <v>571.09287882982221</v>
      </c>
      <c r="T14" s="10">
        <f t="shared" si="6"/>
        <v>567.37975501070673</v>
      </c>
      <c r="U14" s="10">
        <f t="shared" si="6"/>
        <v>563.66663119159125</v>
      </c>
      <c r="V14" s="10">
        <f t="shared" si="6"/>
        <v>559.95350737247611</v>
      </c>
      <c r="W14" s="10">
        <f t="shared" si="6"/>
        <v>556.24038355336074</v>
      </c>
      <c r="X14" s="10">
        <f t="shared" si="6"/>
        <v>552.52725973424515</v>
      </c>
      <c r="Y14" s="10">
        <f t="shared" si="6"/>
        <v>548.81413591512978</v>
      </c>
      <c r="Z14" s="10">
        <f t="shared" si="6"/>
        <v>545.10101209601441</v>
      </c>
      <c r="AA14" s="10">
        <f t="shared" si="6"/>
        <v>541.38788827689905</v>
      </c>
      <c r="AB14" s="10">
        <f t="shared" si="6"/>
        <v>537.67476445778368</v>
      </c>
    </row>
    <row r="15" spans="1:28" s="60" customFormat="1" ht="15" customHeight="1" collapsed="1">
      <c r="A15" s="4" t="s">
        <v>317</v>
      </c>
      <c r="B15" s="9">
        <f t="shared" si="0"/>
        <v>-2257.9602705955699</v>
      </c>
      <c r="C15" s="11"/>
      <c r="D15" s="10">
        <f>IF(基础参数及输出结果表!$J$20="是",D16,D17)</f>
        <v>-41.437434201751053</v>
      </c>
      <c r="E15" s="10">
        <f>IF(基础参数及输出结果表!$J$20="是",E16,E17)</f>
        <v>-43.551155141463447</v>
      </c>
      <c r="F15" s="10">
        <f>IF(基础参数及输出结果表!$J$20="是",F16,F17)</f>
        <v>-46.665363517348396</v>
      </c>
      <c r="G15" s="10">
        <f>IF(基础参数及输出结果表!$J$20="是",G16,G17)</f>
        <v>-49.779571893233367</v>
      </c>
      <c r="H15" s="10">
        <f>IF(基础参数及输出结果表!$J$20="是",H16,H17)</f>
        <v>-52.89378026911826</v>
      </c>
      <c r="I15" s="10">
        <f>IF(基础参数及输出结果表!$J$20="是",I16,I17)</f>
        <v>-56.007988645003294</v>
      </c>
      <c r="J15" s="10">
        <f>IF(基础参数及输出结果表!$J$20="是",J16,J17)</f>
        <v>-57.546198449928731</v>
      </c>
      <c r="K15" s="10">
        <f>IF(基础参数及输出结果表!$J$20="是",K16,K17)</f>
        <v>-59.635186387752981</v>
      </c>
      <c r="L15" s="10">
        <f>IF(基础参数及输出结果表!$J$20="是",L16,L17)</f>
        <v>-62.764105432974063</v>
      </c>
      <c r="M15" s="10">
        <f>IF(基础参数及输出结果表!$J$20="是",M16,M17)</f>
        <v>-65.893024478195272</v>
      </c>
      <c r="N15" s="10">
        <f>IF(基础参数及输出结果表!$J$20="是",N16,N17)</f>
        <v>-69.021943523416383</v>
      </c>
      <c r="O15" s="10">
        <f>IF(基础参数及输出结果表!$J$20="是",O16,O17)</f>
        <v>-68.093662568637555</v>
      </c>
      <c r="P15" s="10">
        <f>IF(基础参数及输出结果表!$J$20="是",P16,P17)</f>
        <v>-67.165381613858628</v>
      </c>
      <c r="Q15" s="10">
        <f>IF(基础参数及输出结果表!$J$20="是",Q16,Q17)</f>
        <v>-66.2371006590798</v>
      </c>
      <c r="R15" s="10">
        <f>IF(基础参数及输出结果表!$J$20="是",R16,R17)</f>
        <v>-65.308819704300944</v>
      </c>
      <c r="S15" s="10">
        <f>IF(基础参数及输出结果表!$J$20="是",S16,S17)</f>
        <v>-142.77321970745555</v>
      </c>
      <c r="T15" s="10">
        <f>IF(基础参数及输出结果表!$J$20="是",T16,T17)</f>
        <v>-141.84493875267668</v>
      </c>
      <c r="U15" s="10">
        <f>IF(基础参数及输出结果表!$J$20="是",U16,U17)</f>
        <v>-140.91665779789781</v>
      </c>
      <c r="V15" s="10">
        <f>IF(基础参数及输出结果表!$J$20="是",V16,V17)</f>
        <v>-139.98837684311903</v>
      </c>
      <c r="W15" s="10">
        <f>IF(基础参数及输出结果表!$J$20="是",W16,W17)</f>
        <v>-139.06009588834019</v>
      </c>
      <c r="X15" s="10">
        <f>IF(基础参数及输出结果表!$J$20="是",X16,X17)</f>
        <v>-138.13181493356129</v>
      </c>
      <c r="Y15" s="10">
        <f>IF(基础参数及输出结果表!$J$20="是",Y16,Y17)</f>
        <v>-137.20353397878245</v>
      </c>
      <c r="Z15" s="10">
        <f>IF(基础参数及输出结果表!$J$20="是",Z16,Z17)</f>
        <v>-136.2752530240036</v>
      </c>
      <c r="AA15" s="10">
        <f>IF(基础参数及输出结果表!$J$20="是",AA16,AA17)</f>
        <v>-135.34697206922476</v>
      </c>
      <c r="AB15" s="10">
        <f>IF(基础参数及输出结果表!$J$20="是",AB16,AB17)</f>
        <v>-134.41869111444592</v>
      </c>
    </row>
    <row r="16" spans="1:28" s="60" customFormat="1" ht="15" hidden="1" customHeight="1" outlineLevel="1">
      <c r="A16" s="4" t="s">
        <v>318</v>
      </c>
      <c r="B16" s="9"/>
      <c r="C16" s="11"/>
      <c r="D16" s="10">
        <v>0</v>
      </c>
      <c r="E16" s="10">
        <v>0</v>
      </c>
      <c r="F16" s="10">
        <v>0</v>
      </c>
      <c r="G16" s="10">
        <f>IF(G14&gt;=0,-G14*基础参数及输出结果表!$J$17/2,0)</f>
        <v>-24.889785946616684</v>
      </c>
      <c r="H16" s="10">
        <f>IF(H14&gt;=0,-H14*基础参数及输出结果表!$J$17/2,0)</f>
        <v>-26.44689013455913</v>
      </c>
      <c r="I16" s="10">
        <f>IF(I14&gt;=0,-I14*基础参数及输出结果表!$J$17/2,0)</f>
        <v>-28.003994322501647</v>
      </c>
      <c r="J16" s="10">
        <f>IF(J14&gt;=0,-J14*基础参数及输出结果表!$J$17,0)</f>
        <v>-57.546198449928731</v>
      </c>
      <c r="K16" s="10">
        <f>IF(K14&gt;=0,-K14*基础参数及输出结果表!$J$17,0)</f>
        <v>-59.635186387752981</v>
      </c>
      <c r="L16" s="10">
        <f>IF(L14&gt;=0,-L14*基础参数及输出结果表!$J$17,0)</f>
        <v>-62.764105432974063</v>
      </c>
      <c r="M16" s="10">
        <f>IF(M14&gt;=0,-M14*基础参数及输出结果表!$J$17,0)</f>
        <v>-65.893024478195272</v>
      </c>
      <c r="N16" s="10">
        <f>IF(N14&gt;=0,-N14*基础参数及输出结果表!$J$17,0)</f>
        <v>-69.021943523416383</v>
      </c>
      <c r="O16" s="10">
        <f>IF(O14&gt;=0,-O14*基础参数及输出结果表!$J$17,0)</f>
        <v>-68.093662568637555</v>
      </c>
      <c r="P16" s="10">
        <f>IF(P14&gt;=0,-P14*基础参数及输出结果表!$J$17,0)</f>
        <v>-67.165381613858628</v>
      </c>
      <c r="Q16" s="10">
        <f>IF(Q14&gt;=0,-Q14*基础参数及输出结果表!$J$17,0)</f>
        <v>-66.2371006590798</v>
      </c>
      <c r="R16" s="10">
        <f>IF(R14&gt;=0,-R14*基础参数及输出结果表!$J$17,0)</f>
        <v>-65.308819704300944</v>
      </c>
      <c r="S16" s="10">
        <f>IF(S14&gt;=0,-S14*基础参数及输出结果表!$J$17,0)</f>
        <v>-142.77321970745555</v>
      </c>
      <c r="T16" s="10">
        <f>IF(T14&gt;=0,-T14*基础参数及输出结果表!$J$17,0)</f>
        <v>-141.84493875267668</v>
      </c>
      <c r="U16" s="10">
        <f>IF(U14&gt;=0,-U14*基础参数及输出结果表!$J$17,0)</f>
        <v>-140.91665779789781</v>
      </c>
      <c r="V16" s="10">
        <f>IF(V14&gt;=0,-V14*基础参数及输出结果表!$J$17,0)</f>
        <v>-139.98837684311903</v>
      </c>
      <c r="W16" s="10">
        <f>IF(W14&gt;=0,-W14*基础参数及输出结果表!$J$17,0)</f>
        <v>-139.06009588834019</v>
      </c>
      <c r="X16" s="10">
        <f>IF(X14&gt;=0,-X14*基础参数及输出结果表!$J$17,0)</f>
        <v>-138.13181493356129</v>
      </c>
      <c r="Y16" s="10">
        <f>IF(Y14&gt;=0,-Y14*基础参数及输出结果表!$J$17,0)</f>
        <v>-137.20353397878245</v>
      </c>
      <c r="Z16" s="10">
        <f>IF(Z14&gt;=0,-Z14*基础参数及输出结果表!$J$17,0)</f>
        <v>-136.2752530240036</v>
      </c>
      <c r="AA16" s="10">
        <f>IF(AA14&gt;=0,-AA14*基础参数及输出结果表!$J$17,0)</f>
        <v>-135.34697206922476</v>
      </c>
      <c r="AB16" s="10">
        <f>IF(AB14&gt;=0,-AB14*基础参数及输出结果表!$J$17,0)</f>
        <v>-134.41869111444592</v>
      </c>
    </row>
    <row r="17" spans="1:28" s="60" customFormat="1" ht="15" hidden="1" customHeight="1" outlineLevel="1">
      <c r="A17" s="4" t="s">
        <v>319</v>
      </c>
      <c r="B17" s="9"/>
      <c r="C17" s="11"/>
      <c r="D17" s="10">
        <f>IF(D14&gt;=0,-D14*基础参数及输出结果表!$J$17,0)</f>
        <v>-41.437434201751053</v>
      </c>
      <c r="E17" s="10">
        <f>IF(E14&gt;=0,-E14*基础参数及输出结果表!$J$17,0)</f>
        <v>-43.551155141463447</v>
      </c>
      <c r="F17" s="10">
        <f>IF(F14&gt;=0,-F14*基础参数及输出结果表!$J$17,0)</f>
        <v>-46.665363517348396</v>
      </c>
      <c r="G17" s="10">
        <f>IF(G14&gt;=0,-G14*基础参数及输出结果表!$J$17,0)</f>
        <v>-49.779571893233367</v>
      </c>
      <c r="H17" s="10">
        <f>IF(H14&gt;=0,-H14*基础参数及输出结果表!$J$17,0)</f>
        <v>-52.89378026911826</v>
      </c>
      <c r="I17" s="10">
        <f>IF(I14&gt;=0,-I14*基础参数及输出结果表!$J$17,0)</f>
        <v>-56.007988645003294</v>
      </c>
      <c r="J17" s="10">
        <f>IF(J14&gt;=0,-J14*基础参数及输出结果表!$J$17,0)</f>
        <v>-57.546198449928731</v>
      </c>
      <c r="K17" s="10">
        <f>IF(K14&gt;=0,-K14*基础参数及输出结果表!$J$17,0)</f>
        <v>-59.635186387752981</v>
      </c>
      <c r="L17" s="10">
        <f>IF(L14&gt;=0,-L14*基础参数及输出结果表!$J$17,0)</f>
        <v>-62.764105432974063</v>
      </c>
      <c r="M17" s="10">
        <f>IF(M14&gt;=0,-M14*基础参数及输出结果表!$J$17,0)</f>
        <v>-65.893024478195272</v>
      </c>
      <c r="N17" s="10">
        <f>IF(N14&gt;=0,-N14*基础参数及输出结果表!$J$17,0)</f>
        <v>-69.021943523416383</v>
      </c>
      <c r="O17" s="10">
        <f>IF(O14&gt;=0,-O14*基础参数及输出结果表!$J$17,0)</f>
        <v>-68.093662568637555</v>
      </c>
      <c r="P17" s="10">
        <f>IF(P14&gt;=0,-P14*基础参数及输出结果表!$J$17,0)</f>
        <v>-67.165381613858628</v>
      </c>
      <c r="Q17" s="10">
        <f>IF(Q14&gt;=0,-Q14*基础参数及输出结果表!$J$17,0)</f>
        <v>-66.2371006590798</v>
      </c>
      <c r="R17" s="10">
        <f>IF(R14&gt;=0,-R14*基础参数及输出结果表!$J$17,0)</f>
        <v>-65.308819704300944</v>
      </c>
      <c r="S17" s="10">
        <f>IF(S14&gt;=0,-S14*基础参数及输出结果表!$J$17,0)</f>
        <v>-142.77321970745555</v>
      </c>
      <c r="T17" s="10">
        <f>IF(T14&gt;=0,-T14*基础参数及输出结果表!$J$17,0)</f>
        <v>-141.84493875267668</v>
      </c>
      <c r="U17" s="10">
        <f>IF(U14&gt;=0,-U14*基础参数及输出结果表!$J$17,0)</f>
        <v>-140.91665779789781</v>
      </c>
      <c r="V17" s="10">
        <f>IF(V14&gt;=0,-V14*基础参数及输出结果表!$J$17,0)</f>
        <v>-139.98837684311903</v>
      </c>
      <c r="W17" s="10">
        <f>IF(W14&gt;=0,-W14*基础参数及输出结果表!$J$17,0)</f>
        <v>-139.06009588834019</v>
      </c>
      <c r="X17" s="10">
        <f>IF(X14&gt;=0,-X14*基础参数及输出结果表!$J$17,0)</f>
        <v>-138.13181493356129</v>
      </c>
      <c r="Y17" s="10">
        <f>IF(Y14&gt;=0,-Y14*基础参数及输出结果表!$J$17,0)</f>
        <v>-137.20353397878245</v>
      </c>
      <c r="Z17" s="10">
        <f>IF(Z14&gt;=0,-Z14*基础参数及输出结果表!$J$17,0)</f>
        <v>-136.2752530240036</v>
      </c>
      <c r="AA17" s="10">
        <f>IF(AA14&gt;=0,-AA14*基础参数及输出结果表!$J$17,0)</f>
        <v>-135.34697206922476</v>
      </c>
      <c r="AB17" s="10">
        <f>IF(AB14&gt;=0,-AB14*基础参数及输出结果表!$J$17,0)</f>
        <v>-134.41869111444592</v>
      </c>
    </row>
    <row r="18" spans="1:28" s="60" customFormat="1" ht="15" customHeight="1">
      <c r="A18" s="4" t="s">
        <v>320</v>
      </c>
      <c r="B18" s="9">
        <f>SUM(D18:AB18)</f>
        <v>6773.8808117867065</v>
      </c>
      <c r="C18" s="11"/>
      <c r="D18" s="10">
        <f t="shared" ref="D18:AB18" si="7">D14+D15</f>
        <v>124.31230260525317</v>
      </c>
      <c r="E18" s="10">
        <f t="shared" si="7"/>
        <v>130.65346542439033</v>
      </c>
      <c r="F18" s="10">
        <f t="shared" si="7"/>
        <v>139.99609055204519</v>
      </c>
      <c r="G18" s="10">
        <f t="shared" si="7"/>
        <v>149.3387156797001</v>
      </c>
      <c r="H18" s="10">
        <f t="shared" si="7"/>
        <v>158.68134080735479</v>
      </c>
      <c r="I18" s="10">
        <f t="shared" si="7"/>
        <v>168.02396593500987</v>
      </c>
      <c r="J18" s="10">
        <f t="shared" si="7"/>
        <v>172.63859534978619</v>
      </c>
      <c r="K18" s="10">
        <f t="shared" si="7"/>
        <v>178.90555916325894</v>
      </c>
      <c r="L18" s="10">
        <f t="shared" si="7"/>
        <v>188.29231629892217</v>
      </c>
      <c r="M18" s="10">
        <f t="shared" si="7"/>
        <v>197.6790734345858</v>
      </c>
      <c r="N18" s="10">
        <f t="shared" si="7"/>
        <v>207.06583057024915</v>
      </c>
      <c r="O18" s="10">
        <f t="shared" si="7"/>
        <v>204.28098770591265</v>
      </c>
      <c r="P18" s="10">
        <f t="shared" si="7"/>
        <v>201.49614484157587</v>
      </c>
      <c r="Q18" s="10">
        <f t="shared" si="7"/>
        <v>198.7113019772394</v>
      </c>
      <c r="R18" s="10">
        <f t="shared" si="7"/>
        <v>195.92645911290282</v>
      </c>
      <c r="S18" s="10">
        <f t="shared" si="7"/>
        <v>428.31965912236666</v>
      </c>
      <c r="T18" s="10">
        <f t="shared" si="7"/>
        <v>425.53481625803005</v>
      </c>
      <c r="U18" s="10">
        <f t="shared" si="7"/>
        <v>422.74997339369344</v>
      </c>
      <c r="V18" s="10">
        <f t="shared" si="7"/>
        <v>419.96513052935711</v>
      </c>
      <c r="W18" s="10">
        <f t="shared" si="7"/>
        <v>417.18028766502056</v>
      </c>
      <c r="X18" s="10">
        <f t="shared" si="7"/>
        <v>414.39544480068389</v>
      </c>
      <c r="Y18" s="10">
        <f t="shared" si="7"/>
        <v>411.61060193634734</v>
      </c>
      <c r="Z18" s="10">
        <f t="shared" si="7"/>
        <v>408.82575907201078</v>
      </c>
      <c r="AA18" s="10">
        <f t="shared" si="7"/>
        <v>406.04091620767429</v>
      </c>
      <c r="AB18" s="10">
        <f t="shared" si="7"/>
        <v>403.25607334333779</v>
      </c>
    </row>
    <row r="19" spans="1:28" s="60" customFormat="1" ht="15" customHeight="1">
      <c r="A19" s="4" t="s">
        <v>321</v>
      </c>
      <c r="B19" s="9">
        <f>SUM(D19:AB19)</f>
        <v>247.55583460400067</v>
      </c>
      <c r="C19" s="7"/>
      <c r="D19" s="7">
        <f>IF(AND(D2=基础参数及输出结果表!$B$20,基础参数及输出结果表!$J$7="出售"),基础参数及输出结果表!$F$7/(1+基础参数及输出结果表!$J$9)-SUM($D$76:$AB$76),0)</f>
        <v>0</v>
      </c>
      <c r="E19" s="7">
        <f>IF(AND(E2=基础参数及输出结果表!$B$20,基础参数及输出结果表!$J$7="出售"),基础参数及输出结果表!$F$7/(1+基础参数及输出结果表!$J$9)-SUM($D$76:$AB$76),0)</f>
        <v>0</v>
      </c>
      <c r="F19" s="7">
        <f>IF(AND(F2=基础参数及输出结果表!$B$20,基础参数及输出结果表!$J$7="出售"),基础参数及输出结果表!$F$7/(1+基础参数及输出结果表!$J$9)-SUM($D$76:$AB$76),0)</f>
        <v>0</v>
      </c>
      <c r="G19" s="7">
        <f>IF(AND(G2=基础参数及输出结果表!$B$20,基础参数及输出结果表!$J$7="出售"),基础参数及输出结果表!$F$7/(1+基础参数及输出结果表!$J$9)-SUM($D$76:$AB$76),0)</f>
        <v>0</v>
      </c>
      <c r="H19" s="7">
        <f>IF(AND(H2=基础参数及输出结果表!$B$20,基础参数及输出结果表!$J$7="出售"),基础参数及输出结果表!$F$7/(1+基础参数及输出结果表!$J$9)-SUM($D$76:$AB$76),0)</f>
        <v>0</v>
      </c>
      <c r="I19" s="7">
        <f>IF(AND(I2=基础参数及输出结果表!$B$20,基础参数及输出结果表!$J$7="出售"),基础参数及输出结果表!$F$7/(1+基础参数及输出结果表!$J$9)-SUM($D$76:$AB$76),0)</f>
        <v>0</v>
      </c>
      <c r="J19" s="7">
        <f>IF(AND(J2=基础参数及输出结果表!$B$20,基础参数及输出结果表!$J$7="出售"),基础参数及输出结果表!$F$7/(1+基础参数及输出结果表!$J$9)-SUM($D$76:$AB$76),0)</f>
        <v>0</v>
      </c>
      <c r="K19" s="7">
        <f>IF(AND(K2=基础参数及输出结果表!$B$20,基础参数及输出结果表!$J$7="出售"),基础参数及输出结果表!$F$7/(1+基础参数及输出结果表!$J$9)-SUM($D$76:$AB$76),0)</f>
        <v>0</v>
      </c>
      <c r="L19" s="7">
        <f>IF(AND(L2=基础参数及输出结果表!$B$20,基础参数及输出结果表!$J$7="出售"),基础参数及输出结果表!$F$7/(1+基础参数及输出结果表!$J$9)-SUM($D$76:$AB$76),0)</f>
        <v>0</v>
      </c>
      <c r="M19" s="7">
        <f>IF(AND(M2=基础参数及输出结果表!$B$20,基础参数及输出结果表!$J$7="出售"),基础参数及输出结果表!$F$7/(1+基础参数及输出结果表!$J$9)-SUM($D$76:$AB$76),0)</f>
        <v>0</v>
      </c>
      <c r="N19" s="7">
        <f>IF(AND(N2=基础参数及输出结果表!$B$20,基础参数及输出结果表!$J$7="出售"),基础参数及输出结果表!$F$7/(1+基础参数及输出结果表!$J$9)-SUM($D$76:$AB$76),0)</f>
        <v>0</v>
      </c>
      <c r="O19" s="7">
        <f>IF(AND(O2=基础参数及输出结果表!$B$20,基础参数及输出结果表!$J$7="出售"),基础参数及输出结果表!$F$7/(1+基础参数及输出结果表!$J$9)-SUM($D$76:$AB$76),0)</f>
        <v>0</v>
      </c>
      <c r="P19" s="7">
        <f>IF(AND(P2=基础参数及输出结果表!$B$20,基础参数及输出结果表!$J$7="出售"),基础参数及输出结果表!$F$7/(1+基础参数及输出结果表!$J$9)-SUM($D$76:$AB$76),0)</f>
        <v>0</v>
      </c>
      <c r="Q19" s="7">
        <f>IF(AND(Q2=基础参数及输出结果表!$B$20,基础参数及输出结果表!$J$7="出售"),基础参数及输出结果表!$F$7/(1+基础参数及输出结果表!$J$9)-SUM($D$76:$AB$76),0)</f>
        <v>0</v>
      </c>
      <c r="R19" s="7">
        <f>IF(AND(R2=基础参数及输出结果表!$B$20,基础参数及输出结果表!$J$7="出售"),基础参数及输出结果表!$F$7/(1+基础参数及输出结果表!$J$9)-SUM($D$76:$AB$76),0)</f>
        <v>0</v>
      </c>
      <c r="S19" s="7">
        <f>IF(AND(S2=基础参数及输出结果表!$B$20,基础参数及输出结果表!$J$7="出售"),基础参数及输出结果表!$F$7/(1+基础参数及输出结果表!$J$9)-SUM($D$76:$AB$76),0)</f>
        <v>0</v>
      </c>
      <c r="T19" s="7">
        <f>IF(AND(T2=基础参数及输出结果表!$B$20,基础参数及输出结果表!$J$7="出售"),基础参数及输出结果表!$F$7/(1+基础参数及输出结果表!$J$9)-SUM($D$76:$AB$76),0)</f>
        <v>0</v>
      </c>
      <c r="U19" s="7">
        <f>IF(AND(U2=基础参数及输出结果表!$B$20,基础参数及输出结果表!$J$7="出售"),基础参数及输出结果表!$F$7/(1+基础参数及输出结果表!$J$9)-SUM($D$76:$AB$76),0)</f>
        <v>0</v>
      </c>
      <c r="V19" s="7">
        <f>IF(AND(V2=基础参数及输出结果表!$B$20,基础参数及输出结果表!$J$7="出售"),基础参数及输出结果表!$F$7/(1+基础参数及输出结果表!$J$9)-SUM($D$76:$AB$76),0)</f>
        <v>0</v>
      </c>
      <c r="W19" s="7">
        <f>IF(AND(W2=基础参数及输出结果表!$B$20,基础参数及输出结果表!$J$7="出售"),基础参数及输出结果表!$F$7/(1+基础参数及输出结果表!$J$9)-SUM($D$76:$AB$76),0)</f>
        <v>0</v>
      </c>
      <c r="X19" s="7">
        <f>IF(AND(X2=基础参数及输出结果表!$B$20,基础参数及输出结果表!$J$7="出售"),基础参数及输出结果表!$F$7/(1+基础参数及输出结果表!$J$9)-SUM($D$76:$AB$76),0)</f>
        <v>0</v>
      </c>
      <c r="Y19" s="7">
        <f>IF(AND(Y2=基础参数及输出结果表!$B$20,基础参数及输出结果表!$J$7="出售"),基础参数及输出结果表!$F$7/(1+基础参数及输出结果表!$J$9)-SUM($D$76:$AB$76),0)</f>
        <v>0</v>
      </c>
      <c r="Z19" s="7">
        <f>IF(AND(Z2=基础参数及输出结果表!$B$20,基础参数及输出结果表!$J$7="出售"),基础参数及输出结果表!$F$7/(1+基础参数及输出结果表!$J$9)-SUM($D$76:$AB$76),0)</f>
        <v>0</v>
      </c>
      <c r="AA19" s="7">
        <f>IF(AND(AA2=基础参数及输出结果表!$B$20,基础参数及输出结果表!$J$7="出售"),基础参数及输出结果表!$F$7/(1+基础参数及输出结果表!$J$9)-SUM($D$76:$AB$76),0)</f>
        <v>0</v>
      </c>
      <c r="AB19" s="7">
        <f>IF(AND(AB2=基础参数及输出结果表!$B$20,基础参数及输出结果表!$J$7="出售"),基础参数及输出结果表!$F$7/(1+基础参数及输出结果表!$J$9)-SUM($D$76:$AB$76),0)</f>
        <v>247.55583460400067</v>
      </c>
    </row>
    <row r="20" spans="1:28" s="60" customFormat="1" ht="15" customHeight="1">
      <c r="A20" s="13" t="s">
        <v>322</v>
      </c>
      <c r="B20" s="14">
        <f>SUM(D20:AB20)</f>
        <v>12963.318811786705</v>
      </c>
      <c r="C20" s="15">
        <f>-基础参数及输出结果表!F7-IF(基础参数及输出结果表!$E$10="土地面积（亩）",基础参数及输出结果表!$F$10*基础参数及输出结果表!$J$19*666.67/10000,基础参数及输出结果表!$F$10*基础参数及输出结果表!$J$19/10000)</f>
        <v>-5519.9999999999991</v>
      </c>
      <c r="D20" s="15">
        <f>SUM(D21:D24)</f>
        <v>650.47434971624898</v>
      </c>
      <c r="E20" s="15">
        <f t="shared" ref="E20:AB20" si="8">SUM(E21:E24)</f>
        <v>643.41802342403673</v>
      </c>
      <c r="F20" s="15">
        <f t="shared" si="8"/>
        <v>640.09869290715176</v>
      </c>
      <c r="G20" s="15">
        <f t="shared" si="8"/>
        <v>636.7793623902669</v>
      </c>
      <c r="H20" s="15">
        <f t="shared" si="8"/>
        <v>633.46003187338169</v>
      </c>
      <c r="I20" s="15">
        <f t="shared" si="8"/>
        <v>630.14070135649695</v>
      </c>
      <c r="J20" s="15">
        <f t="shared" si="8"/>
        <v>569.56008942808512</v>
      </c>
      <c r="K20" s="15">
        <f t="shared" si="8"/>
        <v>528.99108299499267</v>
      </c>
      <c r="L20" s="15">
        <f t="shared" si="8"/>
        <v>526.20624013065583</v>
      </c>
      <c r="M20" s="15">
        <f t="shared" si="8"/>
        <v>523.42139726631945</v>
      </c>
      <c r="N20" s="15">
        <f t="shared" si="8"/>
        <v>520.63655440198272</v>
      </c>
      <c r="O20" s="15">
        <f t="shared" si="8"/>
        <v>517.85171153764634</v>
      </c>
      <c r="P20" s="15">
        <f t="shared" si="8"/>
        <v>515.06686867330961</v>
      </c>
      <c r="Q20" s="15">
        <f t="shared" si="8"/>
        <v>512.28202580897312</v>
      </c>
      <c r="R20" s="15">
        <f t="shared" si="8"/>
        <v>509.49718294463651</v>
      </c>
      <c r="S20" s="15">
        <f t="shared" si="8"/>
        <v>428.31965912236666</v>
      </c>
      <c r="T20" s="15">
        <f t="shared" si="8"/>
        <v>425.53481625803005</v>
      </c>
      <c r="U20" s="15">
        <f t="shared" si="8"/>
        <v>422.74997339369344</v>
      </c>
      <c r="V20" s="15">
        <f t="shared" si="8"/>
        <v>419.96513052935711</v>
      </c>
      <c r="W20" s="15">
        <f t="shared" si="8"/>
        <v>417.18028766502056</v>
      </c>
      <c r="X20" s="15">
        <f t="shared" si="8"/>
        <v>414.39544480068389</v>
      </c>
      <c r="Y20" s="15">
        <f t="shared" si="8"/>
        <v>411.61060193634734</v>
      </c>
      <c r="Z20" s="15">
        <f t="shared" si="8"/>
        <v>408.82575907201078</v>
      </c>
      <c r="AA20" s="15">
        <f t="shared" si="8"/>
        <v>406.04091620767429</v>
      </c>
      <c r="AB20" s="15">
        <f t="shared" si="8"/>
        <v>650.81190794733845</v>
      </c>
    </row>
    <row r="21" spans="1:28" s="60" customFormat="1" ht="15" customHeight="1" outlineLevel="1">
      <c r="A21" s="4" t="s">
        <v>323</v>
      </c>
      <c r="B21" s="9"/>
      <c r="C21" s="7"/>
      <c r="D21" s="7">
        <f>D9-D7+D12</f>
        <v>641.60846063873782</v>
      </c>
      <c r="E21" s="7">
        <f t="shared" ref="E21:AB21" si="9">E9-E7+E12</f>
        <v>633.83454439758748</v>
      </c>
      <c r="F21" s="7">
        <f t="shared" si="9"/>
        <v>630.06257790112727</v>
      </c>
      <c r="G21" s="7">
        <f t="shared" si="9"/>
        <v>626.29061140466717</v>
      </c>
      <c r="H21" s="7">
        <f t="shared" si="9"/>
        <v>622.51864490820674</v>
      </c>
      <c r="I21" s="7">
        <f t="shared" si="9"/>
        <v>618.74667841174687</v>
      </c>
      <c r="J21" s="7">
        <f t="shared" si="9"/>
        <v>608.67071763144861</v>
      </c>
      <c r="K21" s="7">
        <f t="shared" si="9"/>
        <v>600.7978693827456</v>
      </c>
      <c r="L21" s="7">
        <f t="shared" si="9"/>
        <v>597.08474556362989</v>
      </c>
      <c r="M21" s="7">
        <f t="shared" si="9"/>
        <v>593.37162174451475</v>
      </c>
      <c r="N21" s="7">
        <f t="shared" si="9"/>
        <v>589.65849792539916</v>
      </c>
      <c r="O21" s="7">
        <f t="shared" si="9"/>
        <v>585.94537410628391</v>
      </c>
      <c r="P21" s="7">
        <f t="shared" si="9"/>
        <v>582.2322502871682</v>
      </c>
      <c r="Q21" s="7">
        <f t="shared" si="9"/>
        <v>578.51912646805295</v>
      </c>
      <c r="R21" s="7">
        <f t="shared" si="9"/>
        <v>574.80600264893746</v>
      </c>
      <c r="S21" s="7">
        <f t="shared" si="9"/>
        <v>571.09287882982221</v>
      </c>
      <c r="T21" s="7">
        <f t="shared" si="9"/>
        <v>567.37975501070673</v>
      </c>
      <c r="U21" s="7">
        <f t="shared" si="9"/>
        <v>563.66663119159125</v>
      </c>
      <c r="V21" s="7">
        <f t="shared" si="9"/>
        <v>559.95350737247611</v>
      </c>
      <c r="W21" s="7">
        <f t="shared" si="9"/>
        <v>556.24038355336074</v>
      </c>
      <c r="X21" s="7">
        <f t="shared" si="9"/>
        <v>552.52725973424515</v>
      </c>
      <c r="Y21" s="7">
        <f t="shared" si="9"/>
        <v>548.81413591512978</v>
      </c>
      <c r="Z21" s="7">
        <f t="shared" si="9"/>
        <v>545.10101209601441</v>
      </c>
      <c r="AA21" s="7">
        <f t="shared" si="9"/>
        <v>541.38788827689905</v>
      </c>
      <c r="AB21" s="7">
        <f t="shared" si="9"/>
        <v>537.67476445778368</v>
      </c>
    </row>
    <row r="22" spans="1:28" s="60" customFormat="1" ht="15" customHeight="1" outlineLevel="1">
      <c r="A22" s="4" t="s">
        <v>324</v>
      </c>
      <c r="B22" s="9"/>
      <c r="C22" s="7"/>
      <c r="D22" s="7">
        <f t="shared" ref="D22:AB22" si="10">-D83</f>
        <v>90.875323279262247</v>
      </c>
      <c r="E22" s="7">
        <f t="shared" si="10"/>
        <v>89.649434167912645</v>
      </c>
      <c r="F22" s="7">
        <f t="shared" si="10"/>
        <v>89.159078523372827</v>
      </c>
      <c r="G22" s="7">
        <f t="shared" si="10"/>
        <v>88.668722878833123</v>
      </c>
      <c r="H22" s="7">
        <f t="shared" si="10"/>
        <v>88.178367234293191</v>
      </c>
      <c r="I22" s="7">
        <f t="shared" si="10"/>
        <v>87.688011589753373</v>
      </c>
      <c r="J22" s="7">
        <f t="shared" si="10"/>
        <v>34.664370246565255</v>
      </c>
      <c r="K22" s="7">
        <f t="shared" si="10"/>
        <v>0</v>
      </c>
      <c r="L22" s="7">
        <f t="shared" si="10"/>
        <v>0</v>
      </c>
      <c r="M22" s="7">
        <f t="shared" si="10"/>
        <v>0</v>
      </c>
      <c r="N22" s="7">
        <f t="shared" si="10"/>
        <v>0</v>
      </c>
      <c r="O22" s="7">
        <f t="shared" si="10"/>
        <v>0</v>
      </c>
      <c r="P22" s="7">
        <f t="shared" si="10"/>
        <v>0</v>
      </c>
      <c r="Q22" s="7">
        <f t="shared" si="10"/>
        <v>0</v>
      </c>
      <c r="R22" s="7">
        <f t="shared" si="10"/>
        <v>0</v>
      </c>
      <c r="S22" s="7">
        <f t="shared" si="10"/>
        <v>0</v>
      </c>
      <c r="T22" s="7">
        <f t="shared" si="10"/>
        <v>0</v>
      </c>
      <c r="U22" s="7">
        <f t="shared" si="10"/>
        <v>0</v>
      </c>
      <c r="V22" s="7">
        <f t="shared" si="10"/>
        <v>0</v>
      </c>
      <c r="W22" s="7">
        <f t="shared" si="10"/>
        <v>0</v>
      </c>
      <c r="X22" s="7">
        <f t="shared" si="10"/>
        <v>0</v>
      </c>
      <c r="Y22" s="7">
        <f t="shared" si="10"/>
        <v>0</v>
      </c>
      <c r="Z22" s="7">
        <f t="shared" si="10"/>
        <v>0</v>
      </c>
      <c r="AA22" s="7">
        <f t="shared" si="10"/>
        <v>0</v>
      </c>
      <c r="AB22" s="7">
        <f t="shared" si="10"/>
        <v>0</v>
      </c>
    </row>
    <row r="23" spans="1:28" s="60" customFormat="1" ht="15" customHeight="1" outlineLevel="1">
      <c r="A23" s="4" t="s">
        <v>325</v>
      </c>
      <c r="B23" s="9"/>
      <c r="C23" s="7"/>
      <c r="D23" s="7">
        <f>IF(基础参数及输出结果表!$J$20="是",0,IF((-D9*基础参数及输出结果表!$J$17-D13*基础参数及输出结果表!$J$17-D12*基础参数及输出结果表!$J$17)&gt;0,0,(-D9*基础参数及输出结果表!$J$17-D13*基础参数及输出结果表!$J$17-D12*基础参数及输出结果表!$J$17)))</f>
        <v>-82.009434201751048</v>
      </c>
      <c r="E23" s="7">
        <f>IF(基础参数及输出结果表!$J$20="是",0,IF((-E9*基础参数及输出结果表!$J$17-E13*基础参数及输出结果表!$J$17-E12*基础参数及输出结果表!$J$17)&gt;0,0,(-E9*基础参数及输出结果表!$J$17-E13*基础参数及输出结果表!$J$17-E12*基础参数及输出结果表!$J$17)))</f>
        <v>-80.065955141463448</v>
      </c>
      <c r="F23" s="7">
        <f>IF(基础参数及输出结果表!$J$20="是",0,IF((-F9*基础参数及输出结果表!$J$17-F13*基础参数及输出结果表!$J$17-F12*基础参数及输出结果表!$J$17)&gt;0,0,(-F9*基础参数及输出结果表!$J$17-F13*基础参数及输出结果表!$J$17-F12*基础参数及输出结果表!$J$17)))</f>
        <v>-79.122963517348396</v>
      </c>
      <c r="G23" s="7">
        <f>IF(基础参数及输出结果表!$J$20="是",IF((-G9*基础参数及输出结果表!$J$17/2-G13*基础参数及输出结果表!$J$17/2-G12*基础参数及输出结果表!$J$17/2)&gt;0,0,(-G9*基础参数及输出结果表!$J$17/2-G13*基础参数及输出结果表!$J$17/2-G12*基础参数及输出结果表!$J$17/2)),IF((-G9*基础参数及输出结果表!$J$17-G13*基础参数及输出结果表!$J$17-G12*基础参数及输出结果表!$J$17)&gt;0,0,(-G9*基础参数及输出结果表!$J$17-G13*基础参数及输出结果表!$J$17-G12*基础参数及输出结果表!$J$17)))</f>
        <v>-78.179971893233372</v>
      </c>
      <c r="H23" s="7">
        <f>IF(基础参数及输出结果表!$J$20="是",IF((-H9*基础参数及输出结果表!$J$17/2-H13*基础参数及输出结果表!$J$17/2-H12*基础参数及输出结果表!$J$17/2)&gt;0,0,(-H9*基础参数及输出结果表!$J$17/2-H13*基础参数及输出结果表!$J$17/2-H12*基础参数及输出结果表!$J$17/2)),IF((-H9*基础参数及输出结果表!$J$17-H13*基础参数及输出结果表!$J$17-H12*基础参数及输出结果表!$J$17)&gt;0,0,(-H9*基础参数及输出结果表!$J$17-H13*基础参数及输出结果表!$J$17-H12*基础参数及输出结果表!$J$17)))</f>
        <v>-77.236980269118263</v>
      </c>
      <c r="I23" s="7">
        <f>IF(基础参数及输出结果表!$J$20="是",IF((-I9*基础参数及输出结果表!$J$17/2-I13*基础参数及输出结果表!$J$17/2-I12*基础参数及输出结果表!$J$17/2)&gt;0,0,(-I9*基础参数及输出结果表!$J$17/2-I13*基础参数及输出结果表!$J$17/2-I12*基础参数及输出结果表!$J$17/2)),IF((-I9*基础参数及输出结果表!$J$17-I13*基础参数及输出结果表!$J$17-I12*基础参数及输出结果表!$J$17)&gt;0,0,(-I9*基础参数及输出结果表!$J$17-I13*基础参数及输出结果表!$J$17-I12*基础参数及输出结果表!$J$17)))</f>
        <v>-76.293988645003296</v>
      </c>
      <c r="J23" s="7">
        <f>IF((-J9*基础参数及输出结果表!$J$17-J13*基础参数及输出结果表!$J$17-J12*基础参数及输出结果表!$J$17)&gt;0,0,(-J9*基础参数及输出结果表!$J$17-J13*基础参数及输出结果表!$J$17-J12*基础参数及输出结果表!$J$17))</f>
        <v>-73.774998449928731</v>
      </c>
      <c r="K23" s="7">
        <f>IF((-K9*基础参数及输出结果表!$J$17-K13*基础参数及输出结果表!$J$17-K12*基础参数及输出结果表!$J$17)&gt;0,0,(-K9*基础参数及输出结果表!$J$17-K13*基础参数及输出结果表!$J$17-K12*基础参数及输出结果表!$J$17))</f>
        <v>-71.806786387752979</v>
      </c>
      <c r="L23" s="7">
        <f>IF((-L9*基础参数及输出结果表!$J$17-L13*基础参数及输出结果表!$J$17-L12*基础参数及输出结果表!$J$17)&gt;0,0,(-L9*基础参数及输出结果表!$J$17-L13*基础参数及输出结果表!$J$17-L12*基础参数及输出结果表!$J$17))</f>
        <v>-70.878505432974066</v>
      </c>
      <c r="M23" s="7">
        <f>IF((-M9*基础参数及输出结果表!$J$17-M13*基础参数及输出结果表!$J$17-M12*基础参数及输出结果表!$J$17)&gt;0,0,(-M9*基础参数及输出结果表!$J$17-M13*基础参数及输出结果表!$J$17-M12*基础参数及输出结果表!$J$17))</f>
        <v>-69.950224478195267</v>
      </c>
      <c r="N23" s="7">
        <f>IF((-N9*基础参数及输出结果表!$J$17-N13*基础参数及输出结果表!$J$17-N12*基础参数及输出结果表!$J$17)&gt;0,0,(-N9*基础参数及输出结果表!$J$17-N13*基础参数及输出结果表!$J$17-N12*基础参数及输出结果表!$J$17))</f>
        <v>-69.021943523416383</v>
      </c>
      <c r="O23" s="7">
        <f>IF((-O9*基础参数及输出结果表!$J$17-O13*基础参数及输出结果表!$J$17-O12*基础参数及输出结果表!$J$17)&gt;0,0,(-O9*基础参数及输出结果表!$J$17-O13*基础参数及输出结果表!$J$17-O12*基础参数及输出结果表!$J$17))</f>
        <v>-68.093662568637555</v>
      </c>
      <c r="P23" s="7">
        <f>IF((-P9*基础参数及输出结果表!$J$17-P13*基础参数及输出结果表!$J$17-P12*基础参数及输出结果表!$J$17)&gt;0,0,(-P9*基础参数及输出结果表!$J$17-P13*基础参数及输出结果表!$J$17-P12*基础参数及输出结果表!$J$17))</f>
        <v>-67.165381613858628</v>
      </c>
      <c r="Q23" s="7">
        <f>IF((-Q9*基础参数及输出结果表!$J$17-Q13*基础参数及输出结果表!$J$17-Q12*基础参数及输出结果表!$J$17)&gt;0,0,(-Q9*基础参数及输出结果表!$J$17-Q13*基础参数及输出结果表!$J$17-Q12*基础参数及输出结果表!$J$17))</f>
        <v>-66.2371006590798</v>
      </c>
      <c r="R23" s="7">
        <f>IF((-R9*基础参数及输出结果表!$J$17-R13*基础参数及输出结果表!$J$17-R12*基础参数及输出结果表!$J$17)&gt;0,0,(-R9*基础参数及输出结果表!$J$17-R13*基础参数及输出结果表!$J$17-R12*基础参数及输出结果表!$J$17))</f>
        <v>-65.308819704300944</v>
      </c>
      <c r="S23" s="7">
        <f>IF((-S9*基础参数及输出结果表!$J$17-S13*基础参数及输出结果表!$J$17-S12*基础参数及输出结果表!$J$17)&gt;0,0,(-S9*基础参数及输出结果表!$J$17-S13*基础参数及输出结果表!$J$17-S12*基础参数及输出结果表!$J$17))</f>
        <v>-142.77321970745555</v>
      </c>
      <c r="T23" s="7">
        <f>IF((-T9*基础参数及输出结果表!$J$17-T13*基础参数及输出结果表!$J$17-T12*基础参数及输出结果表!$J$17)&gt;0,0,(-T9*基础参数及输出结果表!$J$17-T13*基础参数及输出结果表!$J$17-T12*基础参数及输出结果表!$J$17))</f>
        <v>-141.84493875267668</v>
      </c>
      <c r="U23" s="7">
        <f>IF((-U9*基础参数及输出结果表!$J$17-U13*基础参数及输出结果表!$J$17-U12*基础参数及输出结果表!$J$17)&gt;0,0,(-U9*基础参数及输出结果表!$J$17-U13*基础参数及输出结果表!$J$17-U12*基础参数及输出结果表!$J$17))</f>
        <v>-140.91665779789781</v>
      </c>
      <c r="V23" s="7">
        <f>IF((-V9*基础参数及输出结果表!$J$17-V13*基础参数及输出结果表!$J$17-V12*基础参数及输出结果表!$J$17)&gt;0,0,(-V9*基础参数及输出结果表!$J$17-V13*基础参数及输出结果表!$J$17-V12*基础参数及输出结果表!$J$17))</f>
        <v>-139.98837684311903</v>
      </c>
      <c r="W23" s="7">
        <f>IF((-W9*基础参数及输出结果表!$J$17-W13*基础参数及输出结果表!$J$17-W12*基础参数及输出结果表!$J$17)&gt;0,0,(-W9*基础参数及输出结果表!$J$17-W13*基础参数及输出结果表!$J$17-W12*基础参数及输出结果表!$J$17))</f>
        <v>-139.06009588834019</v>
      </c>
      <c r="X23" s="7">
        <f>IF((-X9*基础参数及输出结果表!$J$17-X13*基础参数及输出结果表!$J$17-X12*基础参数及输出结果表!$J$17)&gt;0,0,(-X9*基础参数及输出结果表!$J$17-X13*基础参数及输出结果表!$J$17-X12*基础参数及输出结果表!$J$17))</f>
        <v>-138.13181493356129</v>
      </c>
      <c r="Y23" s="7">
        <f>IF((-Y9*基础参数及输出结果表!$J$17-Y13*基础参数及输出结果表!$J$17-Y12*基础参数及输出结果表!$J$17)&gt;0,0,(-Y9*基础参数及输出结果表!$J$17-Y13*基础参数及输出结果表!$J$17-Y12*基础参数及输出结果表!$J$17))</f>
        <v>-137.20353397878245</v>
      </c>
      <c r="Z23" s="7">
        <f>IF((-Z9*基础参数及输出结果表!$J$17-Z13*基础参数及输出结果表!$J$17-Z12*基础参数及输出结果表!$J$17)&gt;0,0,(-Z9*基础参数及输出结果表!$J$17-Z13*基础参数及输出结果表!$J$17-Z12*基础参数及输出结果表!$J$17))</f>
        <v>-136.2752530240036</v>
      </c>
      <c r="AA23" s="7">
        <f>IF((-AA9*基础参数及输出结果表!$J$17-AA13*基础参数及输出结果表!$J$17-AA12*基础参数及输出结果表!$J$17)&gt;0,0,(-AA9*基础参数及输出结果表!$J$17-AA13*基础参数及输出结果表!$J$17-AA12*基础参数及输出结果表!$J$17))</f>
        <v>-135.34697206922476</v>
      </c>
      <c r="AB23" s="7">
        <f>IF((-AB9*基础参数及输出结果表!$J$17-AB13*基础参数及输出结果表!$J$17-AB12*基础参数及输出结果表!$J$17)&gt;0,0,(-AB9*基础参数及输出结果表!$J$17-AB13*基础参数及输出结果表!$J$17-AB12*基础参数及输出结果表!$J$17))</f>
        <v>-134.41869111444592</v>
      </c>
    </row>
    <row r="24" spans="1:28" s="60" customFormat="1" ht="15" customHeight="1" outlineLevel="1">
      <c r="A24" s="4" t="s">
        <v>326</v>
      </c>
      <c r="B24" s="9"/>
      <c r="C24" s="7"/>
      <c r="D24" s="7">
        <f t="shared" ref="D24:AB24" si="11">D19</f>
        <v>0</v>
      </c>
      <c r="E24" s="7">
        <f t="shared" si="11"/>
        <v>0</v>
      </c>
      <c r="F24" s="7">
        <f t="shared" si="11"/>
        <v>0</v>
      </c>
      <c r="G24" s="7">
        <f t="shared" si="11"/>
        <v>0</v>
      </c>
      <c r="H24" s="7">
        <f t="shared" si="11"/>
        <v>0</v>
      </c>
      <c r="I24" s="7">
        <f t="shared" si="11"/>
        <v>0</v>
      </c>
      <c r="J24" s="7">
        <f t="shared" si="11"/>
        <v>0</v>
      </c>
      <c r="K24" s="7">
        <f t="shared" si="11"/>
        <v>0</v>
      </c>
      <c r="L24" s="7">
        <f t="shared" si="11"/>
        <v>0</v>
      </c>
      <c r="M24" s="7">
        <f t="shared" si="11"/>
        <v>0</v>
      </c>
      <c r="N24" s="7">
        <f t="shared" si="11"/>
        <v>0</v>
      </c>
      <c r="O24" s="7">
        <f t="shared" si="11"/>
        <v>0</v>
      </c>
      <c r="P24" s="7">
        <f t="shared" si="11"/>
        <v>0</v>
      </c>
      <c r="Q24" s="7">
        <f t="shared" si="11"/>
        <v>0</v>
      </c>
      <c r="R24" s="7">
        <f t="shared" si="11"/>
        <v>0</v>
      </c>
      <c r="S24" s="7">
        <f t="shared" si="11"/>
        <v>0</v>
      </c>
      <c r="T24" s="7">
        <f t="shared" si="11"/>
        <v>0</v>
      </c>
      <c r="U24" s="7">
        <f t="shared" si="11"/>
        <v>0</v>
      </c>
      <c r="V24" s="7">
        <f t="shared" si="11"/>
        <v>0</v>
      </c>
      <c r="W24" s="7">
        <f t="shared" si="11"/>
        <v>0</v>
      </c>
      <c r="X24" s="7">
        <f t="shared" si="11"/>
        <v>0</v>
      </c>
      <c r="Y24" s="7">
        <f t="shared" si="11"/>
        <v>0</v>
      </c>
      <c r="Z24" s="7">
        <f t="shared" si="11"/>
        <v>0</v>
      </c>
      <c r="AA24" s="7">
        <f t="shared" si="11"/>
        <v>0</v>
      </c>
      <c r="AB24" s="7">
        <f t="shared" si="11"/>
        <v>247.55583460400067</v>
      </c>
    </row>
    <row r="25" spans="1:28" s="60" customFormat="1" ht="15" customHeight="1">
      <c r="A25" s="16" t="s">
        <v>327</v>
      </c>
      <c r="B25" s="17"/>
      <c r="C25" s="4">
        <f>B97</f>
        <v>9.116295256740738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8" s="60" customFormat="1" ht="15" customHeight="1">
      <c r="A26" s="13" t="s">
        <v>328</v>
      </c>
      <c r="B26" s="14">
        <f>SUM(D26:AB26)</f>
        <v>8429.8808117867084</v>
      </c>
      <c r="C26" s="15">
        <f>-基础参数及输出结果表!F7*基础参数及输出结果表!J23-IF(基础参数及输出结果表!$E$10="土地面积（亩）",基础参数及输出结果表!$F$10*基础参数及输出结果表!$J$19*666.67/10000,基础参数及输出结果表!$F$10*基础参数及输出结果表!$J$19/10000)</f>
        <v>-1655.9999999999998</v>
      </c>
      <c r="D26" s="15">
        <f t="shared" ref="D26:AB26" si="12">SUM(D27:D32)</f>
        <v>142.35834971624905</v>
      </c>
      <c r="E26" s="15">
        <f t="shared" si="12"/>
        <v>147.4736234240367</v>
      </c>
      <c r="F26" s="15">
        <f t="shared" si="12"/>
        <v>156.32589290715185</v>
      </c>
      <c r="G26" s="15">
        <f t="shared" si="12"/>
        <v>165.178162390267</v>
      </c>
      <c r="H26" s="15">
        <f t="shared" si="12"/>
        <v>174.03043187338181</v>
      </c>
      <c r="I26" s="15">
        <f t="shared" si="12"/>
        <v>182.88270135649708</v>
      </c>
      <c r="J26" s="15">
        <f t="shared" si="12"/>
        <v>134.47368942808515</v>
      </c>
      <c r="K26" s="15">
        <f t="shared" si="12"/>
        <v>106.07628299499265</v>
      </c>
      <c r="L26" s="15">
        <f t="shared" si="12"/>
        <v>115.46304013065594</v>
      </c>
      <c r="M26" s="15">
        <f t="shared" si="12"/>
        <v>124.84979726631957</v>
      </c>
      <c r="N26" s="15">
        <f t="shared" si="12"/>
        <v>520.63655440198272</v>
      </c>
      <c r="O26" s="15">
        <f t="shared" si="12"/>
        <v>517.85171153764634</v>
      </c>
      <c r="P26" s="15">
        <f t="shared" si="12"/>
        <v>515.06686867330961</v>
      </c>
      <c r="Q26" s="15">
        <f t="shared" si="12"/>
        <v>512.28202580897312</v>
      </c>
      <c r="R26" s="15">
        <f t="shared" si="12"/>
        <v>509.49718294463651</v>
      </c>
      <c r="S26" s="15">
        <f t="shared" si="12"/>
        <v>428.31965912236666</v>
      </c>
      <c r="T26" s="15">
        <f t="shared" si="12"/>
        <v>425.53481625803005</v>
      </c>
      <c r="U26" s="15">
        <f t="shared" si="12"/>
        <v>422.74997339369344</v>
      </c>
      <c r="V26" s="15">
        <f t="shared" si="12"/>
        <v>419.96513052935711</v>
      </c>
      <c r="W26" s="15">
        <f t="shared" si="12"/>
        <v>417.18028766502056</v>
      </c>
      <c r="X26" s="15">
        <f t="shared" si="12"/>
        <v>414.39544480068389</v>
      </c>
      <c r="Y26" s="15">
        <f t="shared" si="12"/>
        <v>411.61060193634734</v>
      </c>
      <c r="Z26" s="15">
        <f t="shared" si="12"/>
        <v>408.82575907201078</v>
      </c>
      <c r="AA26" s="15">
        <f t="shared" si="12"/>
        <v>406.04091620767429</v>
      </c>
      <c r="AB26" s="15">
        <f t="shared" si="12"/>
        <v>650.81190794733845</v>
      </c>
    </row>
    <row r="27" spans="1:28" s="60" customFormat="1" ht="15" customHeight="1" outlineLevel="1">
      <c r="A27" s="4" t="s">
        <v>323</v>
      </c>
      <c r="B27" s="9"/>
      <c r="C27" s="7"/>
      <c r="D27" s="7">
        <f t="shared" ref="D27:AB27" si="13">D9-D7+D12</f>
        <v>641.60846063873782</v>
      </c>
      <c r="E27" s="7">
        <f t="shared" si="13"/>
        <v>633.83454439758748</v>
      </c>
      <c r="F27" s="7">
        <f t="shared" si="13"/>
        <v>630.06257790112727</v>
      </c>
      <c r="G27" s="7">
        <f t="shared" si="13"/>
        <v>626.29061140466717</v>
      </c>
      <c r="H27" s="7">
        <f t="shared" si="13"/>
        <v>622.51864490820674</v>
      </c>
      <c r="I27" s="7">
        <f t="shared" si="13"/>
        <v>618.74667841174687</v>
      </c>
      <c r="J27" s="7">
        <f t="shared" si="13"/>
        <v>608.67071763144861</v>
      </c>
      <c r="K27" s="7">
        <f t="shared" si="13"/>
        <v>600.7978693827456</v>
      </c>
      <c r="L27" s="7">
        <f t="shared" si="13"/>
        <v>597.08474556362989</v>
      </c>
      <c r="M27" s="7">
        <f t="shared" si="13"/>
        <v>593.37162174451475</v>
      </c>
      <c r="N27" s="7">
        <f t="shared" si="13"/>
        <v>589.65849792539916</v>
      </c>
      <c r="O27" s="7">
        <f t="shared" si="13"/>
        <v>585.94537410628391</v>
      </c>
      <c r="P27" s="7">
        <f t="shared" si="13"/>
        <v>582.2322502871682</v>
      </c>
      <c r="Q27" s="7">
        <f t="shared" si="13"/>
        <v>578.51912646805295</v>
      </c>
      <c r="R27" s="7">
        <f t="shared" si="13"/>
        <v>574.80600264893746</v>
      </c>
      <c r="S27" s="7">
        <f t="shared" si="13"/>
        <v>571.09287882982221</v>
      </c>
      <c r="T27" s="7">
        <f t="shared" si="13"/>
        <v>567.37975501070673</v>
      </c>
      <c r="U27" s="7">
        <f t="shared" si="13"/>
        <v>563.66663119159125</v>
      </c>
      <c r="V27" s="7">
        <f t="shared" si="13"/>
        <v>559.95350737247611</v>
      </c>
      <c r="W27" s="7">
        <f t="shared" si="13"/>
        <v>556.24038355336074</v>
      </c>
      <c r="X27" s="7">
        <f t="shared" si="13"/>
        <v>552.52725973424515</v>
      </c>
      <c r="Y27" s="7">
        <f t="shared" si="13"/>
        <v>548.81413591512978</v>
      </c>
      <c r="Z27" s="7">
        <f t="shared" si="13"/>
        <v>545.10101209601441</v>
      </c>
      <c r="AA27" s="7">
        <f t="shared" si="13"/>
        <v>541.38788827689905</v>
      </c>
      <c r="AB27" s="7">
        <f t="shared" si="13"/>
        <v>537.67476445778368</v>
      </c>
    </row>
    <row r="28" spans="1:28" s="60" customFormat="1" ht="15" customHeight="1" outlineLevel="1">
      <c r="A28" s="4" t="s">
        <v>324</v>
      </c>
      <c r="B28" s="9"/>
      <c r="C28" s="7"/>
      <c r="D28" s="7">
        <f t="shared" ref="D28:AB28" si="14">-D83</f>
        <v>90.875323279262247</v>
      </c>
      <c r="E28" s="7">
        <f t="shared" si="14"/>
        <v>89.649434167912645</v>
      </c>
      <c r="F28" s="7">
        <f t="shared" si="14"/>
        <v>89.159078523372827</v>
      </c>
      <c r="G28" s="7">
        <f t="shared" si="14"/>
        <v>88.668722878833123</v>
      </c>
      <c r="H28" s="7">
        <f t="shared" si="14"/>
        <v>88.178367234293191</v>
      </c>
      <c r="I28" s="7">
        <f t="shared" si="14"/>
        <v>87.688011589753373</v>
      </c>
      <c r="J28" s="7">
        <f t="shared" si="14"/>
        <v>34.664370246565255</v>
      </c>
      <c r="K28" s="7">
        <f t="shared" si="14"/>
        <v>0</v>
      </c>
      <c r="L28" s="7">
        <f t="shared" si="14"/>
        <v>0</v>
      </c>
      <c r="M28" s="7">
        <f t="shared" si="14"/>
        <v>0</v>
      </c>
      <c r="N28" s="7">
        <f t="shared" si="14"/>
        <v>0</v>
      </c>
      <c r="O28" s="7">
        <f t="shared" si="14"/>
        <v>0</v>
      </c>
      <c r="P28" s="7">
        <f t="shared" si="14"/>
        <v>0</v>
      </c>
      <c r="Q28" s="7">
        <f t="shared" si="14"/>
        <v>0</v>
      </c>
      <c r="R28" s="7">
        <f t="shared" si="14"/>
        <v>0</v>
      </c>
      <c r="S28" s="7">
        <f t="shared" si="14"/>
        <v>0</v>
      </c>
      <c r="T28" s="7">
        <f t="shared" si="14"/>
        <v>0</v>
      </c>
      <c r="U28" s="7">
        <f t="shared" si="14"/>
        <v>0</v>
      </c>
      <c r="V28" s="7">
        <f t="shared" si="14"/>
        <v>0</v>
      </c>
      <c r="W28" s="7">
        <f t="shared" si="14"/>
        <v>0</v>
      </c>
      <c r="X28" s="7">
        <f t="shared" si="14"/>
        <v>0</v>
      </c>
      <c r="Y28" s="7">
        <f t="shared" si="14"/>
        <v>0</v>
      </c>
      <c r="Z28" s="7">
        <f t="shared" si="14"/>
        <v>0</v>
      </c>
      <c r="AA28" s="7">
        <f t="shared" si="14"/>
        <v>0</v>
      </c>
      <c r="AB28" s="7">
        <f t="shared" si="14"/>
        <v>0</v>
      </c>
    </row>
    <row r="29" spans="1:28" s="60" customFormat="1" ht="15" customHeight="1" outlineLevel="1">
      <c r="A29" s="4" t="s">
        <v>329</v>
      </c>
      <c r="B29" s="9"/>
      <c r="C29" s="7"/>
      <c r="D29" s="7">
        <f t="shared" ref="D29:AB29" si="15">D10</f>
        <v>-162.28799999999998</v>
      </c>
      <c r="E29" s="7">
        <f t="shared" si="15"/>
        <v>-146.0592</v>
      </c>
      <c r="F29" s="7">
        <f t="shared" si="15"/>
        <v>-129.8304</v>
      </c>
      <c r="G29" s="7">
        <f t="shared" si="15"/>
        <v>-113.60160000000002</v>
      </c>
      <c r="H29" s="7">
        <f t="shared" si="15"/>
        <v>-97.372800000000012</v>
      </c>
      <c r="I29" s="7">
        <f t="shared" si="15"/>
        <v>-81.144000000000005</v>
      </c>
      <c r="J29" s="7">
        <f t="shared" si="15"/>
        <v>-64.915199999999999</v>
      </c>
      <c r="K29" s="7">
        <f t="shared" si="15"/>
        <v>-48.686400000000006</v>
      </c>
      <c r="L29" s="7">
        <f t="shared" si="15"/>
        <v>-32.457599999999999</v>
      </c>
      <c r="M29" s="7">
        <f t="shared" si="15"/>
        <v>-16.2288</v>
      </c>
      <c r="N29" s="7">
        <f t="shared" si="15"/>
        <v>0</v>
      </c>
      <c r="O29" s="7">
        <f t="shared" si="15"/>
        <v>0</v>
      </c>
      <c r="P29" s="7">
        <f t="shared" si="15"/>
        <v>0</v>
      </c>
      <c r="Q29" s="7">
        <f t="shared" si="15"/>
        <v>0</v>
      </c>
      <c r="R29" s="7">
        <f t="shared" si="15"/>
        <v>0</v>
      </c>
      <c r="S29" s="7">
        <f t="shared" si="15"/>
        <v>0</v>
      </c>
      <c r="T29" s="7">
        <f t="shared" si="15"/>
        <v>0</v>
      </c>
      <c r="U29" s="7">
        <f t="shared" si="15"/>
        <v>0</v>
      </c>
      <c r="V29" s="7">
        <f t="shared" si="15"/>
        <v>0</v>
      </c>
      <c r="W29" s="7">
        <f t="shared" si="15"/>
        <v>0</v>
      </c>
      <c r="X29" s="7">
        <f t="shared" si="15"/>
        <v>0</v>
      </c>
      <c r="Y29" s="7">
        <f t="shared" si="15"/>
        <v>0</v>
      </c>
      <c r="Z29" s="7">
        <f t="shared" si="15"/>
        <v>0</v>
      </c>
      <c r="AA29" s="7">
        <f t="shared" si="15"/>
        <v>0</v>
      </c>
      <c r="AB29" s="7">
        <f t="shared" si="15"/>
        <v>0</v>
      </c>
    </row>
    <row r="30" spans="1:28" s="60" customFormat="1" ht="15" customHeight="1" outlineLevel="1">
      <c r="A30" s="4" t="s">
        <v>325</v>
      </c>
      <c r="B30" s="9"/>
      <c r="C30" s="7"/>
      <c r="D30" s="7">
        <f>IF(基础参数及输出结果表!$J$20="是",0,IF((-(D9+D10)*基础参数及输出结果表!$J$17-D13*基础参数及输出结果表!$J$17-D12*基础参数及输出结果表!$J$17)&gt;0,0,(-(D9+D10)*基础参数及输出结果表!$J$17-D13*基础参数及输出结果表!$J$17-D12*基础参数及输出结果表!$J$17)))</f>
        <v>-41.437434201751053</v>
      </c>
      <c r="E30" s="7">
        <f>IF(基础参数及输出结果表!$J$20="是",0,IF((-(E9+E10)*基础参数及输出结果表!$J$17-E13*基础参数及输出结果表!$J$17-E12*基础参数及输出结果表!$J$17)&gt;0,0,(-(E9+E10)*基础参数及输出结果表!$J$17-E13*基础参数及输出结果表!$J$17-E12*基础参数及输出结果表!$J$17)))</f>
        <v>-43.551155141463447</v>
      </c>
      <c r="F30" s="7">
        <f>IF(基础参数及输出结果表!$J$20="是",0,IF((-(F9+F10)*基础参数及输出结果表!$J$17-F13*基础参数及输出结果表!$J$17-F12*基础参数及输出结果表!$J$17)&gt;0,0,(-(F9+F10)*基础参数及输出结果表!$J$17-F13*基础参数及输出结果表!$J$17-F12*基础参数及输出结果表!$J$17)))</f>
        <v>-46.665363517348396</v>
      </c>
      <c r="G30" s="7">
        <f>IF(基础参数及输出结果表!$J$20="是",IF((-(G9+G10)*基础参数及输出结果表!$J$17/2-G13*基础参数及输出结果表!$J$17/2-G12*基础参数及输出结果表!$J$17/2)&gt;0,0,(-(G9+G10)*基础参数及输出结果表!$J$17/2-G13*基础参数及输出结果表!$J$17/2-G12*基础参数及输出结果表!$J$17/2)),IF((-(G9+G10)*基础参数及输出结果表!$J$17-G13*基础参数及输出结果表!$J$17-G12*基础参数及输出结果表!$J$17)&gt;0,0,(-(G9+G10)*基础参数及输出结果表!$J$17-G13*基础参数及输出结果表!$J$17-G12*基础参数及输出结果表!$J$17)))</f>
        <v>-49.779571893233367</v>
      </c>
      <c r="H30" s="7">
        <f>IF(基础参数及输出结果表!$J$20="是",IF((-(H9+H10)*基础参数及输出结果表!$J$17/2-H13*基础参数及输出结果表!$J$17/2-H12*基础参数及输出结果表!$J$17/2)&gt;0,0,(-(H9+H10)*基础参数及输出结果表!$J$17/2-H13*基础参数及输出结果表!$J$17/2-H12*基础参数及输出结果表!$J$17/2)),IF((-(H9+H10)*基础参数及输出结果表!$J$17-H13*基础参数及输出结果表!$J$17-H12*基础参数及输出结果表!$J$17)&gt;0,0,(-(H9+H10)*基础参数及输出结果表!$J$17-H13*基础参数及输出结果表!$J$17-H12*基础参数及输出结果表!$J$17)))</f>
        <v>-52.89378026911826</v>
      </c>
      <c r="I30" s="7">
        <f>IF(基础参数及输出结果表!$J$20="是",IF((-(I9+I10)*基础参数及输出结果表!$J$17/2-I13*基础参数及输出结果表!$J$17/2-I12*基础参数及输出结果表!$J$17/2)&gt;0,0,(-(I9+I10)*基础参数及输出结果表!$J$17/2-I13*基础参数及输出结果表!$J$17/2-I12*基础参数及输出结果表!$J$17/2)),IF((-(I9+I10)*基础参数及输出结果表!$J$17-I13*基础参数及输出结果表!$J$17-I12*基础参数及输出结果表!$J$17)&gt;0,0,(-(I9+I10)*基础参数及输出结果表!$J$17-I13*基础参数及输出结果表!$J$17-I12*基础参数及输出结果表!$J$17)))</f>
        <v>-56.007988645003294</v>
      </c>
      <c r="J30" s="7">
        <f>IF((-(J9+J10)*基础参数及输出结果表!$J$17-J13*基础参数及输出结果表!$J$17-J12*基础参数及输出结果表!$J$17)&gt;0,0,(-(J9+J10)*基础参数及输出结果表!$J$17-J13*基础参数及输出结果表!$J$17-J12*基础参数及输出结果表!$J$17))</f>
        <v>-57.546198449928731</v>
      </c>
      <c r="K30" s="7">
        <f>IF((-(K9+K10)*基础参数及输出结果表!$J$17-K13*基础参数及输出结果表!$J$17-K12*基础参数及输出结果表!$J$17)&gt;0,0,(-(K9+K10)*基础参数及输出结果表!$J$17-K13*基础参数及输出结果表!$J$17-K12*基础参数及输出结果表!$J$17))</f>
        <v>-59.635186387752981</v>
      </c>
      <c r="L30" s="7">
        <f>IF((-(L9+L10)*基础参数及输出结果表!$J$17-L13*基础参数及输出结果表!$J$17-L12*基础参数及输出结果表!$J$17)&gt;0,0,(-(L9+L10)*基础参数及输出结果表!$J$17-L13*基础参数及输出结果表!$J$17-L12*基础参数及输出结果表!$J$17))</f>
        <v>-62.764105432974063</v>
      </c>
      <c r="M30" s="7">
        <f>IF((-(M9+M10)*基础参数及输出结果表!$J$17-M13*基础参数及输出结果表!$J$17-M12*基础参数及输出结果表!$J$17)&gt;0,0,(-(M9+M10)*基础参数及输出结果表!$J$17-M13*基础参数及输出结果表!$J$17-M12*基础参数及输出结果表!$J$17))</f>
        <v>-65.893024478195272</v>
      </c>
      <c r="N30" s="7">
        <f>IF((-(N9+N10)*基础参数及输出结果表!$J$17-N13*基础参数及输出结果表!$J$17-N12*基础参数及输出结果表!$J$17)&gt;0,0,(-(N9+N10)*基础参数及输出结果表!$J$17-N13*基础参数及输出结果表!$J$17-N12*基础参数及输出结果表!$J$17))</f>
        <v>-69.021943523416383</v>
      </c>
      <c r="O30" s="7">
        <f>IF((-(O9+O10)*基础参数及输出结果表!$J$17-O13*基础参数及输出结果表!$J$17-O12*基础参数及输出结果表!$J$17)&gt;0,0,(-(O9+O10)*基础参数及输出结果表!$J$17-O13*基础参数及输出结果表!$J$17-O12*基础参数及输出结果表!$J$17))</f>
        <v>-68.093662568637555</v>
      </c>
      <c r="P30" s="7">
        <f>IF((-(P9+P10)*基础参数及输出结果表!$J$17-P13*基础参数及输出结果表!$J$17-P12*基础参数及输出结果表!$J$17)&gt;0,0,(-(P9+P10)*基础参数及输出结果表!$J$17-P13*基础参数及输出结果表!$J$17-P12*基础参数及输出结果表!$J$17))</f>
        <v>-67.165381613858628</v>
      </c>
      <c r="Q30" s="7">
        <f>IF((-(Q9+Q10)*基础参数及输出结果表!$J$17-Q13*基础参数及输出结果表!$J$17-Q12*基础参数及输出结果表!$J$17)&gt;0,0,(-(Q9+Q10)*基础参数及输出结果表!$J$17-Q13*基础参数及输出结果表!$J$17-Q12*基础参数及输出结果表!$J$17))</f>
        <v>-66.2371006590798</v>
      </c>
      <c r="R30" s="7">
        <f>IF((-(R9+R10)*基础参数及输出结果表!$J$17-R13*基础参数及输出结果表!$J$17-R12*基础参数及输出结果表!$J$17)&gt;0,0,(-(R9+R10)*基础参数及输出结果表!$J$17-R13*基础参数及输出结果表!$J$17-R12*基础参数及输出结果表!$J$17))</f>
        <v>-65.308819704300944</v>
      </c>
      <c r="S30" s="7">
        <f>IF((-(S9+S10)*基础参数及输出结果表!$J$17-S13*基础参数及输出结果表!$J$17-S12*基础参数及输出结果表!$J$17)&gt;0,0,(-(S9+S10)*基础参数及输出结果表!$J$17-S13*基础参数及输出结果表!$J$17-S12*基础参数及输出结果表!$J$17))</f>
        <v>-142.77321970745555</v>
      </c>
      <c r="T30" s="7">
        <f>IF((-(T9+T10)*基础参数及输出结果表!$J$17-T13*基础参数及输出结果表!$J$17-T12*基础参数及输出结果表!$J$17)&gt;0,0,(-(T9+T10)*基础参数及输出结果表!$J$17-T13*基础参数及输出结果表!$J$17-T12*基础参数及输出结果表!$J$17))</f>
        <v>-141.84493875267668</v>
      </c>
      <c r="U30" s="7">
        <f>IF((-(U9+U10)*基础参数及输出结果表!$J$17-U13*基础参数及输出结果表!$J$17-U12*基础参数及输出结果表!$J$17)&gt;0,0,(-(U9+U10)*基础参数及输出结果表!$J$17-U13*基础参数及输出结果表!$J$17-U12*基础参数及输出结果表!$J$17))</f>
        <v>-140.91665779789781</v>
      </c>
      <c r="V30" s="7">
        <f>IF((-(V9+V10)*基础参数及输出结果表!$J$17-V13*基础参数及输出结果表!$J$17-V12*基础参数及输出结果表!$J$17)&gt;0,0,(-(V9+V10)*基础参数及输出结果表!$J$17-V13*基础参数及输出结果表!$J$17-V12*基础参数及输出结果表!$J$17))</f>
        <v>-139.98837684311903</v>
      </c>
      <c r="W30" s="7">
        <f>IF((-(W9+W10)*基础参数及输出结果表!$J$17-W13*基础参数及输出结果表!$J$17-W12*基础参数及输出结果表!$J$17)&gt;0,0,(-(W9+W10)*基础参数及输出结果表!$J$17-W13*基础参数及输出结果表!$J$17-W12*基础参数及输出结果表!$J$17))</f>
        <v>-139.06009588834019</v>
      </c>
      <c r="X30" s="7">
        <f>IF((-(X9+X10)*基础参数及输出结果表!$J$17-X13*基础参数及输出结果表!$J$17-X12*基础参数及输出结果表!$J$17)&gt;0,0,(-(X9+X10)*基础参数及输出结果表!$J$17-X13*基础参数及输出结果表!$J$17-X12*基础参数及输出结果表!$J$17))</f>
        <v>-138.13181493356129</v>
      </c>
      <c r="Y30" s="7">
        <f>IF((-(Y9+Y10)*基础参数及输出结果表!$J$17-Y13*基础参数及输出结果表!$J$17-Y12*基础参数及输出结果表!$J$17)&gt;0,0,(-(Y9+Y10)*基础参数及输出结果表!$J$17-Y13*基础参数及输出结果表!$J$17-Y12*基础参数及输出结果表!$J$17))</f>
        <v>-137.20353397878245</v>
      </c>
      <c r="Z30" s="7">
        <f>IF((-(Z9+Z10)*基础参数及输出结果表!$J$17-Z13*基础参数及输出结果表!$J$17-Z12*基础参数及输出结果表!$J$17)&gt;0,0,(-(Z9+Z10)*基础参数及输出结果表!$J$17-Z13*基础参数及输出结果表!$J$17-Z12*基础参数及输出结果表!$J$17))</f>
        <v>-136.2752530240036</v>
      </c>
      <c r="AA30" s="7">
        <f>IF((-(AA9+AA10)*基础参数及输出结果表!$J$17-AA13*基础参数及输出结果表!$J$17-AA12*基础参数及输出结果表!$J$17)&gt;0,0,(-(AA9+AA10)*基础参数及输出结果表!$J$17-AA13*基础参数及输出结果表!$J$17-AA12*基础参数及输出结果表!$J$17))</f>
        <v>-135.34697206922476</v>
      </c>
      <c r="AB30" s="7">
        <f>IF((-(AB9+AB10)*基础参数及输出结果表!$J$17-AB13*基础参数及输出结果表!$J$17-AB12*基础参数及输出结果表!$J$17)&gt;0,0,(-(AB9+AB10)*基础参数及输出结果表!$J$17-AB13*基础参数及输出结果表!$J$17-AB12*基础参数及输出结果表!$J$17))</f>
        <v>-134.41869111444592</v>
      </c>
    </row>
    <row r="31" spans="1:28" s="60" customFormat="1" ht="15" customHeight="1" outlineLevel="1">
      <c r="A31" s="4" t="s">
        <v>326</v>
      </c>
      <c r="B31" s="9"/>
      <c r="C31" s="7"/>
      <c r="D31" s="7">
        <f t="shared" ref="D31:AB31" si="16">D19</f>
        <v>0</v>
      </c>
      <c r="E31" s="7">
        <f t="shared" si="16"/>
        <v>0</v>
      </c>
      <c r="F31" s="7">
        <f t="shared" si="16"/>
        <v>0</v>
      </c>
      <c r="G31" s="7">
        <f t="shared" si="16"/>
        <v>0</v>
      </c>
      <c r="H31" s="7">
        <f t="shared" si="16"/>
        <v>0</v>
      </c>
      <c r="I31" s="7">
        <f t="shared" si="16"/>
        <v>0</v>
      </c>
      <c r="J31" s="7">
        <f t="shared" si="16"/>
        <v>0</v>
      </c>
      <c r="K31" s="7">
        <f t="shared" si="16"/>
        <v>0</v>
      </c>
      <c r="L31" s="7">
        <f t="shared" si="16"/>
        <v>0</v>
      </c>
      <c r="M31" s="7">
        <f t="shared" si="16"/>
        <v>0</v>
      </c>
      <c r="N31" s="7">
        <f t="shared" si="16"/>
        <v>0</v>
      </c>
      <c r="O31" s="7">
        <f t="shared" si="16"/>
        <v>0</v>
      </c>
      <c r="P31" s="7">
        <f t="shared" si="16"/>
        <v>0</v>
      </c>
      <c r="Q31" s="7">
        <f t="shared" si="16"/>
        <v>0</v>
      </c>
      <c r="R31" s="7">
        <f t="shared" si="16"/>
        <v>0</v>
      </c>
      <c r="S31" s="7">
        <f t="shared" si="16"/>
        <v>0</v>
      </c>
      <c r="T31" s="7">
        <f t="shared" si="16"/>
        <v>0</v>
      </c>
      <c r="U31" s="7">
        <f t="shared" si="16"/>
        <v>0</v>
      </c>
      <c r="V31" s="7">
        <f t="shared" si="16"/>
        <v>0</v>
      </c>
      <c r="W31" s="7">
        <f t="shared" si="16"/>
        <v>0</v>
      </c>
      <c r="X31" s="7">
        <f t="shared" si="16"/>
        <v>0</v>
      </c>
      <c r="Y31" s="7">
        <f t="shared" si="16"/>
        <v>0</v>
      </c>
      <c r="Z31" s="7">
        <f t="shared" si="16"/>
        <v>0</v>
      </c>
      <c r="AA31" s="7">
        <f t="shared" si="16"/>
        <v>0</v>
      </c>
      <c r="AB31" s="7">
        <f t="shared" si="16"/>
        <v>247.55583460400067</v>
      </c>
    </row>
    <row r="32" spans="1:28" s="60" customFormat="1" ht="15" customHeight="1" outlineLevel="1">
      <c r="A32" s="4" t="s">
        <v>330</v>
      </c>
      <c r="B32" s="9"/>
      <c r="C32" s="7"/>
      <c r="D32" s="7">
        <f t="shared" ref="D32:AB32" si="17">D93</f>
        <v>-386.39999999999992</v>
      </c>
      <c r="E32" s="7">
        <f t="shared" si="17"/>
        <v>-386.39999999999992</v>
      </c>
      <c r="F32" s="7">
        <f t="shared" si="17"/>
        <v>-386.39999999999992</v>
      </c>
      <c r="G32" s="7">
        <f t="shared" si="17"/>
        <v>-386.39999999999992</v>
      </c>
      <c r="H32" s="7">
        <f t="shared" si="17"/>
        <v>-386.39999999999992</v>
      </c>
      <c r="I32" s="7">
        <f t="shared" si="17"/>
        <v>-386.39999999999992</v>
      </c>
      <c r="J32" s="7">
        <f t="shared" si="17"/>
        <v>-386.39999999999992</v>
      </c>
      <c r="K32" s="7">
        <f t="shared" si="17"/>
        <v>-386.39999999999992</v>
      </c>
      <c r="L32" s="7">
        <f t="shared" si="17"/>
        <v>-386.39999999999992</v>
      </c>
      <c r="M32" s="7">
        <f t="shared" si="17"/>
        <v>-386.39999999999992</v>
      </c>
      <c r="N32" s="7">
        <f t="shared" si="17"/>
        <v>0</v>
      </c>
      <c r="O32" s="110">
        <f t="shared" si="17"/>
        <v>0</v>
      </c>
      <c r="P32" s="110">
        <f t="shared" si="17"/>
        <v>0</v>
      </c>
      <c r="Q32" s="110">
        <f t="shared" si="17"/>
        <v>0</v>
      </c>
      <c r="R32" s="110">
        <f t="shared" si="17"/>
        <v>0</v>
      </c>
      <c r="S32" s="110">
        <f t="shared" si="17"/>
        <v>0</v>
      </c>
      <c r="T32" s="110">
        <f t="shared" si="17"/>
        <v>0</v>
      </c>
      <c r="U32" s="110">
        <f t="shared" si="17"/>
        <v>0</v>
      </c>
      <c r="V32" s="110">
        <f t="shared" si="17"/>
        <v>0</v>
      </c>
      <c r="W32" s="110">
        <f t="shared" si="17"/>
        <v>0</v>
      </c>
      <c r="X32" s="110">
        <f t="shared" si="17"/>
        <v>0</v>
      </c>
      <c r="Y32" s="110">
        <f t="shared" si="17"/>
        <v>0</v>
      </c>
      <c r="Z32" s="110">
        <f t="shared" si="17"/>
        <v>0</v>
      </c>
      <c r="AA32" s="110">
        <f t="shared" si="17"/>
        <v>0</v>
      </c>
      <c r="AB32" s="110">
        <f t="shared" si="17"/>
        <v>0</v>
      </c>
    </row>
    <row r="33" spans="1:28" s="60" customFormat="1" ht="15" customHeight="1">
      <c r="A33" s="16" t="s">
        <v>327</v>
      </c>
      <c r="B33" s="17"/>
      <c r="C33" s="4">
        <f>B98</f>
        <v>10.397375149253589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109"/>
      <c r="O33" s="64"/>
      <c r="P33" s="64"/>
      <c r="Q33" s="64"/>
      <c r="R33" s="64"/>
      <c r="S33" s="64"/>
      <c r="T33" s="64"/>
      <c r="U33" s="64"/>
      <c r="V33" s="64"/>
      <c r="W33" s="64"/>
      <c r="X33" s="112"/>
      <c r="Y33" s="112"/>
      <c r="Z33" s="112"/>
      <c r="AA33" s="112"/>
      <c r="AB33" s="112"/>
    </row>
    <row r="34" spans="1:28" s="60" customFormat="1" ht="15" customHeight="1">
      <c r="A34" s="106" t="s">
        <v>331</v>
      </c>
      <c r="B34" s="103"/>
      <c r="C34" s="104"/>
      <c r="D34" s="105">
        <f>D20*IF(AND((D2-1)*12&lt;基础参数及输出结果表!$N$17,基础参数及输出结果表!$N$17&lt;D2*12),1/12*(D2*12-基础参数及输出结果表!$N$17),IF(基础参数及输出结果表!$N$17&gt;D2*12,0,1))</f>
        <v>650.47434971624898</v>
      </c>
      <c r="E34" s="105">
        <f>E20*IF(AND((E2-1)*12&lt;基础参数及输出结果表!$N$17,基础参数及输出结果表!$N$17&lt;E2*12),1/12*(E2*12-基础参数及输出结果表!$N$17),IF(基础参数及输出结果表!$N$17&gt;E2*12,0,1))</f>
        <v>643.41802342403673</v>
      </c>
      <c r="F34" s="105">
        <f>F20*IF(AND((F2-1)*12&lt;基础参数及输出结果表!$N$17,基础参数及输出结果表!$N$17&lt;F2*12),1/12*(F2*12-基础参数及输出结果表!$N$17),IF(基础参数及输出结果表!$N$17&gt;F2*12,0,1))</f>
        <v>640.09869290715176</v>
      </c>
      <c r="G34" s="105">
        <f>G20*IF(AND((G2-1)*12&lt;基础参数及输出结果表!$N$17,基础参数及输出结果表!$N$17&lt;G2*12),1/12*(G2*12-基础参数及输出结果表!$N$17),IF(基础参数及输出结果表!$N$17&gt;G2*12,0,1))</f>
        <v>636.7793623902669</v>
      </c>
      <c r="H34" s="105">
        <f>H20*IF(AND((H2-1)*12&lt;基础参数及输出结果表!$N$17,基础参数及输出结果表!$N$17&lt;H2*12),1/12*(H2*12-基础参数及输出结果表!$N$17),IF(基础参数及输出结果表!$N$17&gt;H2*12,0,1))</f>
        <v>633.46003187338169</v>
      </c>
      <c r="I34" s="105">
        <f>I20*IF(AND((I2-1)*12&lt;基础参数及输出结果表!$N$17,基础参数及输出结果表!$N$17&lt;I2*12),1/12*(I2*12-基础参数及输出结果表!$N$17),IF(基础参数及输出结果表!$N$17&gt;I2*12,0,1))</f>
        <v>630.14070135649695</v>
      </c>
      <c r="J34" s="105">
        <f>J20*IF(AND((J2-1)*12&lt;基础参数及输出结果表!$N$17,基础参数及输出结果表!$N$17&lt;J2*12),1/12*(J2*12-基础参数及输出结果表!$N$17),IF(基础参数及输出结果表!$N$17&gt;J2*12,0,1))</f>
        <v>569.56008942808512</v>
      </c>
      <c r="K34" s="105">
        <f>K20*IF(AND((K2-1)*12&lt;基础参数及输出结果表!$N$17,基础参数及输出结果表!$N$17&lt;K2*12),1/12*(K2*12-基础参数及输出结果表!$N$17),IF(基础参数及输出结果表!$N$17&gt;K2*12,0,1))</f>
        <v>528.99108299499267</v>
      </c>
      <c r="L34" s="105">
        <f>L20*IF(AND((L2-1)*12&lt;基础参数及输出结果表!$N$17,基础参数及输出结果表!$N$17&lt;L2*12),1/12*(L2*12-基础参数及输出结果表!$N$17),IF(基础参数及输出结果表!$N$17&gt;L2*12,0,1))</f>
        <v>526.20624013065583</v>
      </c>
      <c r="M34" s="105">
        <f>M20*IF(AND((M2-1)*12&lt;基础参数及输出结果表!$N$17,基础参数及输出结果表!$N$17&lt;M2*12),1/12*(M2*12-基础参数及输出结果表!$N$17),IF(基础参数及输出结果表!$N$17&gt;M2*12,0,1))</f>
        <v>523.42139726631945</v>
      </c>
      <c r="N34" s="105">
        <f>N20*IF(AND((N2-1)*12&lt;基础参数及输出结果表!$N$17,基础参数及输出结果表!$N$17&lt;N2*12),1/12*(N2*12-基础参数及输出结果表!$N$17),IF(基础参数及输出结果表!$N$17&gt;N2*12,0,1))</f>
        <v>520.63655440198272</v>
      </c>
      <c r="O34" s="111">
        <f>O20*IF(AND((O2-1)*12&lt;基础参数及输出结果表!$N$17,基础参数及输出结果表!$N$17&lt;O2*12),1/12*(O2*12-基础参数及输出结果表!$N$17),IF(基础参数及输出结果表!$N$17&gt;O2*12,0,1))</f>
        <v>517.85171153764634</v>
      </c>
      <c r="P34" s="111">
        <f>P20*IF(AND((P2-1)*12&lt;基础参数及输出结果表!$N$17,基础参数及输出结果表!$N$17&lt;P2*12),1/12*(P2*12-基础参数及输出结果表!$N$17),IF(基础参数及输出结果表!$N$17&gt;P2*12,0,1))</f>
        <v>515.06686867330961</v>
      </c>
      <c r="Q34" s="111">
        <f>Q20*IF(AND((Q2-1)*12&lt;基础参数及输出结果表!$N$17,基础参数及输出结果表!$N$17&lt;Q2*12),1/12*(Q2*12-基础参数及输出结果表!$N$17),IF(基础参数及输出结果表!$N$17&gt;Q2*12,0,1))</f>
        <v>512.28202580897312</v>
      </c>
      <c r="R34" s="111">
        <f>R20*IF(AND((R2-1)*12&lt;基础参数及输出结果表!$N$17,基础参数及输出结果表!$N$17&lt;R2*12),1/12*(R2*12-基础参数及输出结果表!$N$17),IF(基础参数及输出结果表!$N$17&gt;R2*12,0,1))</f>
        <v>509.49718294463651</v>
      </c>
      <c r="S34" s="111">
        <f>S20*IF(AND((S2-1)*12&lt;基础参数及输出结果表!$N$17,基础参数及输出结果表!$N$17&lt;S2*12),1/12*(S2*12-基础参数及输出结果表!$N$17),IF(基础参数及输出结果表!$N$17&gt;S2*12,0,1))</f>
        <v>428.31965912236666</v>
      </c>
      <c r="T34" s="111">
        <f>T20*IF(AND((T2-1)*12&lt;基础参数及输出结果表!$N$17,基础参数及输出结果表!$N$17&lt;T2*12),1/12*(T2*12-基础参数及输出结果表!$N$17),IF(基础参数及输出结果表!$N$17&gt;T2*12,0,1))</f>
        <v>425.53481625803005</v>
      </c>
      <c r="U34" s="111">
        <f>U20*IF(AND((U2-1)*12&lt;基础参数及输出结果表!$N$17,基础参数及输出结果表!$N$17&lt;U2*12),1/12*(U2*12-基础参数及输出结果表!$N$17),IF(基础参数及输出结果表!$N$17&gt;U2*12,0,1))</f>
        <v>422.74997339369344</v>
      </c>
      <c r="V34" s="111">
        <f>V20*IF(AND((V2-1)*12&lt;基础参数及输出结果表!$N$17,基础参数及输出结果表!$N$17&lt;V2*12),1/12*(V2*12-基础参数及输出结果表!$N$17),IF(基础参数及输出结果表!$N$17&gt;V2*12,0,1))</f>
        <v>419.96513052935711</v>
      </c>
      <c r="W34" s="111">
        <f>W20*IF(AND((W2-1)*12&lt;基础参数及输出结果表!$N$17,基础参数及输出结果表!$N$17&lt;W2*12),1/12*(W2*12-基础参数及输出结果表!$N$17),IF(基础参数及输出结果表!$N$17&gt;W2*12,0,1))</f>
        <v>417.18028766502056</v>
      </c>
      <c r="X34" s="111">
        <f>X20*IF(AND((X2-1)*12&lt;基础参数及输出结果表!$N$17,基础参数及输出结果表!$N$17&lt;X2*12),1/12*(X2*12-基础参数及输出结果表!$N$17),IF(基础参数及输出结果表!$N$17&gt;X2*12,0,1))</f>
        <v>414.39544480068389</v>
      </c>
      <c r="Y34" s="111">
        <f>Y20*IF(AND((Y2-1)*12&lt;基础参数及输出结果表!$N$17,基础参数及输出结果表!$N$17&lt;Y2*12),1/12*(Y2*12-基础参数及输出结果表!$N$17),IF(基础参数及输出结果表!$N$17&gt;Y2*12,0,1))</f>
        <v>411.61060193634734</v>
      </c>
      <c r="Z34" s="111">
        <f>Z20*IF(AND((Z2-1)*12&lt;基础参数及输出结果表!$N$17,基础参数及输出结果表!$N$17&lt;Z2*12),1/12*(Z2*12-基础参数及输出结果表!$N$17),IF(基础参数及输出结果表!$N$17&gt;Z2*12,0,1))</f>
        <v>408.82575907201078</v>
      </c>
      <c r="AA34" s="111">
        <f>AA20*IF(AND((AA2-1)*12&lt;基础参数及输出结果表!$N$17,基础参数及输出结果表!$N$17&lt;AA2*12),1/12*(AA2*12-基础参数及输出结果表!$N$17),IF(基础参数及输出结果表!$N$17&gt;AA2*12,0,1))</f>
        <v>406.04091620767429</v>
      </c>
      <c r="AB34" s="111">
        <f>AB20*IF(AND((AB2-1)*12&lt;基础参数及输出结果表!$N$17,基础参数及输出结果表!$N$17&lt;AB2*12),1/12*(AB2*12-基础参数及输出结果表!$N$17),IF(基础参数及输出结果表!$N$17&gt;AB2*12,0,1))</f>
        <v>650.81190794733845</v>
      </c>
    </row>
    <row r="35" spans="1:28" s="113" customFormat="1" ht="15" customHeight="1">
      <c r="A35" s="57" t="s">
        <v>332</v>
      </c>
      <c r="B35" s="58"/>
      <c r="C35" s="59"/>
      <c r="D35" s="59">
        <f t="shared" ref="D35:AB35" si="18">IF(D93+D94&lt;0,-(D26-D93-D94)/(D93+D94),0)</f>
        <v>1.2594522747285326</v>
      </c>
      <c r="E35" s="59">
        <f t="shared" si="18"/>
        <v>1.276966992821303</v>
      </c>
      <c r="F35" s="59">
        <f t="shared" si="18"/>
        <v>1.3028219432779471</v>
      </c>
      <c r="G35" s="59">
        <f t="shared" si="18"/>
        <v>1.3303552676436774</v>
      </c>
      <c r="H35" s="59">
        <f t="shared" si="18"/>
        <v>1.3597358757527951</v>
      </c>
      <c r="I35" s="59">
        <f t="shared" si="18"/>
        <v>1.3911561293835384</v>
      </c>
      <c r="J35" s="59">
        <f t="shared" si="18"/>
        <v>1.2979595844059435</v>
      </c>
      <c r="K35" s="59">
        <f t="shared" si="18"/>
        <v>1.2438050993894378</v>
      </c>
      <c r="L35" s="59">
        <f t="shared" si="18"/>
        <v>1.2756618004081959</v>
      </c>
      <c r="M35" s="59">
        <f t="shared" si="18"/>
        <v>1.3100866040042829</v>
      </c>
      <c r="N35" s="59">
        <f t="shared" si="18"/>
        <v>0</v>
      </c>
      <c r="O35" s="59">
        <f t="shared" si="18"/>
        <v>0</v>
      </c>
      <c r="P35" s="59">
        <f t="shared" si="18"/>
        <v>0</v>
      </c>
      <c r="Q35" s="59">
        <f t="shared" si="18"/>
        <v>0</v>
      </c>
      <c r="R35" s="59">
        <f t="shared" si="18"/>
        <v>0</v>
      </c>
      <c r="S35" s="59">
        <f t="shared" si="18"/>
        <v>0</v>
      </c>
      <c r="T35" s="59">
        <f t="shared" si="18"/>
        <v>0</v>
      </c>
      <c r="U35" s="59">
        <f t="shared" si="18"/>
        <v>0</v>
      </c>
      <c r="V35" s="59">
        <f t="shared" si="18"/>
        <v>0</v>
      </c>
      <c r="W35" s="59">
        <f t="shared" si="18"/>
        <v>0</v>
      </c>
      <c r="X35" s="59">
        <f t="shared" si="18"/>
        <v>0</v>
      </c>
      <c r="Y35" s="59">
        <f t="shared" si="18"/>
        <v>0</v>
      </c>
      <c r="Z35" s="59">
        <f t="shared" si="18"/>
        <v>0</v>
      </c>
      <c r="AA35" s="59">
        <f t="shared" si="18"/>
        <v>0</v>
      </c>
      <c r="AB35" s="59">
        <f t="shared" si="18"/>
        <v>0</v>
      </c>
    </row>
    <row r="36" spans="1:28" ht="15" customHeight="1">
      <c r="A36" s="4"/>
      <c r="B36" s="20"/>
      <c r="C36" s="102"/>
      <c r="D36" s="12"/>
      <c r="E36" s="12"/>
      <c r="F36" s="12"/>
      <c r="G36" s="12"/>
      <c r="H36" s="12"/>
      <c r="I36" s="12"/>
      <c r="J36" s="12"/>
      <c r="K36" s="12"/>
      <c r="L36" s="7"/>
      <c r="M36" s="7"/>
      <c r="N36" s="7"/>
      <c r="O36" s="12"/>
      <c r="P36" s="12"/>
      <c r="Q36" s="12"/>
      <c r="R36" s="12"/>
      <c r="S36" s="12"/>
      <c r="T36" s="12"/>
      <c r="U36" s="12"/>
      <c r="V36" s="12"/>
      <c r="W36" s="12"/>
    </row>
    <row r="37" spans="1:28" ht="15" customHeight="1">
      <c r="A37" s="13" t="s">
        <v>333</v>
      </c>
      <c r="B37" s="19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56"/>
      <c r="Y37" s="56"/>
      <c r="Z37" s="56"/>
      <c r="AA37" s="56"/>
      <c r="AB37" s="56"/>
    </row>
    <row r="38" spans="1:28" ht="15" customHeight="1">
      <c r="A38" s="4" t="s">
        <v>334</v>
      </c>
      <c r="B38" s="20"/>
      <c r="C38" s="7"/>
      <c r="D38" s="7">
        <f t="shared" ref="D38:AB38" si="19">D110</f>
        <v>30.477277371521211</v>
      </c>
      <c r="E38" s="7">
        <f t="shared" si="19"/>
        <v>60.362781913606611</v>
      </c>
      <c r="F38" s="7">
        <f t="shared" si="19"/>
        <v>90.692193323917792</v>
      </c>
      <c r="G38" s="7">
        <f t="shared" si="19"/>
        <v>121.46551160245471</v>
      </c>
      <c r="H38" s="7">
        <f t="shared" si="19"/>
        <v>152.68273674921721</v>
      </c>
      <c r="I38" s="7">
        <f t="shared" si="19"/>
        <v>184.34386876420541</v>
      </c>
      <c r="J38" s="7">
        <f t="shared" si="19"/>
        <v>184.34386876420541</v>
      </c>
      <c r="K38" s="7">
        <f t="shared" si="19"/>
        <v>184.34386876420541</v>
      </c>
      <c r="L38" s="7">
        <f t="shared" si="19"/>
        <v>184.34386876420541</v>
      </c>
      <c r="M38" s="7">
        <f t="shared" si="19"/>
        <v>184.34386876420541</v>
      </c>
      <c r="N38" s="7">
        <f t="shared" si="19"/>
        <v>335.7199956511194</v>
      </c>
      <c r="O38" s="7">
        <f t="shared" si="19"/>
        <v>669.7188182534444</v>
      </c>
      <c r="P38" s="7">
        <f t="shared" si="19"/>
        <v>1003.4391565693358</v>
      </c>
      <c r="Q38" s="7">
        <f t="shared" si="19"/>
        <v>1336.8810105987934</v>
      </c>
      <c r="R38" s="7">
        <f t="shared" si="19"/>
        <v>1670.0443803418175</v>
      </c>
      <c r="S38" s="7">
        <f t="shared" si="19"/>
        <v>1712.8763462540542</v>
      </c>
      <c r="T38" s="7">
        <f t="shared" si="19"/>
        <v>1755.4298278798572</v>
      </c>
      <c r="U38" s="7">
        <f t="shared" si="19"/>
        <v>1797.7048252192264</v>
      </c>
      <c r="V38" s="7">
        <f t="shared" si="19"/>
        <v>1839.701338272162</v>
      </c>
      <c r="W38" s="7">
        <f t="shared" si="19"/>
        <v>1881.4193670386642</v>
      </c>
      <c r="X38" s="7">
        <f t="shared" si="19"/>
        <v>1922.8589115187326</v>
      </c>
      <c r="Y38" s="7">
        <f t="shared" si="19"/>
        <v>1964.0199717123674</v>
      </c>
      <c r="Z38" s="7">
        <f t="shared" si="19"/>
        <v>2004.9025476195684</v>
      </c>
      <c r="AA38" s="7">
        <f t="shared" si="19"/>
        <v>2045.506639240336</v>
      </c>
      <c r="AB38" s="7">
        <f t="shared" si="19"/>
        <v>2333.3880811786703</v>
      </c>
    </row>
    <row r="39" spans="1:28" ht="15" customHeight="1">
      <c r="A39" s="4" t="s">
        <v>335</v>
      </c>
      <c r="B39" s="20"/>
      <c r="C39" s="7"/>
      <c r="D39" s="7">
        <f>(基础参数及输出结果表!$F$7/(1+基础参数及输出结果表!$J$9)-SUM($D$76:D76))+SUM($D$13:D13)-SUM($D$19:D19)</f>
        <v>4637.5459682482724</v>
      </c>
      <c r="E39" s="7">
        <f>(基础参数及输出结果表!$F$7/(1+基础参数及输出结果表!$J$9)-SUM($D$76:E76))+SUM($D$13:E13)-SUM($D$19:E19)</f>
        <v>4323.9752444165388</v>
      </c>
      <c r="F39" s="7">
        <f>(基础参数及输出结果表!$F$7/(1+基础参数及输出结果表!$J$9)-SUM($D$76:F76))+SUM($D$13:F13)-SUM($D$19:F19)</f>
        <v>4010.4045205848051</v>
      </c>
      <c r="G39" s="7">
        <f>(基础参数及输出结果表!$F$7/(1+基础参数及输出结果表!$J$9)-SUM($D$76:G76))+SUM($D$13:G13)-SUM($D$19:G19)</f>
        <v>3696.8337967530715</v>
      </c>
      <c r="H39" s="7">
        <f>(基础参数及输出结果表!$F$7/(1+基础参数及输出结果表!$J$9)-SUM($D$76:H76))+SUM($D$13:H13)-SUM($D$19:H19)</f>
        <v>3383.2630729213379</v>
      </c>
      <c r="I39" s="7">
        <f>(基础参数及输出结果表!$F$7/(1+基础参数及输出结果表!$J$9)-SUM($D$76:I76))+SUM($D$13:I13)-SUM($D$19:I19)</f>
        <v>3069.6923490896042</v>
      </c>
      <c r="J39" s="7">
        <f>(基础参数及输出结果表!$F$7/(1+基础参数及输出结果表!$J$9)-SUM($D$76:J76))+SUM($D$13:J13)-SUM($D$19:J19)</f>
        <v>2756.1216252578702</v>
      </c>
      <c r="K39" s="7">
        <f>(基础参数及输出结果表!$F$7/(1+基础参数及输出结果表!$J$9)-SUM($D$76:K76))+SUM($D$13:K13)-SUM($D$19:K19)</f>
        <v>2442.5509014261365</v>
      </c>
      <c r="L39" s="7">
        <f>(基础参数及输出结果表!$F$7/(1+基础参数及输出结果表!$J$9)-SUM($D$76:L76))+SUM($D$13:L13)-SUM($D$19:L19)</f>
        <v>2128.9801775944029</v>
      </c>
      <c r="M39" s="7">
        <f>(基础参数及输出结果表!$F$7/(1+基础参数及输出结果表!$J$9)-SUM($D$76:M76))+SUM($D$13:M13)-SUM($D$19:M19)</f>
        <v>1815.4094537626693</v>
      </c>
      <c r="N39" s="7">
        <f>(基础参数及输出结果表!$F$7/(1+基础参数及输出结果表!$J$9)-SUM($D$76:N76))+SUM($D$13:N13)-SUM($D$19:N19)</f>
        <v>1501.8387299309356</v>
      </c>
      <c r="O39" s="7">
        <f>(基础参数及输出结果表!$F$7/(1+基础参数及输出结果表!$J$9)-SUM($D$76:O76))+SUM($D$13:O13)-SUM($D$19:O19)</f>
        <v>1188.268006099202</v>
      </c>
      <c r="P39" s="7">
        <f>(基础参数及输出结果表!$F$7/(1+基础参数及输出结果表!$J$9)-SUM($D$76:P76))+SUM($D$13:P13)-SUM($D$19:P19)</f>
        <v>874.69728226746838</v>
      </c>
      <c r="Q39" s="7">
        <f>(基础参数及输出结果表!$F$7/(1+基础参数及输出结果表!$J$9)-SUM($D$76:Q76))+SUM($D$13:Q13)-SUM($D$19:Q19)</f>
        <v>561.1265584357343</v>
      </c>
      <c r="R39" s="7">
        <f>(基础参数及输出结果表!$F$7/(1+基础参数及输出结果表!$J$9)-SUM($D$76:R76))+SUM($D$13:R13)-SUM($D$19:R19)</f>
        <v>247.55583460400067</v>
      </c>
      <c r="S39" s="7">
        <f>(基础参数及输出结果表!$F$7/(1+基础参数及输出结果表!$J$9)-SUM($D$76:S76))+SUM($D$13:S13)-SUM($D$19:S19)</f>
        <v>247.55583460400067</v>
      </c>
      <c r="T39" s="7">
        <f>(基础参数及输出结果表!$F$7/(1+基础参数及输出结果表!$J$9)-SUM($D$76:T76))+SUM($D$13:T13)-SUM($D$19:T19)</f>
        <v>247.55583460400067</v>
      </c>
      <c r="U39" s="7">
        <f>(基础参数及输出结果表!$F$7/(1+基础参数及输出结果表!$J$9)-SUM($D$76:U76))+SUM($D$13:U13)-SUM($D$19:U19)</f>
        <v>247.55583460400067</v>
      </c>
      <c r="V39" s="7">
        <f>(基础参数及输出结果表!$F$7/(1+基础参数及输出结果表!$J$9)-SUM($D$76:V76))+SUM($D$13:V13)-SUM($D$19:V19)</f>
        <v>247.55583460400067</v>
      </c>
      <c r="W39" s="7">
        <f>(基础参数及输出结果表!$F$7/(1+基础参数及输出结果表!$J$9)-SUM($D$76:W76))+SUM($D$13:W13)-SUM($D$19:W19)</f>
        <v>247.55583460400067</v>
      </c>
      <c r="X39" s="7">
        <f>(基础参数及输出结果表!$F$7/(1+基础参数及输出结果表!$J$9)-SUM($D$76:X76))+SUM($D$13:X13)-SUM($D$19:X19)</f>
        <v>247.55583460400067</v>
      </c>
      <c r="Y39" s="7">
        <f>(基础参数及输出结果表!$F$7/(1+基础参数及输出结果表!$J$9)-SUM($D$76:Y76))+SUM($D$13:Y13)-SUM($D$19:Y19)</f>
        <v>247.55583460400067</v>
      </c>
      <c r="Z39" s="7">
        <f>(基础参数及输出结果表!$F$7/(1+基础参数及输出结果表!$J$9)-SUM($D$76:Z76))+SUM($D$13:Z13)-SUM($D$19:Z19)</f>
        <v>247.55583460400067</v>
      </c>
      <c r="AA39" s="7">
        <f>(基础参数及输出结果表!$F$7/(1+基础参数及输出结果表!$J$9)-SUM($D$76:AA76))+SUM($D$13:AA13)-SUM($D$19:AA19)</f>
        <v>247.55583460400067</v>
      </c>
      <c r="AB39" s="7">
        <f>(基础参数及输出结果表!$F$7/(1+基础参数及输出结果表!$J$9)-SUM($D$76:AB76))+SUM($D$13:AB13)-SUM($D$19:AB19)</f>
        <v>0</v>
      </c>
    </row>
    <row r="40" spans="1:28" ht="15" customHeight="1">
      <c r="A40" s="4" t="s">
        <v>336</v>
      </c>
      <c r="B40" s="20"/>
      <c r="C40" s="7"/>
      <c r="D40" s="7">
        <f t="shared" ref="D40:AB40" si="20">D85</f>
        <v>478.00798464073046</v>
      </c>
      <c r="E40" s="7">
        <f t="shared" si="20"/>
        <v>388.3585504728178</v>
      </c>
      <c r="F40" s="7">
        <f t="shared" si="20"/>
        <v>299.19947194944496</v>
      </c>
      <c r="G40" s="7">
        <f t="shared" si="20"/>
        <v>210.53074907061182</v>
      </c>
      <c r="H40" s="7">
        <f t="shared" si="20"/>
        <v>122.35238183631863</v>
      </c>
      <c r="I40" s="7">
        <f t="shared" si="20"/>
        <v>34.664370246565255</v>
      </c>
      <c r="J40" s="7">
        <f t="shared" si="20"/>
        <v>0</v>
      </c>
      <c r="K40" s="7">
        <f t="shared" si="20"/>
        <v>0</v>
      </c>
      <c r="L40" s="7">
        <f t="shared" si="20"/>
        <v>0</v>
      </c>
      <c r="M40" s="7">
        <f t="shared" si="20"/>
        <v>0</v>
      </c>
      <c r="N40" s="7">
        <f t="shared" si="20"/>
        <v>0</v>
      </c>
      <c r="O40" s="7">
        <f t="shared" si="20"/>
        <v>0</v>
      </c>
      <c r="P40" s="7">
        <f t="shared" si="20"/>
        <v>0</v>
      </c>
      <c r="Q40" s="7">
        <f t="shared" si="20"/>
        <v>0</v>
      </c>
      <c r="R40" s="7">
        <f t="shared" si="20"/>
        <v>0</v>
      </c>
      <c r="S40" s="7">
        <f t="shared" si="20"/>
        <v>0</v>
      </c>
      <c r="T40" s="7">
        <f t="shared" si="20"/>
        <v>0</v>
      </c>
      <c r="U40" s="7">
        <f t="shared" si="20"/>
        <v>0</v>
      </c>
      <c r="V40" s="7">
        <f t="shared" si="20"/>
        <v>0</v>
      </c>
      <c r="W40" s="7">
        <f t="shared" si="20"/>
        <v>0</v>
      </c>
      <c r="X40" s="7">
        <f t="shared" si="20"/>
        <v>0</v>
      </c>
      <c r="Y40" s="7">
        <f t="shared" si="20"/>
        <v>0</v>
      </c>
      <c r="Z40" s="7">
        <f t="shared" si="20"/>
        <v>0</v>
      </c>
      <c r="AA40" s="7">
        <f t="shared" si="20"/>
        <v>0</v>
      </c>
      <c r="AB40" s="7">
        <f t="shared" si="20"/>
        <v>0</v>
      </c>
    </row>
    <row r="41" spans="1:28" ht="15" customHeight="1">
      <c r="A41" s="21" t="s">
        <v>337</v>
      </c>
      <c r="B41" s="22"/>
      <c r="C41" s="23"/>
      <c r="D41" s="23">
        <f t="shared" ref="D41:AB41" si="21">SUM(D38:D40)</f>
        <v>5146.0312302605244</v>
      </c>
      <c r="E41" s="23">
        <f t="shared" si="21"/>
        <v>4772.6965768029631</v>
      </c>
      <c r="F41" s="23">
        <f t="shared" si="21"/>
        <v>4400.2961858581684</v>
      </c>
      <c r="G41" s="23">
        <f t="shared" si="21"/>
        <v>4028.830057426138</v>
      </c>
      <c r="H41" s="23">
        <f t="shared" si="21"/>
        <v>3658.298191506874</v>
      </c>
      <c r="I41" s="23">
        <f t="shared" si="21"/>
        <v>3288.7005881003752</v>
      </c>
      <c r="J41" s="23">
        <f t="shared" si="21"/>
        <v>2940.4654940220757</v>
      </c>
      <c r="K41" s="23">
        <f t="shared" si="21"/>
        <v>2626.8947701903421</v>
      </c>
      <c r="L41" s="23">
        <f t="shared" si="21"/>
        <v>2313.3240463586085</v>
      </c>
      <c r="M41" s="23">
        <f t="shared" si="21"/>
        <v>1999.7533225268746</v>
      </c>
      <c r="N41" s="23">
        <f t="shared" si="21"/>
        <v>1837.5587255820551</v>
      </c>
      <c r="O41" s="23">
        <f t="shared" si="21"/>
        <v>1857.9868243526464</v>
      </c>
      <c r="P41" s="23">
        <f t="shared" si="21"/>
        <v>1878.1364388368042</v>
      </c>
      <c r="Q41" s="23">
        <f t="shared" si="21"/>
        <v>1898.0075690345277</v>
      </c>
      <c r="R41" s="23">
        <f t="shared" si="21"/>
        <v>1917.6002149458182</v>
      </c>
      <c r="S41" s="23">
        <f t="shared" si="21"/>
        <v>1960.4321808580548</v>
      </c>
      <c r="T41" s="23">
        <f t="shared" si="21"/>
        <v>2002.9856624838578</v>
      </c>
      <c r="U41" s="23">
        <f t="shared" si="21"/>
        <v>2045.2606598232271</v>
      </c>
      <c r="V41" s="23">
        <f t="shared" si="21"/>
        <v>2087.2571728761627</v>
      </c>
      <c r="W41" s="23">
        <f t="shared" si="21"/>
        <v>2128.9752016426646</v>
      </c>
      <c r="X41" s="23">
        <f t="shared" si="21"/>
        <v>2170.414746122733</v>
      </c>
      <c r="Y41" s="23">
        <f t="shared" si="21"/>
        <v>2211.575806316368</v>
      </c>
      <c r="Z41" s="23">
        <f t="shared" si="21"/>
        <v>2252.4583822235691</v>
      </c>
      <c r="AA41" s="23">
        <f t="shared" si="21"/>
        <v>2293.0624738443366</v>
      </c>
      <c r="AB41" s="23">
        <f t="shared" si="21"/>
        <v>2333.3880811786703</v>
      </c>
    </row>
    <row r="42" spans="1:28" ht="15" customHeight="1">
      <c r="A42" s="4" t="s">
        <v>338</v>
      </c>
      <c r="B42" s="20"/>
      <c r="C42" s="7"/>
      <c r="D42" s="7">
        <f t="shared" ref="D42:AB42" si="22">D92+D93</f>
        <v>3477.599999999999</v>
      </c>
      <c r="E42" s="7">
        <f t="shared" si="22"/>
        <v>3091.2</v>
      </c>
      <c r="F42" s="7">
        <f t="shared" si="22"/>
        <v>2704.7999999999997</v>
      </c>
      <c r="G42" s="7">
        <f t="shared" si="22"/>
        <v>2318.4</v>
      </c>
      <c r="H42" s="7">
        <f t="shared" si="22"/>
        <v>1932.0000000000002</v>
      </c>
      <c r="I42" s="7">
        <f t="shared" si="22"/>
        <v>1545.6000000000001</v>
      </c>
      <c r="J42" s="7">
        <f t="shared" si="22"/>
        <v>1159.2</v>
      </c>
      <c r="K42" s="7">
        <f t="shared" si="22"/>
        <v>772.80000000000018</v>
      </c>
      <c r="L42" s="7">
        <f t="shared" si="22"/>
        <v>386.40000000000003</v>
      </c>
      <c r="M42" s="7">
        <f t="shared" si="22"/>
        <v>0</v>
      </c>
      <c r="N42" s="7">
        <f t="shared" si="22"/>
        <v>0</v>
      </c>
      <c r="O42" s="7">
        <f t="shared" si="22"/>
        <v>0</v>
      </c>
      <c r="P42" s="7">
        <f t="shared" si="22"/>
        <v>0</v>
      </c>
      <c r="Q42" s="7">
        <f t="shared" si="22"/>
        <v>0</v>
      </c>
      <c r="R42" s="7">
        <f t="shared" si="22"/>
        <v>0</v>
      </c>
      <c r="S42" s="7">
        <f t="shared" si="22"/>
        <v>0</v>
      </c>
      <c r="T42" s="7">
        <f t="shared" si="22"/>
        <v>0</v>
      </c>
      <c r="U42" s="7">
        <f t="shared" si="22"/>
        <v>0</v>
      </c>
      <c r="V42" s="7">
        <f t="shared" si="22"/>
        <v>0</v>
      </c>
      <c r="W42" s="7">
        <f t="shared" si="22"/>
        <v>0</v>
      </c>
      <c r="X42" s="7">
        <f t="shared" si="22"/>
        <v>0</v>
      </c>
      <c r="Y42" s="7">
        <f t="shared" si="22"/>
        <v>0</v>
      </c>
      <c r="Z42" s="7">
        <f t="shared" si="22"/>
        <v>0</v>
      </c>
      <c r="AA42" s="7">
        <f t="shared" si="22"/>
        <v>0</v>
      </c>
      <c r="AB42" s="7">
        <f t="shared" si="22"/>
        <v>0</v>
      </c>
    </row>
    <row r="43" spans="1:28" ht="15" customHeight="1">
      <c r="A43" s="4" t="s">
        <v>339</v>
      </c>
      <c r="B43" s="20"/>
      <c r="C43" s="7"/>
      <c r="D43" s="7">
        <f>IF(D2&lt;=基础参数及输出结果表!$B$20,SUM($D$112:D112)-SUM($D$113:D113),0)</f>
        <v>0</v>
      </c>
      <c r="E43" s="7">
        <f>IF(E2&lt;=基础参数及输出结果表!$B$20,SUM($D$112:E112)-SUM($D$113:E113),0)</f>
        <v>0</v>
      </c>
      <c r="F43" s="7">
        <f>IF(F2&lt;=基础参数及输出结果表!$B$20,SUM($D$112:F112)-SUM($D$113:F113),0)</f>
        <v>0</v>
      </c>
      <c r="G43" s="7">
        <f>IF(G2&lt;=基础参数及输出结果表!$B$20,SUM($D$112:G112)-SUM($D$113:G113),0)</f>
        <v>0</v>
      </c>
      <c r="H43" s="7">
        <f>IF(H2&lt;=基础参数及输出结果表!$B$20,SUM($D$112:H112)-SUM($D$113:H113),0)</f>
        <v>0</v>
      </c>
      <c r="I43" s="7">
        <f>IF(I2&lt;=基础参数及输出结果表!$B$20,SUM($D$112:I112)-SUM($D$113:I113),0)</f>
        <v>0</v>
      </c>
      <c r="J43" s="7">
        <f>IF(J2&lt;=基础参数及输出结果表!$B$20,SUM($D$112:J112)-SUM($D$113:J113),0)</f>
        <v>0</v>
      </c>
      <c r="K43" s="7">
        <f>IF(K2&lt;=基础参数及输出结果表!$B$20,SUM($D$112:K112)-SUM($D$113:K113),0)</f>
        <v>0</v>
      </c>
      <c r="L43" s="7">
        <f>IF(L2&lt;=基础参数及输出结果表!$B$20,SUM($D$112:L112)-SUM($D$113:L113),0)</f>
        <v>0</v>
      </c>
      <c r="M43" s="7">
        <f>IF(M2&lt;=基础参数及输出结果表!$B$20,SUM($D$112:M112)-SUM($D$113:M113),0)</f>
        <v>0</v>
      </c>
      <c r="N43" s="7">
        <f>IF(N2&lt;=基础参数及输出结果表!$B$20,SUM($D$112:N112)-SUM($D$113:N113),0)</f>
        <v>0</v>
      </c>
      <c r="O43" s="7">
        <f>IF(O2&lt;=基础参数及输出结果表!$B$20,SUM($D$112:O112)-SUM($D$113:O113),0)</f>
        <v>0</v>
      </c>
      <c r="P43" s="7">
        <f>IF(P2&lt;=基础参数及输出结果表!$B$20,SUM($D$112:P112)-SUM($D$113:P113),0)</f>
        <v>0</v>
      </c>
      <c r="Q43" s="7">
        <f>IF(Q2&lt;=基础参数及输出结果表!$B$20,SUM($D$112:Q112)-SUM($D$113:Q113),0)</f>
        <v>0</v>
      </c>
      <c r="R43" s="7">
        <f>IF(R2&lt;=基础参数及输出结果表!$B$20,SUM($D$112:R112)-SUM($D$113:R113),0)</f>
        <v>0</v>
      </c>
      <c r="S43" s="7">
        <f>IF(S2&lt;=基础参数及输出结果表!$B$20,SUM($D$112:S112)-SUM($D$113:S113),0)</f>
        <v>0</v>
      </c>
      <c r="T43" s="7">
        <f>IF(T2&lt;=基础参数及输出结果表!$B$20,SUM($D$112:T112)-SUM($D$113:T113),0)</f>
        <v>0</v>
      </c>
      <c r="U43" s="7">
        <f>IF(U2&lt;=基础参数及输出结果表!$B$20,SUM($D$112:U112)-SUM($D$113:U113),0)</f>
        <v>0</v>
      </c>
      <c r="V43" s="7">
        <f>IF(V2&lt;=基础参数及输出结果表!$B$20,SUM($D$112:V112)-SUM($D$113:V113),0)</f>
        <v>0</v>
      </c>
      <c r="W43" s="7">
        <f>IF(W2&lt;=基础参数及输出结果表!$B$20,SUM($D$112:W112)-SUM($D$113:W113),0)</f>
        <v>0</v>
      </c>
      <c r="X43" s="7">
        <f>IF(X2&lt;=基础参数及输出结果表!$B$20,SUM($D$112:X112)-SUM($D$113:X113),0)</f>
        <v>0</v>
      </c>
      <c r="Y43" s="7">
        <f>IF(Y2&lt;=基础参数及输出结果表!$B$20,SUM($D$112:Y112)-SUM($D$113:Y113),0)</f>
        <v>0</v>
      </c>
      <c r="Z43" s="7">
        <f>IF(Z2&lt;=基础参数及输出结果表!$B$20,SUM($D$112:Z112)-SUM($D$113:Z113),0)</f>
        <v>0</v>
      </c>
      <c r="AA43" s="7">
        <f>IF(AA2&lt;=基础参数及输出结果表!$B$20,SUM($D$112:AA112)-SUM($D$113:AA113),0)</f>
        <v>0</v>
      </c>
      <c r="AB43" s="7">
        <f>IF(AB2&lt;=基础参数及输出结果表!$B$20,SUM($D$112:AB112)-SUM($D$113:AB113),0)</f>
        <v>0</v>
      </c>
    </row>
    <row r="44" spans="1:28" ht="15" customHeight="1">
      <c r="A44" s="21" t="s">
        <v>340</v>
      </c>
      <c r="B44" s="22"/>
      <c r="C44" s="23"/>
      <c r="D44" s="23">
        <f t="shared" ref="D44:AB44" si="23">D42+D43</f>
        <v>3477.599999999999</v>
      </c>
      <c r="E44" s="23">
        <f t="shared" si="23"/>
        <v>3091.2</v>
      </c>
      <c r="F44" s="23">
        <f t="shared" si="23"/>
        <v>2704.7999999999997</v>
      </c>
      <c r="G44" s="23">
        <f t="shared" si="23"/>
        <v>2318.4</v>
      </c>
      <c r="H44" s="23">
        <f t="shared" si="23"/>
        <v>1932.0000000000002</v>
      </c>
      <c r="I44" s="23">
        <f t="shared" si="23"/>
        <v>1545.6000000000001</v>
      </c>
      <c r="J44" s="23">
        <f t="shared" si="23"/>
        <v>1159.2</v>
      </c>
      <c r="K44" s="23">
        <f t="shared" si="23"/>
        <v>772.80000000000018</v>
      </c>
      <c r="L44" s="23">
        <f t="shared" si="23"/>
        <v>386.40000000000003</v>
      </c>
      <c r="M44" s="23">
        <f t="shared" si="23"/>
        <v>0</v>
      </c>
      <c r="N44" s="23">
        <f t="shared" si="23"/>
        <v>0</v>
      </c>
      <c r="O44" s="23">
        <f t="shared" si="23"/>
        <v>0</v>
      </c>
      <c r="P44" s="23">
        <f t="shared" si="23"/>
        <v>0</v>
      </c>
      <c r="Q44" s="23">
        <f t="shared" si="23"/>
        <v>0</v>
      </c>
      <c r="R44" s="23">
        <f t="shared" si="23"/>
        <v>0</v>
      </c>
      <c r="S44" s="23">
        <f t="shared" si="23"/>
        <v>0</v>
      </c>
      <c r="T44" s="23">
        <f t="shared" si="23"/>
        <v>0</v>
      </c>
      <c r="U44" s="23">
        <f t="shared" si="23"/>
        <v>0</v>
      </c>
      <c r="V44" s="23">
        <f t="shared" si="23"/>
        <v>0</v>
      </c>
      <c r="W44" s="23">
        <f t="shared" si="23"/>
        <v>0</v>
      </c>
      <c r="X44" s="23">
        <f t="shared" si="23"/>
        <v>0</v>
      </c>
      <c r="Y44" s="23">
        <f t="shared" si="23"/>
        <v>0</v>
      </c>
      <c r="Z44" s="23">
        <f t="shared" si="23"/>
        <v>0</v>
      </c>
      <c r="AA44" s="23">
        <f t="shared" si="23"/>
        <v>0</v>
      </c>
      <c r="AB44" s="23">
        <f t="shared" si="23"/>
        <v>0</v>
      </c>
    </row>
    <row r="45" spans="1:28" ht="15" customHeight="1">
      <c r="A45" s="4" t="s">
        <v>341</v>
      </c>
      <c r="B45" s="20"/>
      <c r="C45" s="7"/>
      <c r="D45" s="7">
        <f>IF(D2&lt;=基础参数及输出结果表!$B$20,基础参数及输出结果表!$F$7*基础参数及输出结果表!$J$23,0)</f>
        <v>1655.9999999999998</v>
      </c>
      <c r="E45" s="7">
        <f>IF(E2&lt;=基础参数及输出结果表!$B$20,基础参数及输出结果表!$F$7*基础参数及输出结果表!$J$23,0)</f>
        <v>1655.9999999999998</v>
      </c>
      <c r="F45" s="7">
        <f>IF(F2&lt;=基础参数及输出结果表!$B$20,基础参数及输出结果表!$F$7*基础参数及输出结果表!$J$23,0)</f>
        <v>1655.9999999999998</v>
      </c>
      <c r="G45" s="7">
        <f>IF(G2&lt;=基础参数及输出结果表!$B$20,基础参数及输出结果表!$F$7*基础参数及输出结果表!$J$23,0)</f>
        <v>1655.9999999999998</v>
      </c>
      <c r="H45" s="7">
        <f>IF(H2&lt;=基础参数及输出结果表!$B$20,基础参数及输出结果表!$F$7*基础参数及输出结果表!$J$23,0)</f>
        <v>1655.9999999999998</v>
      </c>
      <c r="I45" s="7">
        <f>IF(I2&lt;=基础参数及输出结果表!$B$20,基础参数及输出结果表!$F$7*基础参数及输出结果表!$J$23,0)</f>
        <v>1655.9999999999998</v>
      </c>
      <c r="J45" s="7">
        <f>IF(J2&lt;=基础参数及输出结果表!$B$20,基础参数及输出结果表!$F$7*基础参数及输出结果表!$J$23,0)</f>
        <v>1655.9999999999998</v>
      </c>
      <c r="K45" s="7">
        <f>IF(K2&lt;=基础参数及输出结果表!$B$20,基础参数及输出结果表!$F$7*基础参数及输出结果表!$J$23,0)</f>
        <v>1655.9999999999998</v>
      </c>
      <c r="L45" s="7">
        <f>IF(L2&lt;=基础参数及输出结果表!$B$20,基础参数及输出结果表!$F$7*基础参数及输出结果表!$J$23,0)</f>
        <v>1655.9999999999998</v>
      </c>
      <c r="M45" s="7">
        <f>IF(M2&lt;=基础参数及输出结果表!$B$20,基础参数及输出结果表!$F$7*基础参数及输出结果表!$J$23,0)</f>
        <v>1655.9999999999998</v>
      </c>
      <c r="N45" s="7">
        <f>IF(N2&lt;=基础参数及输出结果表!$B$20,基础参数及输出结果表!$F$7*基础参数及输出结果表!$J$23,0)</f>
        <v>1655.9999999999998</v>
      </c>
      <c r="O45" s="7">
        <f>IF(O2&lt;=基础参数及输出结果表!$B$20,基础参数及输出结果表!$F$7*基础参数及输出结果表!$J$23,0)</f>
        <v>1655.9999999999998</v>
      </c>
      <c r="P45" s="7">
        <f>IF(P2&lt;=基础参数及输出结果表!$B$20,基础参数及输出结果表!$F$7*基础参数及输出结果表!$J$23,0)</f>
        <v>1655.9999999999998</v>
      </c>
      <c r="Q45" s="7">
        <f>IF(Q2&lt;=基础参数及输出结果表!$B$20,基础参数及输出结果表!$F$7*基础参数及输出结果表!$J$23,0)</f>
        <v>1655.9999999999998</v>
      </c>
      <c r="R45" s="7">
        <f>IF(R2&lt;=基础参数及输出结果表!$B$20,基础参数及输出结果表!$F$7*基础参数及输出结果表!$J$23,0)</f>
        <v>1655.9999999999998</v>
      </c>
      <c r="S45" s="7">
        <f>IF(S2&lt;=基础参数及输出结果表!$B$20,基础参数及输出结果表!$F$7*基础参数及输出结果表!$J$23,0)</f>
        <v>1655.9999999999998</v>
      </c>
      <c r="T45" s="7">
        <f>IF(T2&lt;=基础参数及输出结果表!$B$20,基础参数及输出结果表!$F$7*基础参数及输出结果表!$J$23,0)</f>
        <v>1655.9999999999998</v>
      </c>
      <c r="U45" s="7">
        <f>IF(U2&lt;=基础参数及输出结果表!$B$20,基础参数及输出结果表!$F$7*基础参数及输出结果表!$J$23,0)</f>
        <v>1655.9999999999998</v>
      </c>
      <c r="V45" s="7">
        <f>IF(V2&lt;=基础参数及输出结果表!$B$20,基础参数及输出结果表!$F$7*基础参数及输出结果表!$J$23,0)</f>
        <v>1655.9999999999998</v>
      </c>
      <c r="W45" s="7">
        <f>IF(W2&lt;=基础参数及输出结果表!$B$20,基础参数及输出结果表!$F$7*基础参数及输出结果表!$J$23,0)</f>
        <v>1655.9999999999998</v>
      </c>
      <c r="X45" s="7">
        <f>IF(X2&lt;=基础参数及输出结果表!$B$20,基础参数及输出结果表!$F$7*基础参数及输出结果表!$J$23,0)</f>
        <v>1655.9999999999998</v>
      </c>
      <c r="Y45" s="7">
        <f>IF(Y2&lt;=基础参数及输出结果表!$B$20,基础参数及输出结果表!$F$7*基础参数及输出结果表!$J$23,0)</f>
        <v>1655.9999999999998</v>
      </c>
      <c r="Z45" s="7">
        <f>IF(Z2&lt;=基础参数及输出结果表!$B$20,基础参数及输出结果表!$F$7*基础参数及输出结果表!$J$23,0)</f>
        <v>1655.9999999999998</v>
      </c>
      <c r="AA45" s="7">
        <f>IF(AA2&lt;=基础参数及输出结果表!$B$20,基础参数及输出结果表!$F$7*基础参数及输出结果表!$J$23,0)</f>
        <v>1655.9999999999998</v>
      </c>
      <c r="AB45" s="7">
        <f>IF(AB2&lt;=基础参数及输出结果表!$B$20,基础参数及输出结果表!$F$7*基础参数及输出结果表!$J$23,0)</f>
        <v>1655.9999999999998</v>
      </c>
    </row>
    <row r="46" spans="1:28" ht="15" customHeight="1">
      <c r="A46" s="4" t="s">
        <v>342</v>
      </c>
      <c r="B46" s="20"/>
      <c r="C46" s="7"/>
      <c r="D46" s="7">
        <f>IF(D2&lt;=基础参数及输出结果表!$B$20,C46+D103,0)</f>
        <v>12.431230260525318</v>
      </c>
      <c r="E46" s="7">
        <f>IF(E2&lt;=基础参数及输出结果表!$B$20,D46+E103,0)</f>
        <v>25.496576802964352</v>
      </c>
      <c r="F46" s="7">
        <f>IF(F2&lt;=基础参数及输出结果表!$B$20,E46+F103,0)</f>
        <v>39.496185858168872</v>
      </c>
      <c r="G46" s="7">
        <f>IF(G2&lt;=基础参数及输出结果表!$B$20,F46+G103,0)</f>
        <v>54.43005742613888</v>
      </c>
      <c r="H46" s="7">
        <f>IF(H2&lt;=基础参数及输出结果表!$B$20,G46+H103,0)</f>
        <v>70.29819150687436</v>
      </c>
      <c r="I46" s="7">
        <f>IF(I2&lt;=基础参数及输出结果表!$B$20,H46+I103,0)</f>
        <v>87.100588100375347</v>
      </c>
      <c r="J46" s="7">
        <f>IF(J2&lt;=基础参数及输出结果表!$B$20,I46+J103,0)</f>
        <v>104.36444763535397</v>
      </c>
      <c r="K46" s="7">
        <f>IF(K2&lt;=基础参数及输出结果表!$B$20,J46+K103,0)</f>
        <v>122.25500355167986</v>
      </c>
      <c r="L46" s="7">
        <f>IF(L2&lt;=基础参数及输出结果表!$B$20,K46+L103,0)</f>
        <v>141.08423518157207</v>
      </c>
      <c r="M46" s="7">
        <f>IF(M2&lt;=基础参数及输出结果表!$B$20,L46+M103,0)</f>
        <v>160.85214252503064</v>
      </c>
      <c r="N46" s="7">
        <f>IF(N2&lt;=基础参数及输出结果表!$B$20,M46+N103,0)</f>
        <v>181.55872558205556</v>
      </c>
      <c r="O46" s="7">
        <f>IF(O2&lt;=基础参数及输出结果表!$B$20,N46+O103,0)</f>
        <v>201.98682435264683</v>
      </c>
      <c r="P46" s="7">
        <f>IF(P2&lt;=基础参数及输出结果表!$B$20,O46+P103,0)</f>
        <v>222.13643883680442</v>
      </c>
      <c r="Q46" s="7">
        <f>IF(Q2&lt;=基础参数及输出结果表!$B$20,P46+Q103,0)</f>
        <v>242.00756903452836</v>
      </c>
      <c r="R46" s="7">
        <f>IF(R2&lt;=基础参数及输出结果表!$B$20,Q46+R103,0)</f>
        <v>261.60021494581866</v>
      </c>
      <c r="S46" s="7">
        <f>IF(S2&lt;=基础参数及输出结果表!$B$20,R46+S103,0)</f>
        <v>304.43218085805535</v>
      </c>
      <c r="T46" s="7">
        <f>IF(T2&lt;=基础参数及输出结果表!$B$20,S46+T103,0)</f>
        <v>346.98566248385833</v>
      </c>
      <c r="U46" s="7">
        <f>IF(U2&lt;=基础参数及输出结果表!$B$20,T46+U103,0)</f>
        <v>389.26065982322768</v>
      </c>
      <c r="V46" s="7">
        <f>IF(V2&lt;=基础参数及输出结果表!$B$20,U46+V103,0)</f>
        <v>431.25717287616339</v>
      </c>
      <c r="W46" s="7">
        <f>IF(W2&lt;=基础参数及输出结果表!$B$20,V46+W103,0)</f>
        <v>472.97520164266547</v>
      </c>
      <c r="X46" s="7">
        <f>IF(X2&lt;=基础参数及输出结果表!$B$20,W46+X103,0)</f>
        <v>514.41474612273385</v>
      </c>
      <c r="Y46" s="7">
        <f>IF(Y2&lt;=基础参数及输出结果表!$B$20,X46+Y103,0)</f>
        <v>555.57580631636858</v>
      </c>
      <c r="Z46" s="7">
        <f>IF(Z2&lt;=基础参数及输出结果表!$B$20,Y46+Z103,0)</f>
        <v>596.45838222356963</v>
      </c>
      <c r="AA46" s="7">
        <f>IF(AA2&lt;=基础参数及输出结果表!$B$20,Z46+AA103,0)</f>
        <v>637.06247384433709</v>
      </c>
      <c r="AB46" s="7">
        <f>IF(AB2&lt;=基础参数及输出结果表!$B$20,AA46+AB103,0)</f>
        <v>677.38808117867086</v>
      </c>
    </row>
    <row r="47" spans="1:28" ht="15" customHeight="1">
      <c r="A47" s="4" t="s">
        <v>343</v>
      </c>
      <c r="B47" s="20"/>
      <c r="C47" s="7"/>
      <c r="D47" s="7">
        <f t="shared" ref="D47:AB47" si="24">D107</f>
        <v>0</v>
      </c>
      <c r="E47" s="7">
        <f t="shared" si="24"/>
        <v>0</v>
      </c>
      <c r="F47" s="7">
        <f t="shared" si="24"/>
        <v>0</v>
      </c>
      <c r="G47" s="7">
        <f t="shared" si="24"/>
        <v>0</v>
      </c>
      <c r="H47" s="7">
        <f t="shared" si="24"/>
        <v>0</v>
      </c>
      <c r="I47" s="7">
        <f t="shared" si="24"/>
        <v>0</v>
      </c>
      <c r="J47" s="7">
        <f t="shared" si="24"/>
        <v>20.901046386722413</v>
      </c>
      <c r="K47" s="7">
        <f t="shared" si="24"/>
        <v>75.839766638662809</v>
      </c>
      <c r="L47" s="7">
        <f t="shared" si="24"/>
        <v>129.83981117703684</v>
      </c>
      <c r="M47" s="7">
        <f t="shared" si="24"/>
        <v>182.90118000184452</v>
      </c>
      <c r="N47" s="7">
        <f t="shared" si="24"/>
        <v>0</v>
      </c>
      <c r="O47" s="7">
        <f t="shared" si="24"/>
        <v>0</v>
      </c>
      <c r="P47" s="7">
        <f t="shared" si="24"/>
        <v>0</v>
      </c>
      <c r="Q47" s="7">
        <f t="shared" si="24"/>
        <v>0</v>
      </c>
      <c r="R47" s="7">
        <f t="shared" si="24"/>
        <v>0</v>
      </c>
      <c r="S47" s="7">
        <f t="shared" si="24"/>
        <v>0</v>
      </c>
      <c r="T47" s="7">
        <f t="shared" si="24"/>
        <v>0</v>
      </c>
      <c r="U47" s="7">
        <f t="shared" si="24"/>
        <v>0</v>
      </c>
      <c r="V47" s="7">
        <f t="shared" si="24"/>
        <v>0</v>
      </c>
      <c r="W47" s="7">
        <f t="shared" si="24"/>
        <v>0</v>
      </c>
      <c r="X47" s="7">
        <f t="shared" si="24"/>
        <v>0</v>
      </c>
      <c r="Y47" s="7">
        <f t="shared" si="24"/>
        <v>0</v>
      </c>
      <c r="Z47" s="7">
        <f t="shared" si="24"/>
        <v>0</v>
      </c>
      <c r="AA47" s="7">
        <f t="shared" si="24"/>
        <v>0</v>
      </c>
      <c r="AB47" s="7">
        <f t="shared" si="24"/>
        <v>0</v>
      </c>
    </row>
    <row r="48" spans="1:28" ht="15" customHeight="1">
      <c r="A48" s="21" t="s">
        <v>344</v>
      </c>
      <c r="B48" s="22"/>
      <c r="C48" s="23"/>
      <c r="D48" s="23">
        <f t="shared" ref="D48:AB48" si="25">SUM(D45:D47)</f>
        <v>1668.4312302605251</v>
      </c>
      <c r="E48" s="23">
        <f t="shared" si="25"/>
        <v>1681.4965768029642</v>
      </c>
      <c r="F48" s="23">
        <f t="shared" si="25"/>
        <v>1695.4961858581687</v>
      </c>
      <c r="G48" s="23">
        <f t="shared" si="25"/>
        <v>1710.4300574261385</v>
      </c>
      <c r="H48" s="23">
        <f t="shared" si="25"/>
        <v>1726.2981915068742</v>
      </c>
      <c r="I48" s="23">
        <f t="shared" si="25"/>
        <v>1743.100588100375</v>
      </c>
      <c r="J48" s="23">
        <f t="shared" si="25"/>
        <v>1781.2654940220762</v>
      </c>
      <c r="K48" s="23">
        <f t="shared" si="25"/>
        <v>1854.0947701903424</v>
      </c>
      <c r="L48" s="23">
        <f t="shared" si="25"/>
        <v>1926.9240463586086</v>
      </c>
      <c r="M48" s="23">
        <f t="shared" si="25"/>
        <v>1999.7533225268749</v>
      </c>
      <c r="N48" s="23">
        <f t="shared" si="25"/>
        <v>1837.5587255820553</v>
      </c>
      <c r="O48" s="23">
        <f t="shared" si="25"/>
        <v>1857.9868243526466</v>
      </c>
      <c r="P48" s="23">
        <f t="shared" si="25"/>
        <v>1878.1364388368042</v>
      </c>
      <c r="Q48" s="23">
        <f t="shared" si="25"/>
        <v>1898.0075690345282</v>
      </c>
      <c r="R48" s="23">
        <f t="shared" si="25"/>
        <v>1917.6002149458184</v>
      </c>
      <c r="S48" s="23">
        <f t="shared" si="25"/>
        <v>1960.4321808580551</v>
      </c>
      <c r="T48" s="23">
        <f t="shared" si="25"/>
        <v>2002.9856624838581</v>
      </c>
      <c r="U48" s="23">
        <f t="shared" si="25"/>
        <v>2045.2606598232273</v>
      </c>
      <c r="V48" s="23">
        <f t="shared" si="25"/>
        <v>2087.2571728761632</v>
      </c>
      <c r="W48" s="23">
        <f t="shared" si="25"/>
        <v>2128.9752016426651</v>
      </c>
      <c r="X48" s="23">
        <f t="shared" si="25"/>
        <v>2170.4147461227335</v>
      </c>
      <c r="Y48" s="23">
        <f t="shared" si="25"/>
        <v>2211.5758063163685</v>
      </c>
      <c r="Z48" s="23">
        <f t="shared" si="25"/>
        <v>2252.4583822235695</v>
      </c>
      <c r="AA48" s="23">
        <f t="shared" si="25"/>
        <v>2293.0624738443366</v>
      </c>
      <c r="AB48" s="23">
        <f t="shared" si="25"/>
        <v>2333.3880811786707</v>
      </c>
    </row>
    <row r="49" spans="1:29" ht="15" customHeight="1">
      <c r="A49" s="21" t="s">
        <v>345</v>
      </c>
      <c r="B49" s="22"/>
      <c r="C49" s="23"/>
      <c r="D49" s="23">
        <f t="shared" ref="D49:AB49" si="26">D44+D48</f>
        <v>5146.0312302605244</v>
      </c>
      <c r="E49" s="23">
        <f t="shared" si="26"/>
        <v>4772.696576802964</v>
      </c>
      <c r="F49" s="23">
        <f t="shared" si="26"/>
        <v>4400.2961858581684</v>
      </c>
      <c r="G49" s="23">
        <f t="shared" si="26"/>
        <v>4028.8300574261384</v>
      </c>
      <c r="H49" s="23">
        <f t="shared" si="26"/>
        <v>3658.2981915068744</v>
      </c>
      <c r="I49" s="23">
        <f t="shared" si="26"/>
        <v>3288.7005881003752</v>
      </c>
      <c r="J49" s="23">
        <f t="shared" si="26"/>
        <v>2940.4654940220762</v>
      </c>
      <c r="K49" s="23">
        <f t="shared" si="26"/>
        <v>2626.8947701903426</v>
      </c>
      <c r="L49" s="23">
        <f t="shared" si="26"/>
        <v>2313.3240463586085</v>
      </c>
      <c r="M49" s="23">
        <f t="shared" si="26"/>
        <v>1999.7533225268749</v>
      </c>
      <c r="N49" s="23">
        <f t="shared" si="26"/>
        <v>1837.5587255820553</v>
      </c>
      <c r="O49" s="23">
        <f t="shared" si="26"/>
        <v>1857.9868243526466</v>
      </c>
      <c r="P49" s="23">
        <f t="shared" si="26"/>
        <v>1878.1364388368042</v>
      </c>
      <c r="Q49" s="23">
        <f t="shared" si="26"/>
        <v>1898.0075690345282</v>
      </c>
      <c r="R49" s="23">
        <f t="shared" si="26"/>
        <v>1917.6002149458184</v>
      </c>
      <c r="S49" s="23">
        <f t="shared" si="26"/>
        <v>1960.4321808580551</v>
      </c>
      <c r="T49" s="23">
        <f t="shared" si="26"/>
        <v>2002.9856624838581</v>
      </c>
      <c r="U49" s="23">
        <f t="shared" si="26"/>
        <v>2045.2606598232273</v>
      </c>
      <c r="V49" s="23">
        <f t="shared" si="26"/>
        <v>2087.2571728761632</v>
      </c>
      <c r="W49" s="23">
        <f t="shared" si="26"/>
        <v>2128.9752016426651</v>
      </c>
      <c r="X49" s="23">
        <f t="shared" si="26"/>
        <v>2170.4147461227335</v>
      </c>
      <c r="Y49" s="23">
        <f t="shared" si="26"/>
        <v>2211.5758063163685</v>
      </c>
      <c r="Z49" s="23">
        <f t="shared" si="26"/>
        <v>2252.4583822235695</v>
      </c>
      <c r="AA49" s="23">
        <f t="shared" si="26"/>
        <v>2293.0624738443366</v>
      </c>
      <c r="AB49" s="23">
        <f t="shared" si="26"/>
        <v>2333.3880811786707</v>
      </c>
    </row>
    <row r="50" spans="1:29" ht="15" customHeight="1">
      <c r="A50" s="4" t="s">
        <v>346</v>
      </c>
      <c r="B50" s="20"/>
      <c r="C50" s="7"/>
      <c r="D50" s="7">
        <f t="shared" ref="D50:AB50" si="27">ROUND(D41-D49,4)</f>
        <v>0</v>
      </c>
      <c r="E50" s="7">
        <f t="shared" si="27"/>
        <v>0</v>
      </c>
      <c r="F50" s="7">
        <f t="shared" si="27"/>
        <v>0</v>
      </c>
      <c r="G50" s="7">
        <f t="shared" si="27"/>
        <v>0</v>
      </c>
      <c r="H50" s="7">
        <f t="shared" si="27"/>
        <v>0</v>
      </c>
      <c r="I50" s="7">
        <f t="shared" si="27"/>
        <v>0</v>
      </c>
      <c r="J50" s="7">
        <f t="shared" si="27"/>
        <v>0</v>
      </c>
      <c r="K50" s="7">
        <f t="shared" si="27"/>
        <v>0</v>
      </c>
      <c r="L50" s="7">
        <f t="shared" si="27"/>
        <v>0</v>
      </c>
      <c r="M50" s="7">
        <f t="shared" si="27"/>
        <v>0</v>
      </c>
      <c r="N50" s="7">
        <f t="shared" si="27"/>
        <v>0</v>
      </c>
      <c r="O50" s="7">
        <f t="shared" si="27"/>
        <v>0</v>
      </c>
      <c r="P50" s="7">
        <f t="shared" si="27"/>
        <v>0</v>
      </c>
      <c r="Q50" s="7">
        <f t="shared" si="27"/>
        <v>0</v>
      </c>
      <c r="R50" s="7">
        <f t="shared" si="27"/>
        <v>0</v>
      </c>
      <c r="S50" s="7">
        <f t="shared" si="27"/>
        <v>0</v>
      </c>
      <c r="T50" s="7">
        <f t="shared" si="27"/>
        <v>0</v>
      </c>
      <c r="U50" s="7">
        <f t="shared" si="27"/>
        <v>0</v>
      </c>
      <c r="V50" s="7">
        <f t="shared" si="27"/>
        <v>0</v>
      </c>
      <c r="W50" s="7">
        <f t="shared" si="27"/>
        <v>0</v>
      </c>
      <c r="X50" s="7">
        <f t="shared" si="27"/>
        <v>0</v>
      </c>
      <c r="Y50" s="7">
        <f t="shared" si="27"/>
        <v>0</v>
      </c>
      <c r="Z50" s="7">
        <f t="shared" si="27"/>
        <v>0</v>
      </c>
      <c r="AA50" s="7">
        <f t="shared" si="27"/>
        <v>0</v>
      </c>
      <c r="AB50" s="7">
        <f t="shared" si="27"/>
        <v>0</v>
      </c>
    </row>
    <row r="52" spans="1:29" s="32" customFormat="1" ht="15" customHeight="1"/>
    <row r="53" spans="1:29" s="32" customFormat="1" ht="15" customHeight="1">
      <c r="A53" s="39" t="s">
        <v>303</v>
      </c>
      <c r="B53" s="39" t="s">
        <v>304</v>
      </c>
      <c r="C53" s="40" t="s">
        <v>305</v>
      </c>
      <c r="D53" s="39">
        <v>1</v>
      </c>
      <c r="E53" s="39">
        <v>2</v>
      </c>
      <c r="F53" s="40">
        <v>3</v>
      </c>
      <c r="G53" s="39">
        <v>4</v>
      </c>
      <c r="H53" s="39">
        <v>5</v>
      </c>
      <c r="I53" s="39">
        <v>6</v>
      </c>
      <c r="J53" s="39">
        <v>7</v>
      </c>
      <c r="K53" s="39">
        <v>8</v>
      </c>
      <c r="L53" s="39">
        <v>9</v>
      </c>
      <c r="M53" s="39">
        <v>10</v>
      </c>
      <c r="N53" s="39">
        <v>11</v>
      </c>
      <c r="O53" s="39">
        <v>12</v>
      </c>
      <c r="P53" s="39">
        <v>13</v>
      </c>
      <c r="Q53" s="39">
        <v>14</v>
      </c>
      <c r="R53" s="39">
        <v>15</v>
      </c>
      <c r="S53" s="39">
        <v>16</v>
      </c>
      <c r="T53" s="39">
        <v>17</v>
      </c>
      <c r="U53" s="39">
        <v>18</v>
      </c>
      <c r="V53" s="39">
        <v>19</v>
      </c>
      <c r="W53" s="39">
        <v>20</v>
      </c>
      <c r="X53" s="39">
        <v>21</v>
      </c>
      <c r="Y53" s="39">
        <v>22</v>
      </c>
      <c r="Z53" s="39">
        <v>23</v>
      </c>
      <c r="AA53" s="39">
        <v>24</v>
      </c>
      <c r="AB53" s="39">
        <v>25</v>
      </c>
    </row>
    <row r="54" spans="1:29" s="34" customFormat="1" ht="15" customHeight="1">
      <c r="A54" s="163" t="s">
        <v>347</v>
      </c>
      <c r="B54" s="164"/>
      <c r="C54" s="164"/>
      <c r="D54" s="165">
        <v>1</v>
      </c>
      <c r="E54" s="165">
        <f>D54-基础参数及输出结果表!B27</f>
        <v>0.98</v>
      </c>
      <c r="F54" s="165">
        <f>E54-基础参数及输出结果表!$B$28</f>
        <v>0.97499999999999998</v>
      </c>
      <c r="G54" s="165">
        <f>F54-基础参数及输出结果表!$B$28</f>
        <v>0.97</v>
      </c>
      <c r="H54" s="165">
        <f>G54-基础参数及输出结果表!$B$28</f>
        <v>0.96499999999999997</v>
      </c>
      <c r="I54" s="165">
        <f>H54-基础参数及输出结果表!$B$28</f>
        <v>0.96</v>
      </c>
      <c r="J54" s="165">
        <f>I54-基础参数及输出结果表!$B$28</f>
        <v>0.95499999999999996</v>
      </c>
      <c r="K54" s="165">
        <f>J54-基础参数及输出结果表!$B$28</f>
        <v>0.95</v>
      </c>
      <c r="L54" s="165">
        <f>K54-基础参数及输出结果表!$B$28</f>
        <v>0.94499999999999995</v>
      </c>
      <c r="M54" s="165">
        <f>L54-基础参数及输出结果表!$B$28</f>
        <v>0.94</v>
      </c>
      <c r="N54" s="165">
        <f>M54-基础参数及输出结果表!$B$28</f>
        <v>0.93499999999999994</v>
      </c>
      <c r="O54" s="165">
        <f>N54-基础参数及输出结果表!$B$28</f>
        <v>0.92999999999999994</v>
      </c>
      <c r="P54" s="165">
        <f>O54-基础参数及输出结果表!$B$28</f>
        <v>0.92499999999999993</v>
      </c>
      <c r="Q54" s="165">
        <f>P54-基础参数及输出结果表!$B$28</f>
        <v>0.91999999999999993</v>
      </c>
      <c r="R54" s="165">
        <f>Q54-基础参数及输出结果表!$B$28</f>
        <v>0.91499999999999992</v>
      </c>
      <c r="S54" s="165">
        <f>R54-基础参数及输出结果表!$B$28</f>
        <v>0.90999999999999992</v>
      </c>
      <c r="T54" s="165">
        <f>S54-基础参数及输出结果表!$B$28</f>
        <v>0.90499999999999992</v>
      </c>
      <c r="U54" s="165">
        <f>T54-基础参数及输出结果表!$B$28</f>
        <v>0.89999999999999991</v>
      </c>
      <c r="V54" s="165">
        <f>U54-基础参数及输出结果表!$B$28</f>
        <v>0.89499999999999991</v>
      </c>
      <c r="W54" s="165">
        <f>V54-基础参数及输出结果表!$B$28</f>
        <v>0.8899999999999999</v>
      </c>
      <c r="X54" s="165">
        <f>W54-基础参数及输出结果表!$B$28</f>
        <v>0.8849999999999999</v>
      </c>
      <c r="Y54" s="165">
        <f>X54-基础参数及输出结果表!$B$28</f>
        <v>0.87999999999999989</v>
      </c>
      <c r="Z54" s="165">
        <f>Y54-基础参数及输出结果表!$B$28</f>
        <v>0.87499999999999989</v>
      </c>
      <c r="AA54" s="165">
        <f>Z54-基础参数及输出结果表!$B$28</f>
        <v>0.86999999999999988</v>
      </c>
      <c r="AB54" s="165">
        <f>AA54-基础参数及输出结果表!$B$28</f>
        <v>0.86499999999999988</v>
      </c>
      <c r="AC54" s="166">
        <f>AB54-基础参数及输出结果表!$B$28</f>
        <v>0.85999999999999988</v>
      </c>
    </row>
    <row r="55" spans="1:29" s="34" customFormat="1" ht="15" customHeight="1">
      <c r="A55" s="163" t="s">
        <v>348</v>
      </c>
      <c r="B55" s="164"/>
      <c r="C55" s="164"/>
      <c r="D55" s="165">
        <f t="shared" ref="D55:AB55" si="28">AVERAGE(D54:E54)</f>
        <v>0.99</v>
      </c>
      <c r="E55" s="165">
        <f t="shared" si="28"/>
        <v>0.97750000000000004</v>
      </c>
      <c r="F55" s="165">
        <f t="shared" si="28"/>
        <v>0.97249999999999992</v>
      </c>
      <c r="G55" s="165">
        <f t="shared" si="28"/>
        <v>0.96750000000000003</v>
      </c>
      <c r="H55" s="165">
        <f t="shared" si="28"/>
        <v>0.96249999999999991</v>
      </c>
      <c r="I55" s="165">
        <f t="shared" si="28"/>
        <v>0.95750000000000002</v>
      </c>
      <c r="J55" s="165">
        <f t="shared" si="28"/>
        <v>0.9524999999999999</v>
      </c>
      <c r="K55" s="165">
        <f t="shared" si="28"/>
        <v>0.94750000000000001</v>
      </c>
      <c r="L55" s="165">
        <f t="shared" si="28"/>
        <v>0.94249999999999989</v>
      </c>
      <c r="M55" s="165">
        <f t="shared" si="28"/>
        <v>0.9375</v>
      </c>
      <c r="N55" s="165">
        <f t="shared" si="28"/>
        <v>0.93249999999999988</v>
      </c>
      <c r="O55" s="165">
        <f t="shared" si="28"/>
        <v>0.92749999999999999</v>
      </c>
      <c r="P55" s="165">
        <f t="shared" si="28"/>
        <v>0.92249999999999988</v>
      </c>
      <c r="Q55" s="165">
        <f t="shared" si="28"/>
        <v>0.91749999999999998</v>
      </c>
      <c r="R55" s="165">
        <f t="shared" si="28"/>
        <v>0.91249999999999987</v>
      </c>
      <c r="S55" s="165">
        <f t="shared" si="28"/>
        <v>0.90749999999999997</v>
      </c>
      <c r="T55" s="165">
        <f t="shared" si="28"/>
        <v>0.90249999999999986</v>
      </c>
      <c r="U55" s="165">
        <f t="shared" si="28"/>
        <v>0.89749999999999996</v>
      </c>
      <c r="V55" s="165">
        <f t="shared" si="28"/>
        <v>0.89249999999999985</v>
      </c>
      <c r="W55" s="165">
        <f t="shared" si="28"/>
        <v>0.88749999999999996</v>
      </c>
      <c r="X55" s="165">
        <f t="shared" si="28"/>
        <v>0.88249999999999984</v>
      </c>
      <c r="Y55" s="165">
        <f t="shared" si="28"/>
        <v>0.87749999999999995</v>
      </c>
      <c r="Z55" s="165">
        <f t="shared" si="28"/>
        <v>0.87249999999999983</v>
      </c>
      <c r="AA55" s="165">
        <f t="shared" si="28"/>
        <v>0.86749999999999994</v>
      </c>
      <c r="AB55" s="165">
        <f t="shared" si="28"/>
        <v>0.86249999999999982</v>
      </c>
      <c r="AC55" s="167"/>
    </row>
    <row r="56" spans="1:29" s="34" customFormat="1" ht="15" customHeight="1">
      <c r="A56" s="41" t="s">
        <v>349</v>
      </c>
      <c r="B56" s="42"/>
      <c r="C56" s="42"/>
      <c r="D56" s="141">
        <f>基础参数及输出结果表!$B$14*1000*基础参数及输出结果表!$B$24*D55*(1-变量数据!B2)*(1-基础参数及输出结果表!$B$34)/10000</f>
        <v>2344.27717755</v>
      </c>
      <c r="E56" s="141">
        <f>基础参数及输出结果表!$B$14*1000*基础参数及输出结果表!$B$24*E55*(1-变量数据!C2)*(1-基础参数及输出结果表!$B$34)/10000</f>
        <v>2314.6777182374999</v>
      </c>
      <c r="F56" s="141">
        <f>基础参数及输出结果表!$B$14*1000*基础参数及输出结果表!$B$24*F55*(1-变量数据!D2)*(1-基础参数及输出结果表!$B$34)/10000</f>
        <v>2302.8379345124999</v>
      </c>
      <c r="G56" s="141">
        <f>基础参数及输出结果表!$B$14*1000*基础参数及输出结果表!$B$24*G55*(1-变量数据!E2)*(1-基础参数及输出结果表!$B$34)/10000</f>
        <v>2290.9981507875004</v>
      </c>
      <c r="H56" s="141">
        <f>基础参数及输出结果表!$B$14*1000*基础参数及输出结果表!$B$24*H55*(1-变量数据!F2)*(1-基础参数及输出结果表!$B$34)/10000</f>
        <v>2279.1583670624996</v>
      </c>
      <c r="I56" s="141">
        <f>基础参数及输出结果表!$B$14*1000*基础参数及输出结果表!$B$24*I55*(1-变量数据!G2)*(1-基础参数及输出结果表!$B$34)/10000</f>
        <v>2267.3185833375005</v>
      </c>
      <c r="J56" s="141">
        <f>基础参数及输出结果表!$B$14*1000*基础参数及输出结果表!$B$24*J55*(1-变量数据!H2)*(1-基础参数及输出结果表!$B$34)/10000</f>
        <v>2255.4787996124996</v>
      </c>
      <c r="K56" s="141">
        <f>基础参数及输出结果表!$B$14*1000*基础参数及输出结果表!$B$24*K55*(1-变量数据!I2)*(1-基础参数及输出结果表!$B$34)/10000</f>
        <v>2243.6390158875001</v>
      </c>
      <c r="L56" s="141">
        <f>基础参数及输出结果表!$B$14*1000*基础参数及输出结果表!$B$24*L55*(1-变量数据!J2)*(1-基础参数及输出结果表!$B$34)/10000</f>
        <v>2231.7992321624997</v>
      </c>
      <c r="M56" s="141">
        <f>基础参数及输出结果表!$B$14*1000*基础参数及输出结果表!$B$24*M55*(1-变量数据!K2)*(1-基础参数及输出结果表!$B$34)/10000</f>
        <v>2219.9594484375002</v>
      </c>
      <c r="N56" s="141">
        <f>基础参数及输出结果表!$B$14*1000*基础参数及输出结果表!$B$24*N55*(1-变量数据!L2)*(1-基础参数及输出结果表!$B$34)/10000</f>
        <v>2208.1196647124998</v>
      </c>
      <c r="O56" s="141">
        <f>基础参数及输出结果表!$B$14*1000*基础参数及输出结果表!$B$24*O55*(1-变量数据!M2)*(1-基础参数及输出结果表!$B$34)/10000</f>
        <v>2196.2798809874998</v>
      </c>
      <c r="P56" s="141">
        <f>基础参数及输出结果表!$B$14*1000*基础参数及输出结果表!$B$24*P55*(1-变量数据!N2)*(1-基础参数及输出结果表!$B$34)/10000</f>
        <v>2184.4400972624994</v>
      </c>
      <c r="Q56" s="141">
        <f>基础参数及输出结果表!$B$14*1000*基础参数及输出结果表!$B$24*Q55*(1-变量数据!O2)*(1-基础参数及输出结果表!$B$34)/10000</f>
        <v>2172.6003135374995</v>
      </c>
      <c r="R56" s="141">
        <f>基础参数及输出结果表!$B$14*1000*基础参数及输出结果表!$B$24*R55*(1-变量数据!P2)*(1-基础参数及输出结果表!$B$34)/10000</f>
        <v>2160.7605298124995</v>
      </c>
      <c r="S56" s="141">
        <f>基础参数及输出结果表!$B$14*1000*基础参数及输出结果表!$B$24*S55*(1-变量数据!Q2)*(1-基础参数及输出结果表!$B$34)/10000</f>
        <v>2148.9207460874995</v>
      </c>
      <c r="T56" s="141">
        <f>基础参数及输出结果表!$B$14*1000*基础参数及输出结果表!$B$24*T55*(1-变量数据!R2)*(1-基础参数及输出结果表!$B$34)/10000</f>
        <v>2137.0809623624996</v>
      </c>
      <c r="U56" s="141">
        <f>基础参数及输出结果表!$B$14*1000*基础参数及输出结果表!$B$24*U55*(1-变量数据!S2)*(1-基础参数及输出结果表!$B$34)/10000</f>
        <v>2125.2411786374996</v>
      </c>
      <c r="V56" s="141">
        <f>基础参数及输出结果表!$B$14*1000*基础参数及输出结果表!$B$24*V55*(1-变量数据!T2)*(1-基础参数及输出结果表!$B$34)/10000</f>
        <v>2113.4013949125001</v>
      </c>
      <c r="W56" s="141">
        <f>基础参数及输出结果表!$B$14*1000*基础参数及输出结果表!$B$24*W55*(1-变量数据!U2)*(1-基础参数及输出结果表!$B$34)/10000</f>
        <v>2101.5616111875001</v>
      </c>
      <c r="X56" s="141">
        <f>基础参数及输出结果表!$B$14*1000*基础参数及输出结果表!$B$24*X55*(1-变量数据!V2)*(1-基础参数及输出结果表!$B$34)/10000</f>
        <v>2089.7218274624997</v>
      </c>
      <c r="Y56" s="141">
        <f>基础参数及输出结果表!$B$14*1000*基础参数及输出结果表!$B$24*Y55*(1-变量数据!W2)*(1-基础参数及输出结果表!$B$34)/10000</f>
        <v>2077.8820437374998</v>
      </c>
      <c r="Z56" s="141">
        <f>基础参数及输出结果表!$B$14*1000*基础参数及输出结果表!$B$24*Z55*(1-变量数据!X2)*(1-基础参数及输出结果表!$B$34)/10000</f>
        <v>2066.0422600124998</v>
      </c>
      <c r="AA56" s="141">
        <f>基础参数及输出结果表!$B$14*1000*基础参数及输出结果表!$B$24*AA55*(1-变量数据!Y2)*(1-基础参数及输出结果表!$B$34)/10000</f>
        <v>2054.2024762874998</v>
      </c>
      <c r="AB56" s="141">
        <f>基础参数及输出结果表!$B$14*1000*基础参数及输出结果表!$B$24*AB55*(1-变量数据!Z2)*(1-基础参数及输出结果表!$B$34)/10000</f>
        <v>2042.3626925624997</v>
      </c>
    </row>
    <row r="57" spans="1:29" s="34" customFormat="1" ht="15" customHeight="1">
      <c r="A57" s="43" t="s">
        <v>350</v>
      </c>
      <c r="B57" s="44"/>
      <c r="C57" s="44"/>
      <c r="D57" s="142">
        <f>IF(基础参数及输出结果表!$B$16="全额上网",0,D56*基础参数及输出结果表!$B$37)</f>
        <v>2109.8494597950003</v>
      </c>
      <c r="E57" s="142">
        <f>IF(基础参数及输出结果表!$B$16="全额上网",0,E56*基础参数及输出结果表!$B$37)</f>
        <v>2083.20994641375</v>
      </c>
      <c r="F57" s="142">
        <f>IF(基础参数及输出结果表!$B$16="全额上网",0,F56*基础参数及输出结果表!$B$37)</f>
        <v>2072.55414106125</v>
      </c>
      <c r="G57" s="142">
        <f>IF(基础参数及输出结果表!$B$16="全额上网",0,G56*基础参数及输出结果表!$B$37)</f>
        <v>2061.8983357087504</v>
      </c>
      <c r="H57" s="142">
        <f>IF(基础参数及输出结果表!$B$16="全额上网",0,H56*基础参数及输出结果表!$B$37)</f>
        <v>2051.2425303562495</v>
      </c>
      <c r="I57" s="142">
        <f>IF(基础参数及输出结果表!$B$16="全额上网",0,I56*基础参数及输出结果表!$B$37)</f>
        <v>2040.5867250037504</v>
      </c>
      <c r="J57" s="142">
        <f>IF(基础参数及输出结果表!$B$16="全额上网",0,J56*基础参数及输出结果表!$B$37)</f>
        <v>2029.9309196512497</v>
      </c>
      <c r="K57" s="142">
        <f>IF(基础参数及输出结果表!$B$16="全额上网",0,K56*基础参数及输出结果表!$B$37)</f>
        <v>2019.2751142987502</v>
      </c>
      <c r="L57" s="142">
        <f>IF(基础参数及输出结果表!$B$16="全额上网",0,L56*基础参数及输出结果表!$B$37)</f>
        <v>2008.6193089462497</v>
      </c>
      <c r="M57" s="142">
        <f>IF(基础参数及输出结果表!$B$16="全额上网",0,M56*基础参数及输出结果表!$B$37)</f>
        <v>1997.9635035937501</v>
      </c>
      <c r="N57" s="142">
        <f>IF(基础参数及输出结果表!$B$16="全额上网",0,N56*基础参数及输出结果表!$B$37)</f>
        <v>1987.3076982412499</v>
      </c>
      <c r="O57" s="142">
        <f>IF(基础参数及输出结果表!$B$16="全额上网",0,O56*基础参数及输出结果表!$B$37)</f>
        <v>1976.6518928887499</v>
      </c>
      <c r="P57" s="142">
        <f>IF(基础参数及输出结果表!$B$16="全额上网",0,P56*基础参数及输出结果表!$B$37)</f>
        <v>1965.9960875362494</v>
      </c>
      <c r="Q57" s="142">
        <f>IF(基础参数及输出结果表!$B$16="全额上网",0,Q56*基础参数及输出结果表!$B$37)</f>
        <v>1955.3402821837497</v>
      </c>
      <c r="R57" s="142">
        <f>IF(基础参数及输出结果表!$B$16="全额上网",0,R56*基础参数及输出结果表!$B$37)</f>
        <v>1944.6844768312496</v>
      </c>
      <c r="S57" s="142">
        <f>IF(基础参数及输出结果表!$B$16="全额上网",0,S56*基础参数及输出结果表!$B$37)</f>
        <v>1934.0286714787496</v>
      </c>
      <c r="T57" s="142">
        <f>IF(基础参数及输出结果表!$B$16="全额上网",0,T56*基础参数及输出结果表!$B$37)</f>
        <v>1923.3728661262496</v>
      </c>
      <c r="U57" s="142">
        <f>IF(基础参数及输出结果表!$B$16="全额上网",0,U56*基础参数及输出结果表!$B$37)</f>
        <v>1912.7170607737496</v>
      </c>
      <c r="V57" s="142">
        <f>IF(基础参数及输出结果表!$B$16="全额上网",0,V56*基础参数及输出结果表!$B$37)</f>
        <v>1902.0612554212501</v>
      </c>
      <c r="W57" s="142">
        <f>IF(基础参数及输出结果表!$B$16="全额上网",0,W56*基础参数及输出结果表!$B$37)</f>
        <v>1891.4054500687503</v>
      </c>
      <c r="X57" s="142">
        <f>IF(基础参数及输出结果表!$B$16="全额上网",0,X56*基础参数及输出结果表!$B$37)</f>
        <v>1880.7496447162498</v>
      </c>
      <c r="Y57" s="142">
        <f>IF(基础参数及输出结果表!$B$16="全额上网",0,Y56*基础参数及输出结果表!$B$37)</f>
        <v>1870.0938393637498</v>
      </c>
      <c r="Z57" s="142">
        <f>IF(基础参数及输出结果表!$B$16="全额上网",0,Z56*基础参数及输出结果表!$B$37)</f>
        <v>1859.4380340112498</v>
      </c>
      <c r="AA57" s="142">
        <f>IF(基础参数及输出结果表!$B$16="全额上网",0,AA56*基础参数及输出结果表!$B$37)</f>
        <v>1848.78222865875</v>
      </c>
      <c r="AB57" s="142">
        <f>IF(基础参数及输出结果表!$B$16="全额上网",0,AB56*基础参数及输出结果表!$B$37)</f>
        <v>1838.1264233062498</v>
      </c>
    </row>
    <row r="58" spans="1:29" s="34" customFormat="1" ht="15" customHeight="1">
      <c r="A58" s="43" t="s">
        <v>351</v>
      </c>
      <c r="B58" s="44"/>
      <c r="C58" s="44"/>
      <c r="D58" s="142">
        <f>IF(基础参数及输出结果表!$E$38="全额消纳",0,D56-D57)</f>
        <v>0</v>
      </c>
      <c r="E58" s="142">
        <f>IF(基础参数及输出结果表!$E$38="全额消纳",0,E56-E57)</f>
        <v>0</v>
      </c>
      <c r="F58" s="142">
        <f>IF(基础参数及输出结果表!$E$38="全额消纳",0,F56-F57)</f>
        <v>0</v>
      </c>
      <c r="G58" s="142">
        <f>IF(基础参数及输出结果表!$E$38="全额消纳",0,G56-G57)</f>
        <v>0</v>
      </c>
      <c r="H58" s="142">
        <f>IF(基础参数及输出结果表!$E$38="全额消纳",0,H56-H57)</f>
        <v>0</v>
      </c>
      <c r="I58" s="142">
        <f>IF(基础参数及输出结果表!$E$38="全额消纳",0,I56-I57)</f>
        <v>0</v>
      </c>
      <c r="J58" s="142">
        <f>IF(基础参数及输出结果表!$E$38="全额消纳",0,J56-J57)</f>
        <v>0</v>
      </c>
      <c r="K58" s="142">
        <f>IF(基础参数及输出结果表!$E$38="全额消纳",0,K56-K57)</f>
        <v>0</v>
      </c>
      <c r="L58" s="142">
        <f>IF(基础参数及输出结果表!$E$38="全额消纳",0,L56-L57)</f>
        <v>0</v>
      </c>
      <c r="M58" s="142">
        <f>IF(基础参数及输出结果表!$E$38="全额消纳",0,M56-M57)</f>
        <v>0</v>
      </c>
      <c r="N58" s="142">
        <f>IF(基础参数及输出结果表!$E$38="全额消纳",0,N56-N57)</f>
        <v>0</v>
      </c>
      <c r="O58" s="142">
        <f>IF(基础参数及输出结果表!$E$38="全额消纳",0,O56-O57)</f>
        <v>0</v>
      </c>
      <c r="P58" s="142">
        <f>IF(基础参数及输出结果表!$E$38="全额消纳",0,P56-P57)</f>
        <v>0</v>
      </c>
      <c r="Q58" s="142">
        <f>IF(基础参数及输出结果表!$E$38="全额消纳",0,Q56-Q57)</f>
        <v>0</v>
      </c>
      <c r="R58" s="142">
        <f>IF(基础参数及输出结果表!$E$38="全额消纳",0,R56-R57)</f>
        <v>0</v>
      </c>
      <c r="S58" s="142">
        <f>IF(基础参数及输出结果表!$E$38="全额消纳",0,S56-S57)</f>
        <v>0</v>
      </c>
      <c r="T58" s="142">
        <f>IF(基础参数及输出结果表!$E$38="全额消纳",0,T56-T57)</f>
        <v>0</v>
      </c>
      <c r="U58" s="142">
        <f>IF(基础参数及输出结果表!$E$38="全额消纳",0,U56-U57)</f>
        <v>0</v>
      </c>
      <c r="V58" s="142">
        <f>IF(基础参数及输出结果表!$E$38="全额消纳",0,V56-V57)</f>
        <v>0</v>
      </c>
      <c r="W58" s="142">
        <f>IF(基础参数及输出结果表!$E$38="全额消纳",0,W56-W57)</f>
        <v>0</v>
      </c>
      <c r="X58" s="142">
        <f>IF(基础参数及输出结果表!$E$38="全额消纳",0,X56-X57)</f>
        <v>0</v>
      </c>
      <c r="Y58" s="142">
        <f>IF(基础参数及输出结果表!$E$38="全额消纳",0,Y56-Y57)</f>
        <v>0</v>
      </c>
      <c r="Z58" s="142">
        <f>IF(基础参数及输出结果表!$E$38="全额消纳",0,Z56-Z57)</f>
        <v>0</v>
      </c>
      <c r="AA58" s="142">
        <f>IF(基础参数及输出结果表!$E$38="全额消纳",0,AA56-AA57)</f>
        <v>0</v>
      </c>
      <c r="AB58" s="142">
        <f>IF(基础参数及输出结果表!$E$38="全额消纳",0,AB56-AB57)</f>
        <v>0</v>
      </c>
    </row>
    <row r="59" spans="1:29" s="32" customFormat="1" ht="15" customHeight="1">
      <c r="A59" s="45" t="s">
        <v>352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50"/>
      <c r="Y59" s="50"/>
      <c r="Z59" s="50"/>
      <c r="AA59" s="50"/>
      <c r="AB59" s="50"/>
    </row>
    <row r="60" spans="1:29" s="55" customFormat="1" ht="15" customHeight="1">
      <c r="A60" s="52" t="s">
        <v>353</v>
      </c>
      <c r="B60" s="53"/>
      <c r="C60" s="53"/>
      <c r="D60" s="54">
        <f>变量数据!B3</f>
        <v>0.4</v>
      </c>
      <c r="E60" s="54">
        <f>变量数据!C3</f>
        <v>0.4</v>
      </c>
      <c r="F60" s="54">
        <f>变量数据!D3</f>
        <v>0.4</v>
      </c>
      <c r="G60" s="54">
        <f>变量数据!E3</f>
        <v>0.4</v>
      </c>
      <c r="H60" s="54">
        <f>变量数据!F3</f>
        <v>0.4</v>
      </c>
      <c r="I60" s="54">
        <f>变量数据!G3</f>
        <v>0.4</v>
      </c>
      <c r="J60" s="54">
        <f>变量数据!H3</f>
        <v>0.4</v>
      </c>
      <c r="K60" s="54">
        <f>变量数据!I3</f>
        <v>0.4</v>
      </c>
      <c r="L60" s="54">
        <f>变量数据!J3</f>
        <v>0.4</v>
      </c>
      <c r="M60" s="54">
        <f>变量数据!K3</f>
        <v>0.4</v>
      </c>
      <c r="N60" s="54">
        <f>变量数据!L3</f>
        <v>0.4</v>
      </c>
      <c r="O60" s="54">
        <f>变量数据!M3</f>
        <v>0.4</v>
      </c>
      <c r="P60" s="54">
        <f>变量数据!N3</f>
        <v>0.4</v>
      </c>
      <c r="Q60" s="54">
        <f>变量数据!O3</f>
        <v>0.4</v>
      </c>
      <c r="R60" s="54">
        <f>变量数据!P3</f>
        <v>0.4</v>
      </c>
      <c r="S60" s="54">
        <f>变量数据!Q3</f>
        <v>0.4</v>
      </c>
      <c r="T60" s="54">
        <f>变量数据!R3</f>
        <v>0.4</v>
      </c>
      <c r="U60" s="54">
        <f>变量数据!S3</f>
        <v>0.4</v>
      </c>
      <c r="V60" s="54">
        <f>变量数据!T3</f>
        <v>0.4</v>
      </c>
      <c r="W60" s="54">
        <f>变量数据!U3</f>
        <v>0.4</v>
      </c>
      <c r="X60" s="54">
        <f>变量数据!V3</f>
        <v>0.4</v>
      </c>
      <c r="Y60" s="54">
        <f>变量数据!W3</f>
        <v>0.4</v>
      </c>
      <c r="Z60" s="54">
        <f>变量数据!X3</f>
        <v>0.4</v>
      </c>
      <c r="AA60" s="54">
        <f>变量数据!Y3</f>
        <v>0.4</v>
      </c>
      <c r="AB60" s="54">
        <f>变量数据!Z3</f>
        <v>0.4</v>
      </c>
    </row>
    <row r="61" spans="1:29" s="51" customFormat="1" ht="15" customHeight="1">
      <c r="A61" s="47" t="s">
        <v>354</v>
      </c>
      <c r="B61" s="48"/>
      <c r="C61" s="48"/>
      <c r="D61" s="47">
        <f>D57*D60</f>
        <v>843.9397839180001</v>
      </c>
      <c r="E61" s="47">
        <f t="shared" ref="E61:AB61" si="29">E57*E60</f>
        <v>833.28397856550009</v>
      </c>
      <c r="F61" s="47">
        <f t="shared" si="29"/>
        <v>829.02165642450007</v>
      </c>
      <c r="G61" s="47">
        <f t="shared" si="29"/>
        <v>824.75933428350027</v>
      </c>
      <c r="H61" s="47">
        <f t="shared" si="29"/>
        <v>820.4970121424999</v>
      </c>
      <c r="I61" s="47">
        <f t="shared" si="29"/>
        <v>816.23469000150021</v>
      </c>
      <c r="J61" s="47">
        <f t="shared" si="29"/>
        <v>811.97236786049996</v>
      </c>
      <c r="K61" s="47">
        <f t="shared" si="29"/>
        <v>807.71004571950016</v>
      </c>
      <c r="L61" s="47">
        <f t="shared" si="29"/>
        <v>803.4477235784999</v>
      </c>
      <c r="M61" s="47">
        <f t="shared" si="29"/>
        <v>799.1854014375001</v>
      </c>
      <c r="N61" s="47">
        <f t="shared" si="29"/>
        <v>794.92307929649996</v>
      </c>
      <c r="O61" s="47">
        <f t="shared" si="29"/>
        <v>790.66075715550005</v>
      </c>
      <c r="P61" s="47">
        <f t="shared" si="29"/>
        <v>786.3984350144998</v>
      </c>
      <c r="Q61" s="47">
        <f t="shared" si="29"/>
        <v>782.13611287349988</v>
      </c>
      <c r="R61" s="47">
        <f t="shared" si="29"/>
        <v>777.87379073249986</v>
      </c>
      <c r="S61" s="47">
        <f t="shared" si="29"/>
        <v>773.61146859149994</v>
      </c>
      <c r="T61" s="47">
        <f t="shared" si="29"/>
        <v>769.34914645049992</v>
      </c>
      <c r="U61" s="47">
        <f t="shared" si="29"/>
        <v>765.08682430949989</v>
      </c>
      <c r="V61" s="47">
        <f t="shared" si="29"/>
        <v>760.82450216850009</v>
      </c>
      <c r="W61" s="47">
        <f t="shared" si="29"/>
        <v>756.56218002750018</v>
      </c>
      <c r="X61" s="47">
        <f t="shared" si="29"/>
        <v>752.29985788649992</v>
      </c>
      <c r="Y61" s="47">
        <f t="shared" si="29"/>
        <v>748.03753574550001</v>
      </c>
      <c r="Z61" s="47">
        <f t="shared" si="29"/>
        <v>743.77521360449998</v>
      </c>
      <c r="AA61" s="47">
        <f t="shared" si="29"/>
        <v>739.51289146350007</v>
      </c>
      <c r="AB61" s="47">
        <f t="shared" si="29"/>
        <v>735.25056932249993</v>
      </c>
    </row>
    <row r="62" spans="1:29" s="55" customFormat="1" ht="15" customHeight="1">
      <c r="A62" s="52" t="s">
        <v>355</v>
      </c>
      <c r="B62" s="53"/>
      <c r="C62" s="53"/>
      <c r="D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E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F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G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H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I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J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K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L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M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N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O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P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Q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R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S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T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U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V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W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X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Y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Z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AA62" s="54">
        <f>IF(基础参数及输出结果表!$B$16="自发自用余电上网",基础参数及输出结果表!$B$39,IF(基础参数及输出结果表!$B$16="全额上网",基础参数及输出结果表!$B$41,0))</f>
        <v>0.35149999999999998</v>
      </c>
      <c r="AB62" s="54">
        <f>IF(基础参数及输出结果表!$B$16="自发自用余电上网",基础参数及输出结果表!$B$39,IF(基础参数及输出结果表!$B$16="全额上网",基础参数及输出结果表!$B$41,0))</f>
        <v>0.35149999999999998</v>
      </c>
    </row>
    <row r="63" spans="1:29" s="51" customFormat="1" ht="15" customHeight="1">
      <c r="A63" s="47" t="s">
        <v>356</v>
      </c>
      <c r="B63" s="48"/>
      <c r="C63" s="48"/>
      <c r="D63" s="47">
        <f t="shared" ref="D63:AB63" si="30">D58*D62</f>
        <v>0</v>
      </c>
      <c r="E63" s="47">
        <f t="shared" si="30"/>
        <v>0</v>
      </c>
      <c r="F63" s="47">
        <f t="shared" si="30"/>
        <v>0</v>
      </c>
      <c r="G63" s="47">
        <f t="shared" si="30"/>
        <v>0</v>
      </c>
      <c r="H63" s="47">
        <f t="shared" si="30"/>
        <v>0</v>
      </c>
      <c r="I63" s="47">
        <f t="shared" si="30"/>
        <v>0</v>
      </c>
      <c r="J63" s="47">
        <f t="shared" si="30"/>
        <v>0</v>
      </c>
      <c r="K63" s="47">
        <f t="shared" si="30"/>
        <v>0</v>
      </c>
      <c r="L63" s="47">
        <f t="shared" si="30"/>
        <v>0</v>
      </c>
      <c r="M63" s="47">
        <f t="shared" si="30"/>
        <v>0</v>
      </c>
      <c r="N63" s="47">
        <f t="shared" si="30"/>
        <v>0</v>
      </c>
      <c r="O63" s="47">
        <f t="shared" si="30"/>
        <v>0</v>
      </c>
      <c r="P63" s="47">
        <f t="shared" si="30"/>
        <v>0</v>
      </c>
      <c r="Q63" s="47">
        <f t="shared" si="30"/>
        <v>0</v>
      </c>
      <c r="R63" s="47">
        <f t="shared" si="30"/>
        <v>0</v>
      </c>
      <c r="S63" s="47">
        <f t="shared" si="30"/>
        <v>0</v>
      </c>
      <c r="T63" s="47">
        <f t="shared" si="30"/>
        <v>0</v>
      </c>
      <c r="U63" s="47">
        <f t="shared" si="30"/>
        <v>0</v>
      </c>
      <c r="V63" s="47">
        <f t="shared" si="30"/>
        <v>0</v>
      </c>
      <c r="W63" s="47">
        <f t="shared" si="30"/>
        <v>0</v>
      </c>
      <c r="X63" s="47">
        <f t="shared" si="30"/>
        <v>0</v>
      </c>
      <c r="Y63" s="47">
        <f t="shared" si="30"/>
        <v>0</v>
      </c>
      <c r="Z63" s="47">
        <f t="shared" si="30"/>
        <v>0</v>
      </c>
      <c r="AA63" s="47">
        <f t="shared" si="30"/>
        <v>0</v>
      </c>
      <c r="AB63" s="47">
        <f t="shared" si="30"/>
        <v>0</v>
      </c>
    </row>
    <row r="64" spans="1:29" s="51" customFormat="1" ht="15" customHeight="1">
      <c r="A64" s="45" t="s">
        <v>357</v>
      </c>
      <c r="B64" s="46"/>
      <c r="C64" s="46"/>
      <c r="D64" s="45">
        <f>IF(D2&lt;=基础参数及输出结果表!$B$20,D61+D63,0)</f>
        <v>843.9397839180001</v>
      </c>
      <c r="E64" s="45">
        <f>IF(E2&lt;=基础参数及输出结果表!$B$20,E61+E63,0)</f>
        <v>833.28397856550009</v>
      </c>
      <c r="F64" s="45">
        <f>IF(F2&lt;=基础参数及输出结果表!$B$20,F61+F63,0)</f>
        <v>829.02165642450007</v>
      </c>
      <c r="G64" s="45">
        <f>IF(G2&lt;=基础参数及输出结果表!$B$20,G61+G63,0)</f>
        <v>824.75933428350027</v>
      </c>
      <c r="H64" s="45">
        <f>IF(H2&lt;=基础参数及输出结果表!$B$20,H61+H63,0)</f>
        <v>820.4970121424999</v>
      </c>
      <c r="I64" s="45">
        <f>IF(I2&lt;=基础参数及输出结果表!$B$20,I61+I63,0)</f>
        <v>816.23469000150021</v>
      </c>
      <c r="J64" s="45">
        <f>IF(J2&lt;=基础参数及输出结果表!$B$20,J61+J63,0)</f>
        <v>811.97236786049996</v>
      </c>
      <c r="K64" s="45">
        <f>IF(K2&lt;=基础参数及输出结果表!$B$20,K61+K63,0)</f>
        <v>807.71004571950016</v>
      </c>
      <c r="L64" s="45">
        <f>IF(L2&lt;=基础参数及输出结果表!$B$20,L61+L63,0)</f>
        <v>803.4477235784999</v>
      </c>
      <c r="M64" s="45">
        <f>IF(M2&lt;=基础参数及输出结果表!$B$20,M61+M63,0)</f>
        <v>799.1854014375001</v>
      </c>
      <c r="N64" s="45">
        <f>IF(N2&lt;=基础参数及输出结果表!$B$20,N61+N63,0)</f>
        <v>794.92307929649996</v>
      </c>
      <c r="O64" s="45">
        <f>IF(O2&lt;=基础参数及输出结果表!$B$20,O61+O63,0)</f>
        <v>790.66075715550005</v>
      </c>
      <c r="P64" s="45">
        <f>IF(P2&lt;=基础参数及输出结果表!$B$20,P61+P63,0)</f>
        <v>786.3984350144998</v>
      </c>
      <c r="Q64" s="45">
        <f>IF(Q2&lt;=基础参数及输出结果表!$B$20,Q61+Q63,0)</f>
        <v>782.13611287349988</v>
      </c>
      <c r="R64" s="45">
        <f>IF(R2&lt;=基础参数及输出结果表!$B$20,R61+R63,0)</f>
        <v>777.87379073249986</v>
      </c>
      <c r="S64" s="45">
        <f>IF(S2&lt;=基础参数及输出结果表!$B$20,S61+S63,0)</f>
        <v>773.61146859149994</v>
      </c>
      <c r="T64" s="45">
        <f>IF(T2&lt;=基础参数及输出结果表!$B$20,T61+T63,0)</f>
        <v>769.34914645049992</v>
      </c>
      <c r="U64" s="45">
        <f>IF(U2&lt;=基础参数及输出结果表!$B$20,U61+U63,0)</f>
        <v>765.08682430949989</v>
      </c>
      <c r="V64" s="45">
        <f>IF(V2&lt;=基础参数及输出结果表!$B$20,V61+V63,0)</f>
        <v>760.82450216850009</v>
      </c>
      <c r="W64" s="45">
        <f>IF(W2&lt;=基础参数及输出结果表!$B$20,W61+W63,0)</f>
        <v>756.56218002750018</v>
      </c>
      <c r="X64" s="45">
        <f>IF(X2&lt;=基础参数及输出结果表!$B$20,X61+X63,0)</f>
        <v>752.29985788649992</v>
      </c>
      <c r="Y64" s="45">
        <f>IF(Y2&lt;=基础参数及输出结果表!$B$20,Y61+Y63,0)</f>
        <v>748.03753574550001</v>
      </c>
      <c r="Z64" s="45">
        <f>IF(Z2&lt;=基础参数及输出结果表!$B$20,Z61+Z63,0)</f>
        <v>743.77521360449998</v>
      </c>
      <c r="AA64" s="45">
        <f>IF(AA2&lt;=基础参数及输出结果表!$B$20,AA61+AA63,0)</f>
        <v>739.51289146350007</v>
      </c>
      <c r="AB64" s="45">
        <f>IF(AB2&lt;=基础参数及输出结果表!$B$20,AB61+AB63,0)</f>
        <v>735.25056932249993</v>
      </c>
    </row>
    <row r="65" spans="1:28" s="51" customFormat="1" ht="15" customHeight="1">
      <c r="A65" s="45" t="s">
        <v>358</v>
      </c>
      <c r="B65" s="46"/>
      <c r="C65" s="46"/>
      <c r="D65" s="45">
        <f>IF(D2&lt;=基础参数及输出结果表!$B$20,D64/(1+基础参数及输出结果表!$J$10),0)</f>
        <v>746.84936629911522</v>
      </c>
      <c r="E65" s="45">
        <f>IF(E2&lt;=基础参数及输出结果表!$B$20,E64/(1+基础参数及输出结果表!$J$10),0)</f>
        <v>737.41945005796481</v>
      </c>
      <c r="F65" s="45">
        <f>IF(F2&lt;=基础参数及输出结果表!$B$20,F64/(1+基础参数及输出结果表!$J$10),0)</f>
        <v>733.6474835615046</v>
      </c>
      <c r="G65" s="45">
        <f>IF(G2&lt;=基础参数及输出结果表!$B$20,G64/(1+基础参数及输出结果表!$J$10),0)</f>
        <v>729.87551706504451</v>
      </c>
      <c r="H65" s="45">
        <f>IF(H2&lt;=基础参数及输出结果表!$B$20,H64/(1+基础参数及输出结果表!$J$10),0)</f>
        <v>726.10355056858407</v>
      </c>
      <c r="I65" s="45">
        <f>IF(I2&lt;=基础参数及输出结果表!$B$20,I64/(1+基础参数及输出结果表!$J$10),0)</f>
        <v>722.3315840721242</v>
      </c>
      <c r="J65" s="45">
        <f>IF(J2&lt;=基础参数及输出结果表!$B$20,J64/(1+基础参数及输出结果表!$J$10),0)</f>
        <v>718.55961757566376</v>
      </c>
      <c r="K65" s="45">
        <f>IF(K2&lt;=基础参数及输出结果表!$B$20,K64/(1+基础参数及输出结果表!$J$10),0)</f>
        <v>714.78765107920378</v>
      </c>
      <c r="L65" s="45">
        <f>IF(L2&lt;=基础参数及输出结果表!$B$20,L64/(1+基础参数及输出结果表!$J$10),0)</f>
        <v>711.01568458274335</v>
      </c>
      <c r="M65" s="45">
        <f>IF(M2&lt;=基础参数及输出结果表!$B$20,M64/(1+基础参数及输出结果表!$J$10),0)</f>
        <v>707.24371808628337</v>
      </c>
      <c r="N65" s="45">
        <f>IF(N2&lt;=基础参数及输出结果表!$B$20,N64/(1+基础参数及输出结果表!$J$10),0)</f>
        <v>703.47175158982304</v>
      </c>
      <c r="O65" s="45">
        <f>IF(O2&lt;=基础参数及输出结果表!$B$20,O64/(1+基础参数及输出结果表!$J$10),0)</f>
        <v>699.69978509336295</v>
      </c>
      <c r="P65" s="45">
        <f>IF(P2&lt;=基础参数及输出结果表!$B$20,P64/(1+基础参数及输出结果表!$J$10),0)</f>
        <v>695.92781859690251</v>
      </c>
      <c r="Q65" s="45">
        <f>IF(Q2&lt;=基础参数及输出结果表!$B$20,Q64/(1+基础参数及输出结果表!$J$10),0)</f>
        <v>692.15585210044242</v>
      </c>
      <c r="R65" s="45">
        <f>IF(R2&lt;=基础参数及输出结果表!$B$20,R64/(1+基础参数及输出结果表!$J$10),0)</f>
        <v>688.38388560398221</v>
      </c>
      <c r="S65" s="45">
        <f>IF(S2&lt;=基础参数及输出结果表!$B$20,S64/(1+基础参数及输出结果表!$J$10),0)</f>
        <v>684.61191910752211</v>
      </c>
      <c r="T65" s="45">
        <f>IF(T2&lt;=基础参数及输出结果表!$B$20,T64/(1+基础参数及输出结果表!$J$10),0)</f>
        <v>680.8399526110619</v>
      </c>
      <c r="U65" s="45">
        <f>IF(U2&lt;=基础参数及输出结果表!$B$20,U64/(1+基础参数及输出结果表!$J$10),0)</f>
        <v>677.06798611460169</v>
      </c>
      <c r="V65" s="45">
        <f>IF(V2&lt;=基础参数及输出结果表!$B$20,V64/(1+基础参数及输出结果表!$J$10),0)</f>
        <v>673.29601961814171</v>
      </c>
      <c r="W65" s="45">
        <f>IF(W2&lt;=基础参数及输出结果表!$B$20,W64/(1+基础参数及输出结果表!$J$10),0)</f>
        <v>669.52405312168162</v>
      </c>
      <c r="X65" s="45">
        <f>IF(X2&lt;=基础参数及输出结果表!$B$20,X64/(1+基础参数及输出结果表!$J$10),0)</f>
        <v>665.75208662522118</v>
      </c>
      <c r="Y65" s="45">
        <f>IF(Y2&lt;=基础参数及输出结果表!$B$20,Y64/(1+基础参数及输出结果表!$J$10),0)</f>
        <v>661.98012012876109</v>
      </c>
      <c r="Z65" s="45">
        <f>IF(Z2&lt;=基础参数及输出结果表!$B$20,Z64/(1+基础参数及输出结果表!$J$10),0)</f>
        <v>658.20815363230088</v>
      </c>
      <c r="AA65" s="45">
        <f>IF(AA2&lt;=基础参数及输出结果表!$B$20,AA64/(1+基础参数及输出结果表!$J$10),0)</f>
        <v>654.43618713584078</v>
      </c>
      <c r="AB65" s="45">
        <f>IF(AB2&lt;=基础参数及输出结果表!$B$20,AB64/(1+基础参数及输出结果表!$J$10),0)</f>
        <v>650.66422063938057</v>
      </c>
    </row>
    <row r="66" spans="1:28" s="34" customFormat="1" ht="6" customHeight="1">
      <c r="A66" s="49"/>
      <c r="B66" s="35"/>
      <c r="C66" s="35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</row>
    <row r="67" spans="1:28" s="32" customFormat="1" ht="15" customHeight="1">
      <c r="A67" s="45" t="s">
        <v>359</v>
      </c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50"/>
      <c r="Y67" s="50"/>
      <c r="Z67" s="50"/>
      <c r="AA67" s="50"/>
      <c r="AB67" s="50"/>
    </row>
    <row r="68" spans="1:28" s="34" customFormat="1" ht="15" customHeight="1">
      <c r="A68" s="100" t="s">
        <v>360</v>
      </c>
      <c r="B68" s="101"/>
      <c r="C68" s="101"/>
      <c r="D68" s="162">
        <f>变量数据!B6</f>
        <v>0.4012</v>
      </c>
      <c r="E68" s="162">
        <f>变量数据!C6</f>
        <v>0.4012</v>
      </c>
      <c r="F68" s="162">
        <f>变量数据!D6</f>
        <v>0.4012</v>
      </c>
      <c r="G68" s="162">
        <f>变量数据!E6</f>
        <v>0.4012</v>
      </c>
      <c r="H68" s="162">
        <f>变量数据!F6</f>
        <v>0.4012</v>
      </c>
      <c r="I68" s="162">
        <f>变量数据!G6</f>
        <v>0.4012</v>
      </c>
      <c r="J68" s="162">
        <f>变量数据!H6</f>
        <v>0.4012</v>
      </c>
      <c r="K68" s="162">
        <f>变量数据!I6</f>
        <v>0.4012</v>
      </c>
      <c r="L68" s="162">
        <f>变量数据!J6</f>
        <v>0.4012</v>
      </c>
      <c r="M68" s="162">
        <f>变量数据!K6</f>
        <v>0.4012</v>
      </c>
      <c r="N68" s="162">
        <f>变量数据!L6</f>
        <v>0.4012</v>
      </c>
      <c r="O68" s="162">
        <f>变量数据!M6</f>
        <v>0.4012</v>
      </c>
      <c r="P68" s="162">
        <f>变量数据!N6</f>
        <v>0.4012</v>
      </c>
      <c r="Q68" s="162">
        <f>变量数据!O6</f>
        <v>0.4012</v>
      </c>
      <c r="R68" s="162">
        <f>变量数据!P6</f>
        <v>0.4012</v>
      </c>
      <c r="S68" s="162">
        <f>变量数据!Q6</f>
        <v>0.4012</v>
      </c>
      <c r="T68" s="162">
        <f>变量数据!R6</f>
        <v>0.4012</v>
      </c>
      <c r="U68" s="162">
        <f>变量数据!S6</f>
        <v>0.4012</v>
      </c>
      <c r="V68" s="162">
        <f>变量数据!T6</f>
        <v>0.4012</v>
      </c>
      <c r="W68" s="162">
        <f>变量数据!U6</f>
        <v>0.4012</v>
      </c>
      <c r="X68" s="162">
        <f>变量数据!V6</f>
        <v>0.4012</v>
      </c>
      <c r="Y68" s="162">
        <f>变量数据!W6</f>
        <v>0.4012</v>
      </c>
      <c r="Z68" s="162">
        <f>变量数据!X6</f>
        <v>0.4012</v>
      </c>
      <c r="AA68" s="162">
        <f>变量数据!Y6</f>
        <v>0.4012</v>
      </c>
      <c r="AB68" s="162">
        <f>变量数据!Z6</f>
        <v>0.4012</v>
      </c>
    </row>
    <row r="69" spans="1:28" s="34" customFormat="1" ht="15" customHeight="1">
      <c r="A69" s="47" t="s">
        <v>361</v>
      </c>
      <c r="B69" s="48"/>
      <c r="C69" s="48"/>
      <c r="D69" s="47">
        <f t="shared" ref="D69:AB69" si="31">D56*D68</f>
        <v>940.52400363306003</v>
      </c>
      <c r="E69" s="47">
        <f t="shared" si="31"/>
        <v>928.64870055688493</v>
      </c>
      <c r="F69" s="47">
        <f t="shared" si="31"/>
        <v>923.89857932641496</v>
      </c>
      <c r="G69" s="47">
        <f t="shared" si="31"/>
        <v>919.14845809594522</v>
      </c>
      <c r="H69" s="47">
        <f t="shared" si="31"/>
        <v>914.39833686547479</v>
      </c>
      <c r="I69" s="47">
        <f t="shared" si="31"/>
        <v>909.64821563500516</v>
      </c>
      <c r="J69" s="47">
        <f t="shared" si="31"/>
        <v>904.89809440453485</v>
      </c>
      <c r="K69" s="47">
        <f t="shared" si="31"/>
        <v>900.1479731740651</v>
      </c>
      <c r="L69" s="47">
        <f t="shared" si="31"/>
        <v>895.3978519435949</v>
      </c>
      <c r="M69" s="47">
        <f t="shared" si="31"/>
        <v>890.64773071312504</v>
      </c>
      <c r="N69" s="47">
        <f t="shared" si="31"/>
        <v>885.89760948265496</v>
      </c>
      <c r="O69" s="47">
        <f t="shared" si="31"/>
        <v>881.14748825218498</v>
      </c>
      <c r="P69" s="47">
        <f t="shared" si="31"/>
        <v>876.39736702171479</v>
      </c>
      <c r="Q69" s="47">
        <f t="shared" si="31"/>
        <v>871.64724579124481</v>
      </c>
      <c r="R69" s="47">
        <f t="shared" si="31"/>
        <v>866.89712456077484</v>
      </c>
      <c r="S69" s="47">
        <f t="shared" si="31"/>
        <v>862.14700333030487</v>
      </c>
      <c r="T69" s="47">
        <f t="shared" si="31"/>
        <v>857.39688209983478</v>
      </c>
      <c r="U69" s="47">
        <f t="shared" si="31"/>
        <v>852.64676086936481</v>
      </c>
      <c r="V69" s="47">
        <f t="shared" si="31"/>
        <v>847.89663963889507</v>
      </c>
      <c r="W69" s="47">
        <f t="shared" si="31"/>
        <v>843.1465184084251</v>
      </c>
      <c r="X69" s="47">
        <f t="shared" si="31"/>
        <v>838.3963971779549</v>
      </c>
      <c r="Y69" s="47">
        <f t="shared" si="31"/>
        <v>833.64627594748492</v>
      </c>
      <c r="Z69" s="47">
        <f t="shared" si="31"/>
        <v>828.89615471701495</v>
      </c>
      <c r="AA69" s="47">
        <f t="shared" si="31"/>
        <v>824.14603348654498</v>
      </c>
      <c r="AB69" s="47">
        <f t="shared" si="31"/>
        <v>819.39591225607489</v>
      </c>
    </row>
    <row r="70" spans="1:28" s="32" customFormat="1" ht="15" customHeight="1">
      <c r="A70" s="45" t="s">
        <v>357</v>
      </c>
      <c r="B70" s="50"/>
      <c r="C70" s="50"/>
      <c r="D70" s="45">
        <f>IF(D2&lt;=基础参数及输出结果表!$B$20,D69,0)</f>
        <v>940.52400363306003</v>
      </c>
      <c r="E70" s="45">
        <f>IF(E2&lt;=基础参数及输出结果表!$B$20,E69,0)</f>
        <v>928.64870055688493</v>
      </c>
      <c r="F70" s="45">
        <f>IF(F2&lt;=基础参数及输出结果表!$B$20,F69,0)</f>
        <v>923.89857932641496</v>
      </c>
      <c r="G70" s="45">
        <f>IF(G2&lt;=基础参数及输出结果表!$B$20,G69,0)</f>
        <v>919.14845809594522</v>
      </c>
      <c r="H70" s="45">
        <f>IF(H2&lt;=基础参数及输出结果表!$B$20,H69,0)</f>
        <v>914.39833686547479</v>
      </c>
      <c r="I70" s="45">
        <f>IF(I2&lt;=基础参数及输出结果表!$B$20,I69,0)</f>
        <v>909.64821563500516</v>
      </c>
      <c r="J70" s="45">
        <f>IF(J2&lt;=基础参数及输出结果表!$B$20,J69,0)</f>
        <v>904.89809440453485</v>
      </c>
      <c r="K70" s="45">
        <f>IF(K2&lt;=基础参数及输出结果表!$B$20,K69,0)</f>
        <v>900.1479731740651</v>
      </c>
      <c r="L70" s="45">
        <f>IF(L2&lt;=基础参数及输出结果表!$B$20,L69,0)</f>
        <v>895.3978519435949</v>
      </c>
      <c r="M70" s="45">
        <f>IF(M2&lt;=基础参数及输出结果表!$B$20,M69,0)</f>
        <v>890.64773071312504</v>
      </c>
      <c r="N70" s="45">
        <f>IF(N2&lt;=基础参数及输出结果表!$B$20,N69,0)</f>
        <v>885.89760948265496</v>
      </c>
      <c r="O70" s="45">
        <f>IF(O2&lt;=基础参数及输出结果表!$B$20,O69,0)</f>
        <v>881.14748825218498</v>
      </c>
      <c r="P70" s="45">
        <f>IF(P2&lt;=基础参数及输出结果表!$B$20,P69,0)</f>
        <v>876.39736702171479</v>
      </c>
      <c r="Q70" s="45">
        <f>IF(Q2&lt;=基础参数及输出结果表!$B$20,Q69,0)</f>
        <v>871.64724579124481</v>
      </c>
      <c r="R70" s="45">
        <f>IF(R2&lt;=基础参数及输出结果表!$B$20,R69,0)</f>
        <v>866.89712456077484</v>
      </c>
      <c r="S70" s="45">
        <f>IF(S2&lt;=基础参数及输出结果表!$B$20,S69,0)</f>
        <v>862.14700333030487</v>
      </c>
      <c r="T70" s="45">
        <f>IF(T2&lt;=基础参数及输出结果表!$B$20,T69,0)</f>
        <v>857.39688209983478</v>
      </c>
      <c r="U70" s="45">
        <f>IF(U2&lt;=基础参数及输出结果表!$B$20,U69,0)</f>
        <v>852.64676086936481</v>
      </c>
      <c r="V70" s="45">
        <f>IF(V2&lt;=基础参数及输出结果表!$B$20,V69,0)</f>
        <v>847.89663963889507</v>
      </c>
      <c r="W70" s="45">
        <f>IF(W2&lt;=基础参数及输出结果表!$B$20,W69,0)</f>
        <v>843.1465184084251</v>
      </c>
      <c r="X70" s="45">
        <f>IF(X2&lt;=基础参数及输出结果表!$B$20,X69,0)</f>
        <v>838.3963971779549</v>
      </c>
      <c r="Y70" s="45">
        <f>IF(Y2&lt;=基础参数及输出结果表!$B$20,Y69,0)</f>
        <v>833.64627594748492</v>
      </c>
      <c r="Z70" s="45">
        <f>IF(Z2&lt;=基础参数及输出结果表!$B$20,Z69,0)</f>
        <v>828.89615471701495</v>
      </c>
      <c r="AA70" s="45">
        <f>IF(AA2&lt;=基础参数及输出结果表!$B$20,AA69,0)</f>
        <v>824.14603348654498</v>
      </c>
      <c r="AB70" s="45">
        <f>IF(AB2&lt;=基础参数及输出结果表!$B$20,AB69,0)</f>
        <v>819.39591225607489</v>
      </c>
    </row>
    <row r="71" spans="1:28" s="32" customFormat="1" ht="15" customHeight="1">
      <c r="A71" s="45" t="s">
        <v>358</v>
      </c>
      <c r="B71" s="50"/>
      <c r="C71" s="50"/>
      <c r="D71" s="45">
        <f>IF(D2&lt;=基础参数及输出结果表!$B$20,D70/(1+基础参数及输出结果表!$J$10),0)</f>
        <v>832.32212710890281</v>
      </c>
      <c r="E71" s="45">
        <f>IF(E2&lt;=基础参数及输出结果表!$B$20,E70/(1+基础参数及输出结果表!$J$10),0)</f>
        <v>821.81300934237618</v>
      </c>
      <c r="F71" s="45">
        <f>IF(F2&lt;=基础参数及输出结果表!$B$20,F70/(1+基础参数及输出结果表!$J$10),0)</f>
        <v>817.6093622357655</v>
      </c>
      <c r="G71" s="45">
        <f>IF(G2&lt;=基础参数及输出结果表!$B$20,G70/(1+基础参数及输出结果表!$J$10),0)</f>
        <v>813.40571512915517</v>
      </c>
      <c r="H71" s="45">
        <f>IF(H2&lt;=基础参数及输出结果表!$B$20,H70/(1+基础参数及输出结果表!$J$10),0)</f>
        <v>809.20206802254415</v>
      </c>
      <c r="I71" s="45">
        <f>IF(I2&lt;=基础参数及输出结果表!$B$20,I70/(1+基础参数及输出结果表!$J$10),0)</f>
        <v>804.99842091593382</v>
      </c>
      <c r="J71" s="45">
        <f>IF(J2&lt;=基础参数及输出结果表!$B$20,J70/(1+基础参数及输出结果表!$J$10),0)</f>
        <v>800.79477380932292</v>
      </c>
      <c r="K71" s="45">
        <f>IF(K2&lt;=基础参数及输出结果表!$B$20,K70/(1+基础参数及输出结果表!$J$10),0)</f>
        <v>796.59112670271259</v>
      </c>
      <c r="L71" s="45">
        <f>IF(L2&lt;=基础参数及输出结果表!$B$20,L70/(1+基础参数及输出结果表!$J$10),0)</f>
        <v>792.3874795961018</v>
      </c>
      <c r="M71" s="45">
        <f>IF(M2&lt;=基础参数及输出结果表!$B$20,M70/(1+基础参数及输出结果表!$J$10),0)</f>
        <v>788.18383248949124</v>
      </c>
      <c r="N71" s="45">
        <f>IF(N2&lt;=基础参数及输出结果表!$B$20,N70/(1+基础参数及输出结果表!$J$10),0)</f>
        <v>783.98018538288056</v>
      </c>
      <c r="O71" s="45">
        <f>IF(O2&lt;=基础参数及输出结果表!$B$20,O70/(1+基础参数及输出结果表!$J$10),0)</f>
        <v>779.77653827627</v>
      </c>
      <c r="P71" s="45">
        <f>IF(P2&lt;=基础参数及输出结果表!$B$20,P70/(1+基础参数及输出结果表!$J$10),0)</f>
        <v>775.57289116965921</v>
      </c>
      <c r="Q71" s="45">
        <f>IF(Q2&lt;=基础参数及输出结果表!$B$20,Q70/(1+基础参数及输出结果表!$J$10),0)</f>
        <v>771.36924406304854</v>
      </c>
      <c r="R71" s="45">
        <f>IF(R2&lt;=基础参数及输出结果表!$B$20,R70/(1+基础参数及输出结果表!$J$10),0)</f>
        <v>767.16559695643798</v>
      </c>
      <c r="S71" s="45">
        <f>IF(S2&lt;=基础参数及输出结果表!$B$20,S70/(1+基础参数及输出结果表!$J$10),0)</f>
        <v>762.96194984982742</v>
      </c>
      <c r="T71" s="45">
        <f>IF(T2&lt;=基础参数及输出结果表!$B$20,T70/(1+基础参数及输出结果表!$J$10),0)</f>
        <v>758.75830274321675</v>
      </c>
      <c r="U71" s="45">
        <f>IF(U2&lt;=基础参数及输出结果表!$B$20,U70/(1+基础参数及输出结果表!$J$10),0)</f>
        <v>754.55465563660607</v>
      </c>
      <c r="V71" s="45">
        <f>IF(V2&lt;=基础参数及输出结果表!$B$20,V70/(1+基础参数及输出结果表!$J$10),0)</f>
        <v>750.35100852999574</v>
      </c>
      <c r="W71" s="45">
        <f>IF(W2&lt;=基础参数及输出结果表!$B$20,W70/(1+基础参数及输出结果表!$J$10),0)</f>
        <v>746.14736142338506</v>
      </c>
      <c r="X71" s="45">
        <f>IF(X2&lt;=基础参数及输出结果表!$B$20,X70/(1+基础参数及输出结果表!$J$10),0)</f>
        <v>741.94371431677428</v>
      </c>
      <c r="Y71" s="45">
        <f>IF(Y2&lt;=基础参数及输出结果表!$B$20,Y70/(1+基础参数及输出结果表!$J$10),0)</f>
        <v>737.74006721016372</v>
      </c>
      <c r="Z71" s="45">
        <f>IF(Z2&lt;=基础参数及输出结果表!$B$20,Z70/(1+基础参数及输出结果表!$J$10),0)</f>
        <v>733.53642010355316</v>
      </c>
      <c r="AA71" s="45">
        <f>IF(AA2&lt;=基础参数及输出结果表!$B$20,AA70/(1+基础参数及输出结果表!$J$10),0)</f>
        <v>729.33277299694248</v>
      </c>
      <c r="AB71" s="45">
        <f>IF(AB2&lt;=基础参数及输出结果表!$B$20,AB70/(1+基础参数及输出结果表!$J$10),0)</f>
        <v>725.12912589033181</v>
      </c>
    </row>
    <row r="75" spans="1:28" ht="15" customHeight="1">
      <c r="A75" s="2" t="s">
        <v>362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56"/>
      <c r="Y75" s="56"/>
      <c r="Z75" s="56"/>
      <c r="AA75" s="56"/>
      <c r="AB75" s="56"/>
    </row>
    <row r="76" spans="1:28" ht="15" customHeight="1">
      <c r="A76" s="4" t="s">
        <v>363</v>
      </c>
      <c r="B76" s="9"/>
      <c r="C76" s="10"/>
      <c r="D76" s="7">
        <f>IF(D2&lt;=基础参数及输出结果表!$J$5,基础参数及输出结果表!$F$7/(1+基础参数及输出结果表!$J$9)*(1-基础参数及输出结果表!$J$6)/基础参数及输出结果表!$J$5,0)</f>
        <v>313.57072383173369</v>
      </c>
      <c r="E76" s="7">
        <f>IF(E2&lt;=基础参数及输出结果表!$J$5,基础参数及输出结果表!$F$7/(1+基础参数及输出结果表!$J$9)*(1-基础参数及输出结果表!$J$6)/基础参数及输出结果表!$J$5,0)</f>
        <v>313.57072383173369</v>
      </c>
      <c r="F76" s="7">
        <f>IF(F2&lt;=基础参数及输出结果表!$J$5,基础参数及输出结果表!$F$7/(1+基础参数及输出结果表!$J$9)*(1-基础参数及输出结果表!$J$6)/基础参数及输出结果表!$J$5,0)</f>
        <v>313.57072383173369</v>
      </c>
      <c r="G76" s="7">
        <f>IF(G2&lt;=基础参数及输出结果表!$J$5,基础参数及输出结果表!$F$7/(1+基础参数及输出结果表!$J$9)*(1-基础参数及输出结果表!$J$6)/基础参数及输出结果表!$J$5,0)</f>
        <v>313.57072383173369</v>
      </c>
      <c r="H76" s="7">
        <f>IF(H2&lt;=基础参数及输出结果表!$J$5,基础参数及输出结果表!$F$7/(1+基础参数及输出结果表!$J$9)*(1-基础参数及输出结果表!$J$6)/基础参数及输出结果表!$J$5,0)</f>
        <v>313.57072383173369</v>
      </c>
      <c r="I76" s="7">
        <f>IF(I2&lt;=基础参数及输出结果表!$J$5,基础参数及输出结果表!$F$7/(1+基础参数及输出结果表!$J$9)*(1-基础参数及输出结果表!$J$6)/基础参数及输出结果表!$J$5,0)</f>
        <v>313.57072383173369</v>
      </c>
      <c r="J76" s="7">
        <f>IF(J2&lt;=基础参数及输出结果表!$J$5,基础参数及输出结果表!$F$7/(1+基础参数及输出结果表!$J$9)*(1-基础参数及输出结果表!$J$6)/基础参数及输出结果表!$J$5,0)</f>
        <v>313.57072383173369</v>
      </c>
      <c r="K76" s="7">
        <f>IF(K2&lt;=基础参数及输出结果表!$J$5,基础参数及输出结果表!$F$7/(1+基础参数及输出结果表!$J$9)*(1-基础参数及输出结果表!$J$6)/基础参数及输出结果表!$J$5,0)</f>
        <v>313.57072383173369</v>
      </c>
      <c r="L76" s="7">
        <f>IF(L2&lt;=基础参数及输出结果表!$J$5,基础参数及输出结果表!$F$7/(1+基础参数及输出结果表!$J$9)*(1-基础参数及输出结果表!$J$6)/基础参数及输出结果表!$J$5,0)</f>
        <v>313.57072383173369</v>
      </c>
      <c r="M76" s="7">
        <f>IF(M2&lt;=基础参数及输出结果表!$J$5,基础参数及输出结果表!$F$7/(1+基础参数及输出结果表!$J$9)*(1-基础参数及输出结果表!$J$6)/基础参数及输出结果表!$J$5,0)</f>
        <v>313.57072383173369</v>
      </c>
      <c r="N76" s="7">
        <f>IF(N2&lt;=基础参数及输出结果表!$J$5,基础参数及输出结果表!$F$7/(1+基础参数及输出结果表!$J$9)*(1-基础参数及输出结果表!$J$6)/基础参数及输出结果表!$J$5,0)</f>
        <v>313.57072383173369</v>
      </c>
      <c r="O76" s="7">
        <f>IF(O2&lt;=基础参数及输出结果表!$J$5,基础参数及输出结果表!$F$7/(1+基础参数及输出结果表!$J$9)*(1-基础参数及输出结果表!$J$6)/基础参数及输出结果表!$J$5,0)</f>
        <v>313.57072383173369</v>
      </c>
      <c r="P76" s="7">
        <f>IF(P2&lt;=基础参数及输出结果表!$J$5,基础参数及输出结果表!$F$7/(1+基础参数及输出结果表!$J$9)*(1-基础参数及输出结果表!$J$6)/基础参数及输出结果表!$J$5,0)</f>
        <v>313.57072383173369</v>
      </c>
      <c r="Q76" s="7">
        <f>IF(Q2&lt;=基础参数及输出结果表!$J$5,基础参数及输出结果表!$F$7/(1+基础参数及输出结果表!$J$9)*(1-基础参数及输出结果表!$J$6)/基础参数及输出结果表!$J$5,0)</f>
        <v>313.57072383173369</v>
      </c>
      <c r="R76" s="7">
        <f>IF(R2&lt;=基础参数及输出结果表!$J$5,基础参数及输出结果表!$F$7/(1+基础参数及输出结果表!$J$9)*(1-基础参数及输出结果表!$J$6)/基础参数及输出结果表!$J$5,0)</f>
        <v>313.57072383173369</v>
      </c>
      <c r="S76" s="7">
        <f>IF(S2&lt;=基础参数及输出结果表!$J$5,基础参数及输出结果表!$F$7/(1+基础参数及输出结果表!$J$9)*(1-基础参数及输出结果表!$J$6)/基础参数及输出结果表!$J$5,0)</f>
        <v>0</v>
      </c>
      <c r="T76" s="7">
        <f>IF(T2&lt;=基础参数及输出结果表!$J$5,基础参数及输出结果表!$F$7/(1+基础参数及输出结果表!$J$9)*(1-基础参数及输出结果表!$J$6)/基础参数及输出结果表!$J$5,0)</f>
        <v>0</v>
      </c>
      <c r="U76" s="7">
        <f>IF(U2&lt;=基础参数及输出结果表!$J$5,基础参数及输出结果表!$F$7/(1+基础参数及输出结果表!$J$9)*(1-基础参数及输出结果表!$J$6)/基础参数及输出结果表!$J$5,0)</f>
        <v>0</v>
      </c>
      <c r="V76" s="7">
        <f>IF(V2&lt;=基础参数及输出结果表!$J$5,基础参数及输出结果表!$F$7/(1+基础参数及输出结果表!$J$9)*(1-基础参数及输出结果表!$J$6)/基础参数及输出结果表!$J$5,0)</f>
        <v>0</v>
      </c>
      <c r="W76" s="7">
        <f>IF(W2&lt;=基础参数及输出结果表!$J$5,基础参数及输出结果表!$F$7/(1+基础参数及输出结果表!$J$9)*(1-基础参数及输出结果表!$J$6)/基础参数及输出结果表!$J$5,0)</f>
        <v>0</v>
      </c>
      <c r="X76" s="7">
        <f>IF(X2&lt;=基础参数及输出结果表!$J$5,基础参数及输出结果表!$F$7/(1+基础参数及输出结果表!$J$9)*(1-基础参数及输出结果表!$J$6)/基础参数及输出结果表!$J$5,0)</f>
        <v>0</v>
      </c>
      <c r="Y76" s="7">
        <f>IF(Y2&lt;=基础参数及输出结果表!$J$5,基础参数及输出结果表!$F$7/(1+基础参数及输出结果表!$J$9)*(1-基础参数及输出结果表!$J$6)/基础参数及输出结果表!$J$5,0)</f>
        <v>0</v>
      </c>
      <c r="Z76" s="7">
        <f>IF(Z2&lt;=基础参数及输出结果表!$J$5,基础参数及输出结果表!$F$7/(1+基础参数及输出结果表!$J$9)*(1-基础参数及输出结果表!$J$6)/基础参数及输出结果表!$J$5,0)</f>
        <v>0</v>
      </c>
      <c r="AA76" s="7">
        <f>IF(AA2&lt;=基础参数及输出结果表!$J$5,基础参数及输出结果表!$F$7/(1+基础参数及输出结果表!$J$9)*(1-基础参数及输出结果表!$J$6)/基础参数及输出结果表!$J$5,0)</f>
        <v>0</v>
      </c>
      <c r="AB76" s="7">
        <f>IF(AB2&lt;=基础参数及输出结果表!$J$5,基础参数及输出结果表!$F$7/(1+基础参数及输出结果表!$J$9)*(1-基础参数及输出结果表!$J$6)/基础参数及输出结果表!$J$5,0)</f>
        <v>0</v>
      </c>
    </row>
    <row r="77" spans="1:28" ht="15" customHeight="1">
      <c r="A77" s="4" t="s">
        <v>364</v>
      </c>
      <c r="B77" s="6"/>
      <c r="C77" s="6"/>
      <c r="D77" s="7">
        <f t="shared" ref="D77:AB77" si="32">D76</f>
        <v>313.57072383173369</v>
      </c>
      <c r="E77" s="7">
        <f t="shared" si="32"/>
        <v>313.57072383173369</v>
      </c>
      <c r="F77" s="7">
        <f t="shared" si="32"/>
        <v>313.57072383173369</v>
      </c>
      <c r="G77" s="7">
        <f t="shared" si="32"/>
        <v>313.57072383173369</v>
      </c>
      <c r="H77" s="7">
        <f t="shared" si="32"/>
        <v>313.57072383173369</v>
      </c>
      <c r="I77" s="7">
        <f t="shared" si="32"/>
        <v>313.57072383173369</v>
      </c>
      <c r="J77" s="7">
        <f t="shared" si="32"/>
        <v>313.57072383173369</v>
      </c>
      <c r="K77" s="7">
        <f t="shared" si="32"/>
        <v>313.57072383173369</v>
      </c>
      <c r="L77" s="7">
        <f t="shared" si="32"/>
        <v>313.57072383173369</v>
      </c>
      <c r="M77" s="7">
        <f t="shared" si="32"/>
        <v>313.57072383173369</v>
      </c>
      <c r="N77" s="7">
        <f t="shared" si="32"/>
        <v>313.57072383173369</v>
      </c>
      <c r="O77" s="7">
        <f t="shared" si="32"/>
        <v>313.57072383173369</v>
      </c>
      <c r="P77" s="7">
        <f t="shared" si="32"/>
        <v>313.57072383173369</v>
      </c>
      <c r="Q77" s="7">
        <f t="shared" si="32"/>
        <v>313.57072383173369</v>
      </c>
      <c r="R77" s="7">
        <f t="shared" si="32"/>
        <v>313.57072383173369</v>
      </c>
      <c r="S77" s="7">
        <f t="shared" si="32"/>
        <v>0</v>
      </c>
      <c r="T77" s="7">
        <f t="shared" si="32"/>
        <v>0</v>
      </c>
      <c r="U77" s="7">
        <f t="shared" si="32"/>
        <v>0</v>
      </c>
      <c r="V77" s="7">
        <f t="shared" si="32"/>
        <v>0</v>
      </c>
      <c r="W77" s="7">
        <f t="shared" si="32"/>
        <v>0</v>
      </c>
      <c r="X77" s="7">
        <f t="shared" si="32"/>
        <v>0</v>
      </c>
      <c r="Y77" s="7">
        <f t="shared" si="32"/>
        <v>0</v>
      </c>
      <c r="Z77" s="7">
        <f t="shared" si="32"/>
        <v>0</v>
      </c>
      <c r="AA77" s="7">
        <f t="shared" si="32"/>
        <v>0</v>
      </c>
      <c r="AB77" s="7">
        <f t="shared" si="32"/>
        <v>0</v>
      </c>
    </row>
    <row r="78" spans="1:28" ht="15" customHeight="1">
      <c r="A78" s="24"/>
      <c r="B78" s="25"/>
      <c r="C78" s="25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</row>
    <row r="79" spans="1:28" ht="15" customHeight="1">
      <c r="A79" s="2" t="s">
        <v>365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56"/>
      <c r="Y79" s="56"/>
      <c r="Z79" s="56"/>
      <c r="AA79" s="56"/>
      <c r="AB79" s="56"/>
    </row>
    <row r="80" spans="1:28" ht="15" customHeight="1">
      <c r="A80" s="4" t="s">
        <v>366</v>
      </c>
      <c r="B80" s="5"/>
      <c r="C80" s="8"/>
      <c r="D80" s="8">
        <f>IF(基础参数及输出结果表!$B$16="集中式光伏",-(D70-D71),-(D64-D65))</f>
        <v>-97.090417618884885</v>
      </c>
      <c r="E80" s="8">
        <f>IF(基础参数及输出结果表!$B$16="集中式光伏",-(E70-E71),-(E64-E65))</f>
        <v>-95.864528507535283</v>
      </c>
      <c r="F80" s="8">
        <f>IF(基础参数及输出结果表!$B$16="集中式光伏",-(F70-F71),-(F64-F65))</f>
        <v>-95.374172862995465</v>
      </c>
      <c r="G80" s="8">
        <f>IF(基础参数及输出结果表!$B$16="集中式光伏",-(G70-G71),-(G64-G65))</f>
        <v>-94.883817218455761</v>
      </c>
      <c r="H80" s="8">
        <f>IF(基础参数及输出结果表!$B$16="集中式光伏",-(H70-H71),-(H64-H65))</f>
        <v>-94.393461573915829</v>
      </c>
      <c r="I80" s="8">
        <f>IF(基础参数及输出结果表!$B$16="集中式光伏",-(I70-I71),-(I64-I65))</f>
        <v>-93.903105929376011</v>
      </c>
      <c r="J80" s="8">
        <f>IF(基础参数及输出结果表!$B$16="集中式光伏",-(J70-J71),-(J64-J65))</f>
        <v>-93.412750284836193</v>
      </c>
      <c r="K80" s="8">
        <f>IF(基础参数及输出结果表!$B$16="集中式光伏",-(K70-K71),-(K64-K65))</f>
        <v>-92.922394640296375</v>
      </c>
      <c r="L80" s="8">
        <f>IF(基础参数及输出结果表!$B$16="集中式光伏",-(L70-L71),-(L64-L65))</f>
        <v>-92.432038995756557</v>
      </c>
      <c r="M80" s="8">
        <f>IF(基础参数及输出结果表!$B$16="集中式光伏",-(M70-M71),-(M64-M65))</f>
        <v>-91.941683351216739</v>
      </c>
      <c r="N80" s="8">
        <f>IF(基础参数及输出结果表!$B$16="集中式光伏",-(N70-N71),-(N64-N65))</f>
        <v>-91.451327706676921</v>
      </c>
      <c r="O80" s="8">
        <f>IF(基础参数及输出结果表!$B$16="集中式光伏",-(O70-O71),-(O64-O65))</f>
        <v>-90.960972062137103</v>
      </c>
      <c r="P80" s="8">
        <f>IF(基础参数及输出结果表!$B$16="集中式光伏",-(P70-P71),-(P64-P65))</f>
        <v>-90.470616417597284</v>
      </c>
      <c r="Q80" s="8">
        <f>IF(基础参数及输出结果表!$B$16="集中式光伏",-(Q70-Q71),-(Q64-Q65))</f>
        <v>-89.980260773057466</v>
      </c>
      <c r="R80" s="8">
        <f>IF(基础参数及输出结果表!$B$16="集中式光伏",-(R70-R71),-(R64-R65))</f>
        <v>-89.489905128517648</v>
      </c>
      <c r="S80" s="8">
        <f>IF(基础参数及输出结果表!$B$16="集中式光伏",-(S70-S71),-(S64-S65))</f>
        <v>-88.99954948397783</v>
      </c>
      <c r="T80" s="8">
        <f>IF(基础参数及输出结果表!$B$16="集中式光伏",-(T70-T71),-(T64-T65))</f>
        <v>-88.509193839438012</v>
      </c>
      <c r="U80" s="8">
        <f>IF(基础参数及输出结果表!$B$16="集中式光伏",-(U70-U71),-(U64-U65))</f>
        <v>-88.018838194898194</v>
      </c>
      <c r="V80" s="8">
        <f>IF(基础参数及输出结果表!$B$16="集中式光伏",-(V70-V71),-(V64-V65))</f>
        <v>-87.528482550358376</v>
      </c>
      <c r="W80" s="8">
        <f>IF(基础参数及输出结果表!$B$16="集中式光伏",-(W70-W71),-(W64-W65))</f>
        <v>-87.038126905818558</v>
      </c>
      <c r="X80" s="8">
        <f>IF(基础参数及输出结果表!$B$16="集中式光伏",-(X70-X71),-(X64-X65))</f>
        <v>-86.54777126127874</v>
      </c>
      <c r="Y80" s="8">
        <f>IF(基础参数及输出结果表!$B$16="集中式光伏",-(Y70-Y71),-(Y64-Y65))</f>
        <v>-86.057415616738922</v>
      </c>
      <c r="Z80" s="8">
        <f>IF(基础参数及输出结果表!$B$16="集中式光伏",-(Z70-Z71),-(Z64-Z65))</f>
        <v>-85.567059972199104</v>
      </c>
      <c r="AA80" s="8">
        <f>IF(基础参数及输出结果表!$B$16="集中式光伏",-(AA70-AA71),-(AA64-AA65))</f>
        <v>-85.076704327659286</v>
      </c>
      <c r="AB80" s="8">
        <f>IF(基础参数及输出结果表!$B$16="集中式光伏",-(AB70-AB71),-(AB64-AB65))</f>
        <v>-84.586348683119354</v>
      </c>
    </row>
    <row r="81" spans="1:28" ht="15" customHeight="1">
      <c r="A81" s="4" t="s">
        <v>367</v>
      </c>
      <c r="B81" s="27"/>
      <c r="C81" s="8"/>
      <c r="D81" s="8">
        <f>IF(D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E81" s="8">
        <f>IF(E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F81" s="8">
        <f>IF(F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G81" s="8">
        <f>IF(G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H81" s="8">
        <f>IF(H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I81" s="8">
        <f>IF(I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J81" s="8">
        <f>IF(J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K81" s="8">
        <f>IF(K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L81" s="8">
        <f>IF(L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M81" s="8">
        <f>IF(M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N81" s="8">
        <f>IF(N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O81" s="8">
        <f>IF(O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P81" s="8">
        <f>IF(P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Q81" s="8">
        <f>IF(Q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R81" s="8">
        <f>IF(R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S81" s="8">
        <f>IF(S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T81" s="8">
        <f>IF(T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U81" s="8">
        <f>IF(U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V81" s="8">
        <f>IF(V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W81" s="8">
        <f>IF(W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X81" s="8">
        <f>IF(X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Y81" s="8">
        <f>IF(Y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Z81" s="8">
        <f>IF(Z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AA81" s="8">
        <f>IF(AA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  <c r="AB81" s="8">
        <f>IF(AB2&lt;=基础参数及输出结果表!$B$20,基础参数及输出结果表!$F$24*基础参数及输出结果表!$B$14*1000000*基础参数及输出结果表!$J$12/(1+基础参数及输出结果表!$J$12)/10000+基础参数及输出结果表!$F$25*基础参数及输出结果表!$B$14*1000000*基础参数及输出结果表!$J$11/(1+基础参数及输出结果表!$J$11)/10000+基础参数及输出结果表!$F$7*基础参数及输出结果表!$F$26*基础参数及输出结果表!$J$12/(1+基础参数及输出结果表!$J$12)+IF(基础参数及输出结果表!$E$11="土地租金（元/块/年）",基础参数及输出结果表!$F$11*基础参数及输出结果表!$F$14*基础参数及输出结果表!$J$11/(1+基础参数及输出结果表!$J$11)/10000,基础参数及输出结果表!$F$11*基础参数及输出结果表!$F$10*基础参数及输出结果表!$J$11/(1+基础参数及输出结果表!$J$11)/10000),0)</f>
        <v>6.2150943396226408</v>
      </c>
    </row>
    <row r="82" spans="1:28" ht="15" customHeight="1">
      <c r="A82" s="4" t="s">
        <v>368</v>
      </c>
      <c r="B82" s="27"/>
      <c r="C82" s="8"/>
      <c r="D82" s="8">
        <f>基础参数及输出结果表!$F$7*基础参数及输出结果表!$J$9/(1+基础参数及输出结果表!$J$9)</f>
        <v>568.88330791999272</v>
      </c>
      <c r="E82" s="8">
        <f>IF(E2&lt;=基础参数及输出结果表!$B$20,D85,0)</f>
        <v>478.00798464073046</v>
      </c>
      <c r="F82" s="8">
        <f>IF(F2&lt;=基础参数及输出结果表!$B$20,E85,0)</f>
        <v>388.3585504728178</v>
      </c>
      <c r="G82" s="8">
        <f>IF(G2&lt;=基础参数及输出结果表!$B$20,F85,0)</f>
        <v>299.19947194944496</v>
      </c>
      <c r="H82" s="8">
        <f>IF(H2&lt;=基础参数及输出结果表!$B$20,G85,0)</f>
        <v>210.53074907061182</v>
      </c>
      <c r="I82" s="8">
        <f>IF(I2&lt;=基础参数及输出结果表!$B$20,H85,0)</f>
        <v>122.35238183631863</v>
      </c>
      <c r="J82" s="8">
        <f>IF(J2&lt;=基础参数及输出结果表!$B$20,I85,0)</f>
        <v>34.664370246565255</v>
      </c>
      <c r="K82" s="8">
        <f>IF(K2&lt;=基础参数及输出结果表!$B$20,J85,0)</f>
        <v>0</v>
      </c>
      <c r="L82" s="8">
        <f>IF(L2&lt;=基础参数及输出结果表!$B$20,K85,0)</f>
        <v>0</v>
      </c>
      <c r="M82" s="8">
        <f>IF(M2&lt;=基础参数及输出结果表!$B$20,L85,0)</f>
        <v>0</v>
      </c>
      <c r="N82" s="8">
        <f>IF(N2&lt;=基础参数及输出结果表!$B$20,M85,0)</f>
        <v>0</v>
      </c>
      <c r="O82" s="8">
        <f>IF(O2&lt;=基础参数及输出结果表!$B$20,N85,0)</f>
        <v>0</v>
      </c>
      <c r="P82" s="8">
        <f>IF(P2&lt;=基础参数及输出结果表!$B$20,O85,0)</f>
        <v>0</v>
      </c>
      <c r="Q82" s="8">
        <f>IF(Q2&lt;=基础参数及输出结果表!$B$20,P85,0)</f>
        <v>0</v>
      </c>
      <c r="R82" s="8">
        <f>IF(R2&lt;=基础参数及输出结果表!$B$20,Q85,0)</f>
        <v>0</v>
      </c>
      <c r="S82" s="8">
        <f>IF(S2&lt;=基础参数及输出结果表!$B$20,R85,0)</f>
        <v>0</v>
      </c>
      <c r="T82" s="8">
        <f>IF(T2&lt;=基础参数及输出结果表!$B$20,S85,0)</f>
        <v>0</v>
      </c>
      <c r="U82" s="8">
        <f>IF(U2&lt;=基础参数及输出结果表!$B$20,T85,0)</f>
        <v>0</v>
      </c>
      <c r="V82" s="8">
        <f>IF(V2&lt;=基础参数及输出结果表!$B$20,U85,0)</f>
        <v>0</v>
      </c>
      <c r="W82" s="8">
        <f>IF(W2&lt;=基础参数及输出结果表!$B$20,V85,0)</f>
        <v>0</v>
      </c>
      <c r="X82" s="8">
        <f>IF(X2&lt;=基础参数及输出结果表!$B$20,W85,0)</f>
        <v>0</v>
      </c>
      <c r="Y82" s="8">
        <f>IF(Y2&lt;=基础参数及输出结果表!$B$20,X85,0)</f>
        <v>0</v>
      </c>
      <c r="Z82" s="8">
        <f>IF(Z2&lt;=基础参数及输出结果表!$B$20,Y85,0)</f>
        <v>0</v>
      </c>
      <c r="AA82" s="8">
        <f>IF(AA2&lt;=基础参数及输出结果表!$B$20,Z85,0)</f>
        <v>0</v>
      </c>
      <c r="AB82" s="8">
        <f>IF(AB2&lt;=基础参数及输出结果表!$B$20,AA85,0)</f>
        <v>0</v>
      </c>
    </row>
    <row r="83" spans="1:28" ht="15" customHeight="1">
      <c r="A83" s="4" t="s">
        <v>369</v>
      </c>
      <c r="B83" s="27"/>
      <c r="C83" s="8"/>
      <c r="D83" s="8">
        <f t="shared" ref="D83:AB83" si="33">IF(D80+D81+D82&gt;=0,D80+D81,-D82)</f>
        <v>-90.875323279262247</v>
      </c>
      <c r="E83" s="8">
        <f t="shared" si="33"/>
        <v>-89.649434167912645</v>
      </c>
      <c r="F83" s="8">
        <f t="shared" si="33"/>
        <v>-89.159078523372827</v>
      </c>
      <c r="G83" s="8">
        <f t="shared" si="33"/>
        <v>-88.668722878833123</v>
      </c>
      <c r="H83" s="8">
        <f t="shared" si="33"/>
        <v>-88.178367234293191</v>
      </c>
      <c r="I83" s="8">
        <f t="shared" si="33"/>
        <v>-87.688011589753373</v>
      </c>
      <c r="J83" s="8">
        <f t="shared" si="33"/>
        <v>-34.664370246565255</v>
      </c>
      <c r="K83" s="8">
        <f t="shared" si="33"/>
        <v>0</v>
      </c>
      <c r="L83" s="8">
        <f t="shared" si="33"/>
        <v>0</v>
      </c>
      <c r="M83" s="8">
        <f t="shared" si="33"/>
        <v>0</v>
      </c>
      <c r="N83" s="8">
        <f t="shared" si="33"/>
        <v>0</v>
      </c>
      <c r="O83" s="8">
        <f t="shared" si="33"/>
        <v>0</v>
      </c>
      <c r="P83" s="8">
        <f t="shared" si="33"/>
        <v>0</v>
      </c>
      <c r="Q83" s="8">
        <f t="shared" si="33"/>
        <v>0</v>
      </c>
      <c r="R83" s="8">
        <f t="shared" si="33"/>
        <v>0</v>
      </c>
      <c r="S83" s="8">
        <f t="shared" si="33"/>
        <v>0</v>
      </c>
      <c r="T83" s="8">
        <f t="shared" si="33"/>
        <v>0</v>
      </c>
      <c r="U83" s="8">
        <f t="shared" si="33"/>
        <v>0</v>
      </c>
      <c r="V83" s="8">
        <f t="shared" si="33"/>
        <v>0</v>
      </c>
      <c r="W83" s="8">
        <f t="shared" si="33"/>
        <v>0</v>
      </c>
      <c r="X83" s="8">
        <f t="shared" si="33"/>
        <v>0</v>
      </c>
      <c r="Y83" s="8">
        <f t="shared" si="33"/>
        <v>0</v>
      </c>
      <c r="Z83" s="8">
        <f t="shared" si="33"/>
        <v>0</v>
      </c>
      <c r="AA83" s="8">
        <f t="shared" si="33"/>
        <v>0</v>
      </c>
      <c r="AB83" s="8">
        <f t="shared" si="33"/>
        <v>0</v>
      </c>
    </row>
    <row r="84" spans="1:28" ht="15" customHeight="1">
      <c r="A84" s="4" t="s">
        <v>370</v>
      </c>
      <c r="B84" s="27"/>
      <c r="C84" s="7"/>
      <c r="D84" s="8">
        <f t="shared" ref="D84:AB84" si="34">D80+D81-D83</f>
        <v>0</v>
      </c>
      <c r="E84" s="8">
        <f t="shared" si="34"/>
        <v>0</v>
      </c>
      <c r="F84" s="8">
        <f t="shared" si="34"/>
        <v>0</v>
      </c>
      <c r="G84" s="8">
        <f t="shared" si="34"/>
        <v>0</v>
      </c>
      <c r="H84" s="8">
        <f t="shared" si="34"/>
        <v>0</v>
      </c>
      <c r="I84" s="8">
        <f t="shared" si="34"/>
        <v>0</v>
      </c>
      <c r="J84" s="8">
        <f t="shared" si="34"/>
        <v>-52.533285698648299</v>
      </c>
      <c r="K84" s="8">
        <f t="shared" si="34"/>
        <v>-86.707300300673737</v>
      </c>
      <c r="L84" s="8">
        <f t="shared" si="34"/>
        <v>-86.216944656133919</v>
      </c>
      <c r="M84" s="8">
        <f t="shared" si="34"/>
        <v>-85.7265890115941</v>
      </c>
      <c r="N84" s="8">
        <f t="shared" si="34"/>
        <v>-85.236233367054282</v>
      </c>
      <c r="O84" s="8">
        <f t="shared" si="34"/>
        <v>-84.745877722514464</v>
      </c>
      <c r="P84" s="8">
        <f t="shared" si="34"/>
        <v>-84.255522077974646</v>
      </c>
      <c r="Q84" s="8">
        <f t="shared" si="34"/>
        <v>-83.765166433434828</v>
      </c>
      <c r="R84" s="8">
        <f t="shared" si="34"/>
        <v>-83.27481078889501</v>
      </c>
      <c r="S84" s="8">
        <f t="shared" si="34"/>
        <v>-82.784455144355192</v>
      </c>
      <c r="T84" s="8">
        <f t="shared" si="34"/>
        <v>-82.294099499815374</v>
      </c>
      <c r="U84" s="8">
        <f t="shared" si="34"/>
        <v>-81.803743855275556</v>
      </c>
      <c r="V84" s="8">
        <f t="shared" si="34"/>
        <v>-81.313388210735738</v>
      </c>
      <c r="W84" s="8">
        <f t="shared" si="34"/>
        <v>-80.82303256619592</v>
      </c>
      <c r="X84" s="8">
        <f t="shared" si="34"/>
        <v>-80.332676921656102</v>
      </c>
      <c r="Y84" s="8">
        <f t="shared" si="34"/>
        <v>-79.842321277116284</v>
      </c>
      <c r="Z84" s="8">
        <f t="shared" si="34"/>
        <v>-79.351965632576466</v>
      </c>
      <c r="AA84" s="8">
        <f t="shared" si="34"/>
        <v>-78.861609988036648</v>
      </c>
      <c r="AB84" s="8">
        <f t="shared" si="34"/>
        <v>-78.371254343496716</v>
      </c>
    </row>
    <row r="85" spans="1:28" ht="15" customHeight="1">
      <c r="A85" s="4" t="s">
        <v>371</v>
      </c>
      <c r="B85" s="27"/>
      <c r="C85" s="7"/>
      <c r="D85" s="8">
        <f t="shared" ref="D85:AB85" si="35">D82+D83</f>
        <v>478.00798464073046</v>
      </c>
      <c r="E85" s="8">
        <f t="shared" si="35"/>
        <v>388.3585504728178</v>
      </c>
      <c r="F85" s="8">
        <f t="shared" si="35"/>
        <v>299.19947194944496</v>
      </c>
      <c r="G85" s="8">
        <f t="shared" si="35"/>
        <v>210.53074907061182</v>
      </c>
      <c r="H85" s="8">
        <f t="shared" si="35"/>
        <v>122.35238183631863</v>
      </c>
      <c r="I85" s="8">
        <f t="shared" si="35"/>
        <v>34.664370246565255</v>
      </c>
      <c r="J85" s="8">
        <f t="shared" si="35"/>
        <v>0</v>
      </c>
      <c r="K85" s="8">
        <f t="shared" si="35"/>
        <v>0</v>
      </c>
      <c r="L85" s="8">
        <f t="shared" si="35"/>
        <v>0</v>
      </c>
      <c r="M85" s="8">
        <f t="shared" si="35"/>
        <v>0</v>
      </c>
      <c r="N85" s="8">
        <f t="shared" si="35"/>
        <v>0</v>
      </c>
      <c r="O85" s="8">
        <f t="shared" si="35"/>
        <v>0</v>
      </c>
      <c r="P85" s="8">
        <f t="shared" si="35"/>
        <v>0</v>
      </c>
      <c r="Q85" s="8">
        <f t="shared" si="35"/>
        <v>0</v>
      </c>
      <c r="R85" s="8">
        <f t="shared" si="35"/>
        <v>0</v>
      </c>
      <c r="S85" s="8">
        <f t="shared" si="35"/>
        <v>0</v>
      </c>
      <c r="T85" s="8">
        <f t="shared" si="35"/>
        <v>0</v>
      </c>
      <c r="U85" s="8">
        <f t="shared" si="35"/>
        <v>0</v>
      </c>
      <c r="V85" s="8">
        <f t="shared" si="35"/>
        <v>0</v>
      </c>
      <c r="W85" s="8">
        <f t="shared" si="35"/>
        <v>0</v>
      </c>
      <c r="X85" s="8">
        <f t="shared" si="35"/>
        <v>0</v>
      </c>
      <c r="Y85" s="8">
        <f t="shared" si="35"/>
        <v>0</v>
      </c>
      <c r="Z85" s="8">
        <f t="shared" si="35"/>
        <v>0</v>
      </c>
      <c r="AA85" s="8">
        <f t="shared" si="35"/>
        <v>0</v>
      </c>
      <c r="AB85" s="8">
        <f t="shared" si="35"/>
        <v>0</v>
      </c>
    </row>
    <row r="86" spans="1:28" ht="15" customHeight="1">
      <c r="A86" s="4" t="s">
        <v>372</v>
      </c>
      <c r="B86" s="27"/>
      <c r="C86" s="7"/>
      <c r="D86" s="8">
        <f>D84*SUM(基础参数及输出结果表!$J$13:$J$15)</f>
        <v>0</v>
      </c>
      <c r="E86" s="8">
        <f>E84*SUM(基础参数及输出结果表!$J$13:$J$15)</f>
        <v>0</v>
      </c>
      <c r="F86" s="8">
        <f>F84*SUM(基础参数及输出结果表!$J$13:$J$15)</f>
        <v>0</v>
      </c>
      <c r="G86" s="8">
        <f>G84*SUM(基础参数及输出结果表!$J$13:$J$15)</f>
        <v>0</v>
      </c>
      <c r="H86" s="8">
        <f>H84*SUM(基础参数及输出结果表!$J$13:$J$15)</f>
        <v>0</v>
      </c>
      <c r="I86" s="8">
        <f>I84*SUM(基础参数及输出结果表!$J$13:$J$15)</f>
        <v>0</v>
      </c>
      <c r="J86" s="8">
        <f>J84*SUM(基础参数及输出结果表!$J$13:$J$15)</f>
        <v>-6.3039942838377963</v>
      </c>
      <c r="K86" s="8">
        <f>K84*SUM(基础参数及输出结果表!$J$13:$J$15)</f>
        <v>-10.40487603608085</v>
      </c>
      <c r="L86" s="8">
        <f>L84*SUM(基础参数及输出结果表!$J$13:$J$15)</f>
        <v>-10.34603335873607</v>
      </c>
      <c r="M86" s="8">
        <f>M84*SUM(基础参数及输出结果表!$J$13:$J$15)</f>
        <v>-10.287190681391293</v>
      </c>
      <c r="N86" s="8">
        <f>N84*SUM(基础参数及输出结果表!$J$13:$J$15)</f>
        <v>-10.228348004046515</v>
      </c>
      <c r="O86" s="8">
        <f>O84*SUM(基础参数及输出结果表!$J$13:$J$15)</f>
        <v>-10.169505326701737</v>
      </c>
      <c r="P86" s="8">
        <f>P84*SUM(基础参数及输出结果表!$J$13:$J$15)</f>
        <v>-10.110662649356959</v>
      </c>
      <c r="Q86" s="8">
        <f>Q84*SUM(基础参数及输出结果表!$J$13:$J$15)</f>
        <v>-10.051819972012181</v>
      </c>
      <c r="R86" s="8">
        <f>R84*SUM(基础参数及输出结果表!$J$13:$J$15)</f>
        <v>-9.9929772946674014</v>
      </c>
      <c r="S86" s="8">
        <f>S84*SUM(基础参数及输出结果表!$J$13:$J$15)</f>
        <v>-9.9341346173226235</v>
      </c>
      <c r="T86" s="8">
        <f>T84*SUM(基础参数及输出结果表!$J$13:$J$15)</f>
        <v>-9.8752919399778456</v>
      </c>
      <c r="U86" s="8">
        <f>U84*SUM(基础参数及输出结果表!$J$13:$J$15)</f>
        <v>-9.8164492626330677</v>
      </c>
      <c r="V86" s="8">
        <f>V84*SUM(基础参数及输出结果表!$J$13:$J$15)</f>
        <v>-9.7576065852882898</v>
      </c>
      <c r="W86" s="8">
        <f>W84*SUM(基础参数及输出结果表!$J$13:$J$15)</f>
        <v>-9.698763907943512</v>
      </c>
      <c r="X86" s="8">
        <f>X84*SUM(基础参数及输出结果表!$J$13:$J$15)</f>
        <v>-9.6399212305987323</v>
      </c>
      <c r="Y86" s="8">
        <f>Y84*SUM(基础参数及输出结果表!$J$13:$J$15)</f>
        <v>-9.5810785532539544</v>
      </c>
      <c r="Z86" s="8">
        <f>Z84*SUM(基础参数及输出结果表!$J$13:$J$15)</f>
        <v>-9.5222358759091765</v>
      </c>
      <c r="AA86" s="8">
        <f>AA84*SUM(基础参数及输出结果表!$J$13:$J$15)</f>
        <v>-9.4633931985643986</v>
      </c>
      <c r="AB86" s="8">
        <f>AB84*SUM(基础参数及输出结果表!$J$13:$J$15)</f>
        <v>-9.4045505212196066</v>
      </c>
    </row>
    <row r="87" spans="1:28" ht="15" customHeight="1">
      <c r="A87" s="4" t="s">
        <v>373</v>
      </c>
      <c r="B87" s="27"/>
      <c r="C87" s="7"/>
      <c r="D87" s="8">
        <f>-IF(D2=1,基础参数及输出结果表!$F$7*基础参数及输出结果表!$J$16,0)</f>
        <v>-1.6559999999999995</v>
      </c>
      <c r="E87" s="8">
        <f>-IF(E2=1,基础参数及输出结果表!$F$7*基础参数及输出结果表!$J$16,0)</f>
        <v>0</v>
      </c>
      <c r="F87" s="8">
        <f>-IF(F2=1,基础参数及输出结果表!$F$7*基础参数及输出结果表!$J$16,0)</f>
        <v>0</v>
      </c>
      <c r="G87" s="8">
        <f>-IF(G2=1,基础参数及输出结果表!$F$7*基础参数及输出结果表!$J$16,0)</f>
        <v>0</v>
      </c>
      <c r="H87" s="8">
        <f>-IF(H2=1,基础参数及输出结果表!$F$7*基础参数及输出结果表!$J$16,0)</f>
        <v>0</v>
      </c>
      <c r="I87" s="8">
        <f>-IF(I2=1,基础参数及输出结果表!$F$7*基础参数及输出结果表!$J$16,0)</f>
        <v>0</v>
      </c>
      <c r="J87" s="8">
        <f>-IF(J2=1,基础参数及输出结果表!$F$7*基础参数及输出结果表!$J$16,0)</f>
        <v>0</v>
      </c>
      <c r="K87" s="8">
        <f>-IF(K2=1,基础参数及输出结果表!$F$7*基础参数及输出结果表!$J$16,0)</f>
        <v>0</v>
      </c>
      <c r="L87" s="8">
        <f>-IF(L2=1,基础参数及输出结果表!$F$7*基础参数及输出结果表!$J$16,0)</f>
        <v>0</v>
      </c>
      <c r="M87" s="8">
        <f>-IF(M2=1,基础参数及输出结果表!$F$7*基础参数及输出结果表!$J$16,0)</f>
        <v>0</v>
      </c>
      <c r="N87" s="8">
        <f>-IF(N2=1,基础参数及输出结果表!$F$7*基础参数及输出结果表!$J$16,0)</f>
        <v>0</v>
      </c>
      <c r="O87" s="8">
        <f>-IF(O2=1,基础参数及输出结果表!$F$7*基础参数及输出结果表!$J$16,0)</f>
        <v>0</v>
      </c>
      <c r="P87" s="8">
        <f>-IF(P2=1,基础参数及输出结果表!$F$7*基础参数及输出结果表!$J$16,0)</f>
        <v>0</v>
      </c>
      <c r="Q87" s="8">
        <f>-IF(Q2=1,基础参数及输出结果表!$F$7*基础参数及输出结果表!$J$16,0)</f>
        <v>0</v>
      </c>
      <c r="R87" s="8">
        <f>-IF(R2=1,基础参数及输出结果表!$F$7*基础参数及输出结果表!$J$16,0)</f>
        <v>0</v>
      </c>
      <c r="S87" s="8">
        <f>-IF(S2=1,基础参数及输出结果表!$F$7*基础参数及输出结果表!$J$16,0)</f>
        <v>0</v>
      </c>
      <c r="T87" s="8">
        <f>-IF(T2=1,基础参数及输出结果表!$F$7*基础参数及输出结果表!$J$16,0)</f>
        <v>0</v>
      </c>
      <c r="U87" s="8">
        <f>-IF(U2=1,基础参数及输出结果表!$F$7*基础参数及输出结果表!$J$16,0)</f>
        <v>0</v>
      </c>
      <c r="V87" s="8">
        <f>-IF(V2=1,基础参数及输出结果表!$F$7*基础参数及输出结果表!$J$16,0)</f>
        <v>0</v>
      </c>
      <c r="W87" s="8">
        <f>-IF(W2=1,基础参数及输出结果表!$F$7*基础参数及输出结果表!$J$16,0)</f>
        <v>0</v>
      </c>
      <c r="X87" s="8">
        <f>-IF(X2=1,基础参数及输出结果表!$F$7*基础参数及输出结果表!$J$16,0)</f>
        <v>0</v>
      </c>
      <c r="Y87" s="8">
        <f>-IF(Y2=1,基础参数及输出结果表!$F$7*基础参数及输出结果表!$J$16,0)</f>
        <v>0</v>
      </c>
      <c r="Z87" s="8">
        <f>-IF(Z2=1,基础参数及输出结果表!$F$7*基础参数及输出结果表!$J$16,0)</f>
        <v>0</v>
      </c>
      <c r="AA87" s="8">
        <f>-IF(AA2=1,基础参数及输出结果表!$F$7*基础参数及输出结果表!$J$16,0)</f>
        <v>0</v>
      </c>
      <c r="AB87" s="8">
        <f>-IF(AB2=1,基础参数及输出结果表!$F$7*基础参数及输出结果表!$J$16,0)</f>
        <v>0</v>
      </c>
    </row>
    <row r="88" spans="1:28" ht="15" customHeight="1">
      <c r="A88" s="4" t="s">
        <v>374</v>
      </c>
      <c r="B88" s="27"/>
      <c r="C88" s="7"/>
      <c r="D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E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F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G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H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I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J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K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L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M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N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O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P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Q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R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S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T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U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V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W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X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Y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Z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AA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  <c r="AB88" s="8">
        <f>-IF(基础参数及输出结果表!$E$10="土地面积（平方米）",基础参数及输出结果表!$J$18*基础参数及输出结果表!$F$10/10000,基础参数及输出结果表!$J$18*基础参数及输出结果表!$F$10*666.67/10000)</f>
        <v>0</v>
      </c>
    </row>
    <row r="89" spans="1:28" ht="15" customHeight="1">
      <c r="A89" s="4" t="s">
        <v>375</v>
      </c>
      <c r="B89" s="27"/>
      <c r="C89" s="7"/>
      <c r="D89" s="8">
        <f t="shared" ref="D89:AB89" si="36">D86+D87+D88</f>
        <v>-1.6559999999999995</v>
      </c>
      <c r="E89" s="8">
        <f t="shared" si="36"/>
        <v>0</v>
      </c>
      <c r="F89" s="8">
        <f t="shared" si="36"/>
        <v>0</v>
      </c>
      <c r="G89" s="8">
        <f t="shared" si="36"/>
        <v>0</v>
      </c>
      <c r="H89" s="8">
        <f t="shared" si="36"/>
        <v>0</v>
      </c>
      <c r="I89" s="8">
        <f t="shared" si="36"/>
        <v>0</v>
      </c>
      <c r="J89" s="8">
        <f t="shared" si="36"/>
        <v>-6.3039942838377963</v>
      </c>
      <c r="K89" s="8">
        <f t="shared" si="36"/>
        <v>-10.40487603608085</v>
      </c>
      <c r="L89" s="8">
        <f t="shared" si="36"/>
        <v>-10.34603335873607</v>
      </c>
      <c r="M89" s="8">
        <f t="shared" si="36"/>
        <v>-10.287190681391293</v>
      </c>
      <c r="N89" s="8">
        <f t="shared" si="36"/>
        <v>-10.228348004046515</v>
      </c>
      <c r="O89" s="8">
        <f t="shared" si="36"/>
        <v>-10.169505326701737</v>
      </c>
      <c r="P89" s="8">
        <f t="shared" si="36"/>
        <v>-10.110662649356959</v>
      </c>
      <c r="Q89" s="8">
        <f t="shared" si="36"/>
        <v>-10.051819972012181</v>
      </c>
      <c r="R89" s="8">
        <f t="shared" si="36"/>
        <v>-9.9929772946674014</v>
      </c>
      <c r="S89" s="8">
        <f t="shared" si="36"/>
        <v>-9.9341346173226235</v>
      </c>
      <c r="T89" s="8">
        <f t="shared" si="36"/>
        <v>-9.8752919399778456</v>
      </c>
      <c r="U89" s="8">
        <f t="shared" si="36"/>
        <v>-9.8164492626330677</v>
      </c>
      <c r="V89" s="8">
        <f t="shared" si="36"/>
        <v>-9.7576065852882898</v>
      </c>
      <c r="W89" s="8">
        <f t="shared" si="36"/>
        <v>-9.698763907943512</v>
      </c>
      <c r="X89" s="8">
        <f t="shared" si="36"/>
        <v>-9.6399212305987323</v>
      </c>
      <c r="Y89" s="8">
        <f t="shared" si="36"/>
        <v>-9.5810785532539544</v>
      </c>
      <c r="Z89" s="8">
        <f t="shared" si="36"/>
        <v>-9.5222358759091765</v>
      </c>
      <c r="AA89" s="8">
        <f t="shared" si="36"/>
        <v>-9.4633931985643986</v>
      </c>
      <c r="AB89" s="8">
        <f t="shared" si="36"/>
        <v>-9.4045505212196066</v>
      </c>
    </row>
    <row r="90" spans="1:28" ht="15" customHeight="1">
      <c r="A90" s="25"/>
      <c r="B90" s="25"/>
      <c r="C90" s="25"/>
      <c r="D90" s="25"/>
      <c r="E90" s="25"/>
      <c r="F90" s="28"/>
      <c r="G90" s="28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8" ht="15" customHeight="1">
      <c r="A91" s="2" t="s">
        <v>376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56"/>
      <c r="Y91" s="56"/>
      <c r="Z91" s="56"/>
      <c r="AA91" s="56"/>
      <c r="AB91" s="56"/>
    </row>
    <row r="92" spans="1:28" ht="15" customHeight="1">
      <c r="A92" s="4" t="s">
        <v>377</v>
      </c>
      <c r="B92" s="27"/>
      <c r="C92" s="11"/>
      <c r="D92" s="7">
        <f>基础参数及输出结果表!$F$7*(1-基础参数及输出结果表!$J$23)</f>
        <v>3863.9999999999991</v>
      </c>
      <c r="E92" s="7">
        <f t="shared" ref="E92:AB92" si="37">ROUND(D92+D93,5)</f>
        <v>3477.6</v>
      </c>
      <c r="F92" s="7">
        <f t="shared" si="37"/>
        <v>3091.2</v>
      </c>
      <c r="G92" s="7">
        <f t="shared" si="37"/>
        <v>2704.8</v>
      </c>
      <c r="H92" s="7">
        <f t="shared" si="37"/>
        <v>2318.4</v>
      </c>
      <c r="I92" s="7">
        <f t="shared" si="37"/>
        <v>1932</v>
      </c>
      <c r="J92" s="7">
        <f t="shared" si="37"/>
        <v>1545.6</v>
      </c>
      <c r="K92" s="7">
        <f t="shared" si="37"/>
        <v>1159.2</v>
      </c>
      <c r="L92" s="7">
        <f t="shared" si="37"/>
        <v>772.8</v>
      </c>
      <c r="M92" s="7">
        <f t="shared" si="37"/>
        <v>386.4</v>
      </c>
      <c r="N92" s="7">
        <f t="shared" si="37"/>
        <v>0</v>
      </c>
      <c r="O92" s="7">
        <f t="shared" si="37"/>
        <v>0</v>
      </c>
      <c r="P92" s="7">
        <f t="shared" si="37"/>
        <v>0</v>
      </c>
      <c r="Q92" s="7">
        <f t="shared" si="37"/>
        <v>0</v>
      </c>
      <c r="R92" s="7">
        <f t="shared" si="37"/>
        <v>0</v>
      </c>
      <c r="S92" s="7">
        <f t="shared" si="37"/>
        <v>0</v>
      </c>
      <c r="T92" s="7">
        <f t="shared" si="37"/>
        <v>0</v>
      </c>
      <c r="U92" s="7">
        <f t="shared" si="37"/>
        <v>0</v>
      </c>
      <c r="V92" s="7">
        <f t="shared" si="37"/>
        <v>0</v>
      </c>
      <c r="W92" s="7">
        <f t="shared" si="37"/>
        <v>0</v>
      </c>
      <c r="X92" s="7">
        <f t="shared" si="37"/>
        <v>0</v>
      </c>
      <c r="Y92" s="7">
        <f t="shared" si="37"/>
        <v>0</v>
      </c>
      <c r="Z92" s="7">
        <f t="shared" si="37"/>
        <v>0</v>
      </c>
      <c r="AA92" s="7">
        <f t="shared" si="37"/>
        <v>0</v>
      </c>
      <c r="AB92" s="7">
        <f t="shared" si="37"/>
        <v>0</v>
      </c>
    </row>
    <row r="93" spans="1:28" ht="15" customHeight="1">
      <c r="A93" s="4" t="s">
        <v>378</v>
      </c>
      <c r="B93" s="27">
        <f>SUM(C93:AB93)</f>
        <v>-3864</v>
      </c>
      <c r="C93" s="7"/>
      <c r="D93" s="7">
        <f>IF(D2&lt;=基础参数及输出结果表!$J$26,IF(基础参数及输出结果表!$J$28="等额本息",PPMT(基础参数及输出结果表!$J$27,D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E93" s="7">
        <f>IF(E2&lt;=基础参数及输出结果表!$J$26,IF(基础参数及输出结果表!$J$28="等额本息",PPMT(基础参数及输出结果表!$J$27,E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F93" s="7">
        <f>IF(F2&lt;=基础参数及输出结果表!$J$26,IF(基础参数及输出结果表!$J$28="等额本息",PPMT(基础参数及输出结果表!$J$27,F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G93" s="7">
        <f>IF(G2&lt;=基础参数及输出结果表!$J$26,IF(基础参数及输出结果表!$J$28="等额本息",PPMT(基础参数及输出结果表!$J$27,G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H93" s="7">
        <f>IF(H2&lt;=基础参数及输出结果表!$J$26,IF(基础参数及输出结果表!$J$28="等额本息",PPMT(基础参数及输出结果表!$J$27,H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I93" s="7">
        <f>IF(I2&lt;=基础参数及输出结果表!$J$26,IF(基础参数及输出结果表!$J$28="等额本息",PPMT(基础参数及输出结果表!$J$27,I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J93" s="7">
        <f>IF(J2&lt;=基础参数及输出结果表!$J$26,IF(基础参数及输出结果表!$J$28="等额本息",PPMT(基础参数及输出结果表!$J$27,J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K93" s="7">
        <f>IF(K2&lt;=基础参数及输出结果表!$J$26,IF(基础参数及输出结果表!$J$28="等额本息",PPMT(基础参数及输出结果表!$J$27,K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L93" s="7">
        <f>IF(L2&lt;=基础参数及输出结果表!$J$26,IF(基础参数及输出结果表!$J$28="等额本息",PPMT(基础参数及输出结果表!$J$27,L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M93" s="7">
        <f>IF(M2&lt;=基础参数及输出结果表!$J$26,IF(基础参数及输出结果表!$J$28="等额本息",PPMT(基础参数及输出结果表!$J$27,M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-386.39999999999992</v>
      </c>
      <c r="N93" s="7">
        <f>IF(N2&lt;=基础参数及输出结果表!$J$26,IF(基础参数及输出结果表!$J$28="等额本息",PPMT(基础参数及输出结果表!$J$27,N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O93" s="7">
        <f>IF(O2&lt;=基础参数及输出结果表!$J$26,IF(基础参数及输出结果表!$J$28="等额本息",PPMT(基础参数及输出结果表!$J$27,O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P93" s="7">
        <f>IF(P2&lt;=基础参数及输出结果表!$J$26,IF(基础参数及输出结果表!$J$28="等额本息",PPMT(基础参数及输出结果表!$J$27,P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Q93" s="7">
        <f>IF(Q2&lt;=基础参数及输出结果表!$J$26,IF(基础参数及输出结果表!$J$28="等额本息",PPMT(基础参数及输出结果表!$J$27,Q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R93" s="7">
        <f>IF(R2&lt;=基础参数及输出结果表!$J$26,IF(基础参数及输出结果表!$J$28="等额本息",PPMT(基础参数及输出结果表!$J$27,R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S93" s="7">
        <f>IF(S2&lt;=基础参数及输出结果表!$J$26,IF(基础参数及输出结果表!$J$28="等额本息",PPMT(基础参数及输出结果表!$J$27,S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T93" s="7">
        <f>IF(T2&lt;=基础参数及输出结果表!$J$26,IF(基础参数及输出结果表!$J$28="等额本息",PPMT(基础参数及输出结果表!$J$27,T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U93" s="7">
        <f>IF(U2&lt;=基础参数及输出结果表!$J$26,IF(基础参数及输出结果表!$J$28="等额本息",PPMT(基础参数及输出结果表!$J$27,U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V93" s="7">
        <f>IF(V2&lt;=基础参数及输出结果表!$J$26,IF(基础参数及输出结果表!$J$28="等额本息",PPMT(基础参数及输出结果表!$J$27,V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W93" s="7">
        <f>IF(W2&lt;=基础参数及输出结果表!$J$26,IF(基础参数及输出结果表!$J$28="等额本息",PPMT(基础参数及输出结果表!$J$27,W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X93" s="7">
        <f>IF(X2&lt;=基础参数及输出结果表!$J$26,IF(基础参数及输出结果表!$J$28="等额本息",PPMT(基础参数及输出结果表!$J$27,X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Y93" s="7">
        <f>IF(Y2&lt;=基础参数及输出结果表!$J$26,IF(基础参数及输出结果表!$J$28="等额本息",PPMT(基础参数及输出结果表!$J$27,Y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Z93" s="7">
        <f>IF(Z2&lt;=基础参数及输出结果表!$J$26,IF(基础参数及输出结果表!$J$28="等额本息",PPMT(基础参数及输出结果表!$J$27,Z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AA93" s="7">
        <f>IF(AA2&lt;=基础参数及输出结果表!$J$26,IF(基础参数及输出结果表!$J$28="等额本息",PPMT(基础参数及输出结果表!$J$27,AA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  <c r="AB93" s="7">
        <f>IF(AB2&lt;=基础参数及输出结果表!$J$26,IF(基础参数及输出结果表!$J$28="等额本息",PPMT(基础参数及输出结果表!$J$27,AB2,基础参数及输出结果表!$J$26,基础参数及输出结果表!$F$7*(1-基础参数及输出结果表!$J$23),0,0),IF(基础参数及输出结果表!$J$28="等额本金",-基础参数及输出结果表!$F$7*(1-基础参数及输出结果表!$J$23)/基础参数及输出结果表!$J$26,"手动输入")),0)</f>
        <v>0</v>
      </c>
    </row>
    <row r="94" spans="1:28" ht="15" customHeight="1">
      <c r="A94" s="4" t="s">
        <v>379</v>
      </c>
      <c r="B94" s="27">
        <f>SUM(C94:AB94)</f>
        <v>-892.58399999999995</v>
      </c>
      <c r="C94" s="11"/>
      <c r="D94" s="10">
        <f t="array" ref="D94">IF(D2&lt;=基础参数及输出结果表!$J$26,IF(基础参数及输出结果表!$J$28="等额本息",IPMT(基础参数及输出结果表!$J$27,D2,基础参数及输出结果表!$J$26,基础参数及输出结果表!$F$7*(1-基础参数及输出结果表!$J$23),0,0),IF(基础参数及输出结果表!$J$28="等额本金",-D92*基础参数及输出结果表!$J$27,”手动输入“)),0)</f>
        <v>-162.28799999999998</v>
      </c>
      <c r="E94" s="10">
        <f t="array" ref="E94">IF(E2&lt;=基础参数及输出结果表!$J$26,IF(基础参数及输出结果表!$J$28="等额本息",IPMT(基础参数及输出结果表!$J$27,E2,基础参数及输出结果表!$J$26,基础参数及输出结果表!$F$7*(1-基础参数及输出结果表!$J$23),0,0),IF(基础参数及输出结果表!$J$28="等额本金",-E92*基础参数及输出结果表!$J$27,”手动输入“)),0)</f>
        <v>-146.0592</v>
      </c>
      <c r="F94" s="10">
        <f t="array" ref="F94">IF(F2&lt;=基础参数及输出结果表!$J$26,IF(基础参数及输出结果表!$J$28="等额本息",IPMT(基础参数及输出结果表!$J$27,F2,基础参数及输出结果表!$J$26,基础参数及输出结果表!$F$7*(1-基础参数及输出结果表!$J$23),0,0),IF(基础参数及输出结果表!$J$28="等额本金",-F92*基础参数及输出结果表!$J$27,”手动输入“)),0)</f>
        <v>-129.8304</v>
      </c>
      <c r="G94" s="10">
        <f t="array" ref="G94">IF(G2&lt;=基础参数及输出结果表!$J$26,IF(基础参数及输出结果表!$J$28="等额本息",IPMT(基础参数及输出结果表!$J$27,G2,基础参数及输出结果表!$J$26,基础参数及输出结果表!$F$7*(1-基础参数及输出结果表!$J$23),0,0),IF(基础参数及输出结果表!$J$28="等额本金",-G92*基础参数及输出结果表!$J$27,”手动输入“)),0)</f>
        <v>-113.60160000000002</v>
      </c>
      <c r="H94" s="10">
        <f t="array" ref="H94">IF(H2&lt;=基础参数及输出结果表!$J$26,IF(基础参数及输出结果表!$J$28="等额本息",IPMT(基础参数及输出结果表!$J$27,H2,基础参数及输出结果表!$J$26,基础参数及输出结果表!$F$7*(1-基础参数及输出结果表!$J$23),0,0),IF(基础参数及输出结果表!$J$28="等额本金",-H92*基础参数及输出结果表!$J$27,”手动输入“)),0)</f>
        <v>-97.372800000000012</v>
      </c>
      <c r="I94" s="10">
        <f t="array" ref="I94">IF(I2&lt;=基础参数及输出结果表!$J$26,IF(基础参数及输出结果表!$J$28="等额本息",IPMT(基础参数及输出结果表!$J$27,I2,基础参数及输出结果表!$J$26,基础参数及输出结果表!$F$7*(1-基础参数及输出结果表!$J$23),0,0),IF(基础参数及输出结果表!$J$28="等额本金",-I92*基础参数及输出结果表!$J$27,”手动输入“)),0)</f>
        <v>-81.144000000000005</v>
      </c>
      <c r="J94" s="10">
        <f t="array" ref="J94">IF(J2&lt;=基础参数及输出结果表!$J$26,IF(基础参数及输出结果表!$J$28="等额本息",IPMT(基础参数及输出结果表!$J$27,J2,基础参数及输出结果表!$J$26,基础参数及输出结果表!$F$7*(1-基础参数及输出结果表!$J$23),0,0),IF(基础参数及输出结果表!$J$28="等额本金",-J92*基础参数及输出结果表!$J$27,”手动输入“)),0)</f>
        <v>-64.915199999999999</v>
      </c>
      <c r="K94" s="10">
        <f t="array" ref="K94">IF(K2&lt;=基础参数及输出结果表!$J$26,IF(基础参数及输出结果表!$J$28="等额本息",IPMT(基础参数及输出结果表!$J$27,K2,基础参数及输出结果表!$J$26,基础参数及输出结果表!$F$7*(1-基础参数及输出结果表!$J$23),0,0),IF(基础参数及输出结果表!$J$28="等额本金",-K92*基础参数及输出结果表!$J$27,”手动输入“)),0)</f>
        <v>-48.686400000000006</v>
      </c>
      <c r="L94" s="10">
        <f t="array" ref="L94">IF(L2&lt;=基础参数及输出结果表!$J$26,IF(基础参数及输出结果表!$J$28="等额本息",IPMT(基础参数及输出结果表!$J$27,L2,基础参数及输出结果表!$J$26,基础参数及输出结果表!$F$7*(1-基础参数及输出结果表!$J$23),0,0),IF(基础参数及输出结果表!$J$28="等额本金",-L92*基础参数及输出结果表!$J$27,”手动输入“)),0)</f>
        <v>-32.457599999999999</v>
      </c>
      <c r="M94" s="10">
        <f t="array" ref="M94">IF(M2&lt;=基础参数及输出结果表!$J$26,IF(基础参数及输出结果表!$J$28="等额本息",IPMT(基础参数及输出结果表!$J$27,M2,基础参数及输出结果表!$J$26,基础参数及输出结果表!$F$7*(1-基础参数及输出结果表!$J$23),0,0),IF(基础参数及输出结果表!$J$28="等额本金",-M92*基础参数及输出结果表!$J$27,”手动输入“)),0)</f>
        <v>-16.2288</v>
      </c>
      <c r="N94" s="10">
        <f t="array" ref="N94">IF(N2&lt;=基础参数及输出结果表!$J$26,IF(基础参数及输出结果表!$J$28="等额本息",IPMT(基础参数及输出结果表!$J$27,N2,基础参数及输出结果表!$J$26,基础参数及输出结果表!$F$7*(1-基础参数及输出结果表!$J$23),0,0),IF(基础参数及输出结果表!$J$28="等额本金",-N92*基础参数及输出结果表!$J$27,”手动输入“)),0)</f>
        <v>0</v>
      </c>
      <c r="O94" s="10">
        <f t="array" ref="O94">IF(O2&lt;=基础参数及输出结果表!$J$26,IF(基础参数及输出结果表!$J$28="等额本息",IPMT(基础参数及输出结果表!$J$27,O2,基础参数及输出结果表!$J$26,基础参数及输出结果表!$F$7*(1-基础参数及输出结果表!$J$23),0,0),IF(基础参数及输出结果表!$J$28="等额本金",-O92*基础参数及输出结果表!$J$27,”手动输入“)),0)</f>
        <v>0</v>
      </c>
      <c r="P94" s="10">
        <f t="array" ref="P94">IF(P2&lt;=基础参数及输出结果表!$J$26,IF(基础参数及输出结果表!$J$28="等额本息",IPMT(基础参数及输出结果表!$J$27,P2,基础参数及输出结果表!$J$26,基础参数及输出结果表!$F$7*(1-基础参数及输出结果表!$J$23),0,0),IF(基础参数及输出结果表!$J$28="等额本金",-P92*基础参数及输出结果表!$J$27,”手动输入“)),0)</f>
        <v>0</v>
      </c>
      <c r="Q94" s="10">
        <f t="array" ref="Q94">IF(Q2&lt;=基础参数及输出结果表!$J$26,IF(基础参数及输出结果表!$J$28="等额本息",IPMT(基础参数及输出结果表!$J$27,Q2,基础参数及输出结果表!$J$26,基础参数及输出结果表!$F$7*(1-基础参数及输出结果表!$J$23),0,0),IF(基础参数及输出结果表!$J$28="等额本金",-Q92*基础参数及输出结果表!$J$27,”手动输入“)),0)</f>
        <v>0</v>
      </c>
      <c r="R94" s="10">
        <f t="array" ref="R94">IF(R2&lt;=基础参数及输出结果表!$J$26,IF(基础参数及输出结果表!$J$28="等额本息",IPMT(基础参数及输出结果表!$J$27,R2,基础参数及输出结果表!$J$26,基础参数及输出结果表!$F$7*(1-基础参数及输出结果表!$J$23),0,0),IF(基础参数及输出结果表!$J$28="等额本金",-R92*基础参数及输出结果表!$J$27,”手动输入“)),0)</f>
        <v>0</v>
      </c>
      <c r="S94" s="10">
        <f t="array" ref="S94">IF(S2&lt;=基础参数及输出结果表!$J$26,IF(基础参数及输出结果表!$J$28="等额本息",IPMT(基础参数及输出结果表!$J$27,S2,基础参数及输出结果表!$J$26,基础参数及输出结果表!$F$7*(1-基础参数及输出结果表!$J$23),0,0),IF(基础参数及输出结果表!$J$28="等额本金",-S92*基础参数及输出结果表!$J$27,”手动输入“)),0)</f>
        <v>0</v>
      </c>
      <c r="T94" s="10">
        <f t="array" ref="T94">IF(T2&lt;=基础参数及输出结果表!$J$26,IF(基础参数及输出结果表!$J$28="等额本息",IPMT(基础参数及输出结果表!$J$27,T2,基础参数及输出结果表!$J$26,基础参数及输出结果表!$F$7*(1-基础参数及输出结果表!$J$23),0,0),IF(基础参数及输出结果表!$J$28="等额本金",-T92*基础参数及输出结果表!$J$27,”手动输入“)),0)</f>
        <v>0</v>
      </c>
      <c r="U94" s="10">
        <f t="array" ref="U94">IF(U2&lt;=基础参数及输出结果表!$J$26,IF(基础参数及输出结果表!$J$28="等额本息",IPMT(基础参数及输出结果表!$J$27,U2,基础参数及输出结果表!$J$26,基础参数及输出结果表!$F$7*(1-基础参数及输出结果表!$J$23),0,0),IF(基础参数及输出结果表!$J$28="等额本金",-U92*基础参数及输出结果表!$J$27,”手动输入“)),0)</f>
        <v>0</v>
      </c>
      <c r="V94" s="10">
        <f t="array" ref="V94">IF(V2&lt;=基础参数及输出结果表!$J$26,IF(基础参数及输出结果表!$J$28="等额本息",IPMT(基础参数及输出结果表!$J$27,V2,基础参数及输出结果表!$J$26,基础参数及输出结果表!$F$7*(1-基础参数及输出结果表!$J$23),0,0),IF(基础参数及输出结果表!$J$28="等额本金",-V92*基础参数及输出结果表!$J$27,”手动输入“)),0)</f>
        <v>0</v>
      </c>
      <c r="W94" s="10">
        <f t="array" ref="W94">IF(W2&lt;=基础参数及输出结果表!$J$26,IF(基础参数及输出结果表!$J$28="等额本息",IPMT(基础参数及输出结果表!$J$27,W2,基础参数及输出结果表!$J$26,基础参数及输出结果表!$F$7*(1-基础参数及输出结果表!$J$23),0,0),IF(基础参数及输出结果表!$J$28="等额本金",-W92*基础参数及输出结果表!$J$27,”手动输入“)),0)</f>
        <v>0</v>
      </c>
      <c r="X94" s="10">
        <f t="array" ref="X94">IF(X2&lt;=基础参数及输出结果表!$J$26,IF(基础参数及输出结果表!$J$28="等额本息",IPMT(基础参数及输出结果表!$J$27,X2,基础参数及输出结果表!$J$26,基础参数及输出结果表!$F$7*(1-基础参数及输出结果表!$J$23),0,0),IF(基础参数及输出结果表!$J$28="等额本金",-X92*基础参数及输出结果表!$J$27,”手动输入“)),0)</f>
        <v>0</v>
      </c>
      <c r="Y94" s="10">
        <f t="array" ref="Y94">IF(Y2&lt;=基础参数及输出结果表!$J$26,IF(基础参数及输出结果表!$J$28="等额本息",IPMT(基础参数及输出结果表!$J$27,Y2,基础参数及输出结果表!$J$26,基础参数及输出结果表!$F$7*(1-基础参数及输出结果表!$J$23),0,0),IF(基础参数及输出结果表!$J$28="等额本金",-Y92*基础参数及输出结果表!$J$27,”手动输入“)),0)</f>
        <v>0</v>
      </c>
      <c r="Z94" s="10">
        <f t="array" ref="Z94">IF(Z2&lt;=基础参数及输出结果表!$J$26,IF(基础参数及输出结果表!$J$28="等额本息",IPMT(基础参数及输出结果表!$J$27,Z2,基础参数及输出结果表!$J$26,基础参数及输出结果表!$F$7*(1-基础参数及输出结果表!$J$23),0,0),IF(基础参数及输出结果表!$J$28="等额本金",-Z92*基础参数及输出结果表!$J$27,”手动输入“)),0)</f>
        <v>0</v>
      </c>
      <c r="AA94" s="10">
        <f t="array" ref="AA94">IF(AA2&lt;=基础参数及输出结果表!$J$26,IF(基础参数及输出结果表!$J$28="等额本息",IPMT(基础参数及输出结果表!$J$27,AA2,基础参数及输出结果表!$J$26,基础参数及输出结果表!$F$7*(1-基础参数及输出结果表!$J$23),0,0),IF(基础参数及输出结果表!$J$28="等额本金",-AA92*基础参数及输出结果表!$J$27,”手动输入“)),0)</f>
        <v>0</v>
      </c>
      <c r="AB94" s="10">
        <f t="array" ref="AB94">IF(AB2&lt;=基础参数及输出结果表!$J$26,IF(基础参数及输出结果表!$J$28="等额本息",IPMT(基础参数及输出结果表!$J$27,AB2,基础参数及输出结果表!$J$26,基础参数及输出结果表!$F$7*(1-基础参数及输出结果表!$J$23),0,0),IF(基础参数及输出结果表!$J$28="等额本金",-AB92*基础参数及输出结果表!$J$27,”手动输入“)),0)</f>
        <v>0</v>
      </c>
    </row>
    <row r="95" spans="1:28" ht="1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</row>
    <row r="96" spans="1:28" ht="15" customHeight="1">
      <c r="A96" s="2" t="s">
        <v>380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56"/>
      <c r="Y96" s="56"/>
      <c r="Z96" s="56"/>
      <c r="AA96" s="56"/>
      <c r="AB96" s="56"/>
    </row>
    <row r="97" spans="1:28" ht="15" customHeight="1">
      <c r="A97" s="4" t="s">
        <v>381</v>
      </c>
      <c r="B97" s="27">
        <f>SUM(D97:W97)</f>
        <v>9.116295256740738</v>
      </c>
      <c r="C97" s="11"/>
      <c r="D97" s="7">
        <f>IF(SUM($C$20:D20)&lt;=0,1,IF(SUM($C$20:D20)&gt;=D20,0,(D20-SUM($C20:D20))/D20))</f>
        <v>1</v>
      </c>
      <c r="E97" s="7">
        <f>IF(SUM($C$20:E20)&lt;=0,1,IF(SUM($C$20:E20)&gt;=E20,0,(E20-SUM($C20:E20))/E20))</f>
        <v>1</v>
      </c>
      <c r="F97" s="7">
        <f>IF(SUM($C$20:F20)&lt;=0,1,IF(SUM($C$20:F20)&gt;=F20,0,(F20-SUM($C20:F20))/F20))</f>
        <v>1</v>
      </c>
      <c r="G97" s="7">
        <f>IF(SUM($C$20:G20)&lt;=0,1,IF(SUM($C$20:G20)&gt;=G20,0,(G20-SUM($C20:G20))/G20))</f>
        <v>1</v>
      </c>
      <c r="H97" s="7">
        <f>IF(SUM($C$20:H20)&lt;=0,1,IF(SUM($C$20:H20)&gt;=H20,0,(H20-SUM($C20:H20))/H20))</f>
        <v>1</v>
      </c>
      <c r="I97" s="7">
        <f>IF(SUM($C$20:I20)&lt;=0,1,IF(SUM($C$20:I20)&gt;=I20,0,(I20-SUM($C20:I20))/I20))</f>
        <v>1</v>
      </c>
      <c r="J97" s="7">
        <f>IF(SUM($C$20:J20)&lt;=0,1,IF(SUM($C$20:J20)&gt;=J20,0,(J20-SUM($C20:J20))/J20))</f>
        <v>1</v>
      </c>
      <c r="K97" s="7">
        <f>IF(SUM($C$20:K20)&lt;=0,1,IF(SUM($C$20:K20)&gt;=K20,0,(K20-SUM($C20:K20))/K20))</f>
        <v>1</v>
      </c>
      <c r="L97" s="7">
        <f>IF(SUM($C$20:L20)&lt;=0,1,IF(SUM($C$20:L20)&gt;=L20,0,(L20-SUM($C20:L20))/L20))</f>
        <v>1</v>
      </c>
      <c r="M97" s="7">
        <f>IF(SUM($C$20:M20)&lt;=0,1,IF(SUM($C$20:M20)&gt;=M20,0,(M20-SUM($C20:M20))/M20))</f>
        <v>0.11629525674073805</v>
      </c>
      <c r="N97" s="7">
        <f>IF(SUM($C$20:N20)&lt;=0,1,IF(SUM($C$20:N20)&gt;=N20,0,(N20-SUM($C20:N20))/N20))</f>
        <v>0</v>
      </c>
      <c r="O97" s="7">
        <f>IF(SUM($C$20:O20)&lt;=0,1,IF(SUM($C$20:O20)&gt;=O20,0,(O20-SUM($C20:O20))/O20))</f>
        <v>0</v>
      </c>
      <c r="P97" s="7">
        <f>IF(SUM($C$20:P20)&lt;=0,1,IF(SUM($C$20:P20)&gt;=P20,0,(P20-SUM($C20:P20))/P20))</f>
        <v>0</v>
      </c>
      <c r="Q97" s="7">
        <f>IF(SUM($C$20:Q20)&lt;=0,1,IF(SUM($C$20:Q20)&gt;=Q20,0,(Q20-SUM($C20:Q20))/Q20))</f>
        <v>0</v>
      </c>
      <c r="R97" s="7">
        <f>IF(SUM($C$20:R20)&lt;=0,1,IF(SUM($C$20:R20)&gt;=R20,0,(R20-SUM($C20:R20))/R20))</f>
        <v>0</v>
      </c>
      <c r="S97" s="7">
        <f>IF(SUM($C$20:S20)&lt;=0,1,IF(SUM($C$20:S20)&gt;=S20,0,(S20-SUM($C20:S20))/S20))</f>
        <v>0</v>
      </c>
      <c r="T97" s="7">
        <f>IF(SUM($C$20:T20)&lt;=0,1,IF(SUM($C$20:T20)&gt;=T20,0,(T20-SUM($C20:T20))/T20))</f>
        <v>0</v>
      </c>
      <c r="U97" s="7">
        <f>IF(SUM($C$20:U20)&lt;=0,1,IF(SUM($C$20:U20)&gt;=U20,0,(U20-SUM($C20:U20))/U20))</f>
        <v>0</v>
      </c>
      <c r="V97" s="7">
        <f>IF(SUM($C$20:V20)&lt;=0,1,IF(SUM($C$20:V20)&gt;=V20,0,(V20-SUM($C20:V20))/V20))</f>
        <v>0</v>
      </c>
      <c r="W97" s="7">
        <f>IF(SUM($C$20:W20)&lt;=0,1,IF(SUM($C$20:W20)&gt;=W20,0,(W20-SUM($C20:W20))/W20))</f>
        <v>0</v>
      </c>
      <c r="X97" s="7">
        <f>IF(SUM($C$20:X20)&lt;=0,1,IF(SUM($C$20:X20)&gt;=X20,0,(X20-SUM($C20:X20))/X20))</f>
        <v>0</v>
      </c>
      <c r="Y97" s="7">
        <f>IF(SUM($C$20:Y20)&lt;=0,1,IF(SUM($C$20:Y20)&gt;=Y20,0,(Y20-SUM($C20:Y20))/Y20))</f>
        <v>0</v>
      </c>
      <c r="Z97" s="7">
        <f>IF(SUM($C$20:Z20)&lt;=0,1,IF(SUM($C$20:Z20)&gt;=Z20,0,(Z20-SUM($C20:Z20))/Z20))</f>
        <v>0</v>
      </c>
      <c r="AA97" s="7">
        <f>IF(SUM($C$20:AA20)&lt;=0,1,IF(SUM($C$20:AA20)&gt;=AA20,0,(AA20-SUM($C20:AA20))/AA20))</f>
        <v>0</v>
      </c>
      <c r="AB97" s="7">
        <f>IF(SUM($C$20:AB20)&lt;=0,1,IF(SUM($C$20:AB20)&gt;=AB20,0,(AB20-SUM($C20:AB20))/AB20))</f>
        <v>0</v>
      </c>
    </row>
    <row r="98" spans="1:28" ht="15" customHeight="1">
      <c r="A98" s="4" t="s">
        <v>382</v>
      </c>
      <c r="B98" s="27">
        <f>SUM(D98:W98)</f>
        <v>10.397375149253589</v>
      </c>
      <c r="C98" s="7"/>
      <c r="D98" s="7">
        <f>IF(SUM($C$26:D26)&lt;=0,1,IF(SUM($C$26:D26)&gt;=D26,0,(D26-SUM($C26:D26))/D26))</f>
        <v>1</v>
      </c>
      <c r="E98" s="7">
        <f>IF(SUM($C$26:E26)&lt;=0,1,IF(SUM($C$26:E26)&gt;=E26,0,(E26-SUM($C26:E26))/E26))</f>
        <v>1</v>
      </c>
      <c r="F98" s="7">
        <f>IF(SUM($C$26:F26)&lt;=0,1,IF(SUM($C$26:F26)&gt;=F26,0,(F26-SUM($C26:F26))/F26))</f>
        <v>1</v>
      </c>
      <c r="G98" s="7">
        <f>IF(SUM($C$26:G26)&lt;=0,1,IF(SUM($C$26:G26)&gt;=G26,0,(G26-SUM($C26:G26))/G26))</f>
        <v>1</v>
      </c>
      <c r="H98" s="7">
        <f>IF(SUM($C$26:H26)&lt;=0,1,IF(SUM($C$26:H26)&gt;=H26,0,(H26-SUM($C26:H26))/H26))</f>
        <v>1</v>
      </c>
      <c r="I98" s="7">
        <f>IF(SUM($C$26:I26)&lt;=0,1,IF(SUM($C$26:I26)&gt;=I26,0,(I26-SUM($C26:I26))/I26))</f>
        <v>1</v>
      </c>
      <c r="J98" s="7">
        <f>IF(SUM($C$26:J26)&lt;=0,1,IF(SUM($C$26:J26)&gt;=J26,0,(J26-SUM($C26:J26))/J26))</f>
        <v>1</v>
      </c>
      <c r="K98" s="7">
        <f>IF(SUM($C$26:K26)&lt;=0,1,IF(SUM($C$26:K26)&gt;=K26,0,(K26-SUM($C26:K26))/K26))</f>
        <v>1</v>
      </c>
      <c r="L98" s="7">
        <f>IF(SUM($C$26:L26)&lt;=0,1,IF(SUM($C$26:L26)&gt;=L26,0,(L26-SUM($C26:L26))/L26))</f>
        <v>1</v>
      </c>
      <c r="M98" s="7">
        <f>IF(SUM($C$26:M26)&lt;=0,1,IF(SUM($C$26:M26)&gt;=M26,0,(M26-SUM($C26:M26))/M26))</f>
        <v>1</v>
      </c>
      <c r="N98" s="7">
        <f>IF(SUM($C$26:N26)&lt;=0,1,IF(SUM($C$26:N26)&gt;=N26,0,(N26-SUM($C26:N26))/N26))</f>
        <v>0.39737514925359013</v>
      </c>
      <c r="O98" s="7">
        <f>IF(SUM($C$26:O26)&lt;=0,1,IF(SUM($C$26:O26)&gt;=O26,0,(O26-SUM($C26:O26))/O26))</f>
        <v>0</v>
      </c>
      <c r="P98" s="7">
        <f>IF(SUM($C$26:P26)&lt;=0,1,IF(SUM($C$26:P26)&gt;=P26,0,(P26-SUM($C26:P26))/P26))</f>
        <v>0</v>
      </c>
      <c r="Q98" s="7">
        <f>IF(SUM($C$26:Q26)&lt;=0,1,IF(SUM($C$26:Q26)&gt;=Q26,0,(Q26-SUM($C26:Q26))/Q26))</f>
        <v>0</v>
      </c>
      <c r="R98" s="7">
        <f>IF(SUM($C$26:R26)&lt;=0,1,IF(SUM($C$26:R26)&gt;=R26,0,(R26-SUM($C26:R26))/R26))</f>
        <v>0</v>
      </c>
      <c r="S98" s="7">
        <f>IF(SUM($C$26:S26)&lt;=0,1,IF(SUM($C$26:S26)&gt;=S26,0,(S26-SUM($C26:S26))/S26))</f>
        <v>0</v>
      </c>
      <c r="T98" s="7">
        <f>IF(SUM($C$26:T26)&lt;=0,1,IF(SUM($C$26:T26)&gt;=T26,0,(T26-SUM($C26:T26))/T26))</f>
        <v>0</v>
      </c>
      <c r="U98" s="7">
        <f>IF(SUM($C$26:U26)&lt;=0,1,IF(SUM($C$26:U26)&gt;=U26,0,(U26-SUM($C26:U26))/U26))</f>
        <v>0</v>
      </c>
      <c r="V98" s="7">
        <f>IF(SUM($C$26:V26)&lt;=0,1,IF(SUM($C$26:V26)&gt;=V26,0,(V26-SUM($C26:V26))/V26))</f>
        <v>0</v>
      </c>
      <c r="W98" s="7">
        <f>IF(SUM($C$26:W26)&lt;=0,1,IF(SUM($C$26:W26)&gt;=W26,0,(W26-SUM($C26:W26))/W26))</f>
        <v>0</v>
      </c>
      <c r="X98" s="7">
        <f>IF(SUM($C$26:X26)&lt;=0,1,IF(SUM($C$26:X26)&gt;=X26,0,(X26-SUM($C26:X26))/X26))</f>
        <v>0</v>
      </c>
      <c r="Y98" s="7">
        <f>IF(SUM($C$26:Y26)&lt;=0,1,IF(SUM($C$26:Y26)&gt;=Y26,0,(Y26-SUM($C26:Y26))/Y26))</f>
        <v>0</v>
      </c>
      <c r="Z98" s="7">
        <f>IF(SUM($C$26:Z26)&lt;=0,1,IF(SUM($C$26:Z26)&gt;=Z26,0,(Z26-SUM($C26:Z26))/Z26))</f>
        <v>0</v>
      </c>
      <c r="AA98" s="7">
        <f>IF(SUM($C$26:AA26)&lt;=0,1,IF(SUM($C$26:AA26)&gt;=AA26,0,(AA26-SUM($C26:AA26))/AA26))</f>
        <v>0</v>
      </c>
      <c r="AB98" s="7">
        <f>IF(SUM($C$26:AB26)&lt;=0,1,IF(SUM($C$26:AB26)&gt;=AB26,0,(AB26-SUM($C26:AB26))/AB26))</f>
        <v>0</v>
      </c>
    </row>
    <row r="99" spans="1:28" ht="1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</row>
    <row r="100" spans="1:28" ht="15" customHeight="1">
      <c r="A100" s="2" t="s">
        <v>383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56"/>
      <c r="Y100" s="56"/>
      <c r="Z100" s="56"/>
      <c r="AA100" s="56"/>
      <c r="AB100" s="56"/>
    </row>
    <row r="101" spans="1:28" ht="15" customHeight="1">
      <c r="A101" s="4" t="s">
        <v>384</v>
      </c>
      <c r="B101" s="27"/>
      <c r="C101" s="11"/>
      <c r="D101" s="7">
        <f>IF(基础参数及输出结果表!$F$7*基础参数及输出结果表!$J$23*50%-SUM($C$101:C101)&gt;D18*10%,IF(D18&lt;0,0,D18*10%),(基础参数及输出结果表!$F$7*基础参数及输出结果表!$J$23*50%-SUM($C$101:C101)))</f>
        <v>12.431230260525318</v>
      </c>
      <c r="E101" s="7">
        <f>IF(基础参数及输出结果表!$F$7*基础参数及输出结果表!$J$23*50%-SUM($C$101:D101)&gt;E18*10%,IF(E18&lt;0,0,E18*10%),(基础参数及输出结果表!$F$7*基础参数及输出结果表!$J$23*50%-SUM($C$101:D101)))</f>
        <v>13.065346542439034</v>
      </c>
      <c r="F101" s="7">
        <f>IF(基础参数及输出结果表!$F$7*基础参数及输出结果表!$J$23*50%-SUM($C$101:E101)&gt;F18*10%,IF(F18&lt;0,0,F18*10%),(基础参数及输出结果表!$F$7*基础参数及输出结果表!$J$23*50%-SUM($C$101:E101)))</f>
        <v>13.99960905520452</v>
      </c>
      <c r="G101" s="7">
        <f>IF(基础参数及输出结果表!$F$7*基础参数及输出结果表!$J$23*50%-SUM($C$101:F101)&gt;G18*10%,IF(G18&lt;0,0,G18*10%),(基础参数及输出结果表!$F$7*基础参数及输出结果表!$J$23*50%-SUM($C$101:F101)))</f>
        <v>14.93387156797001</v>
      </c>
      <c r="H101" s="7">
        <f>IF(基础参数及输出结果表!$F$7*基础参数及输出结果表!$J$23*50%-SUM($C$101:G101)&gt;H18*10%,IF(H18&lt;0,0,H18*10%),(基础参数及输出结果表!$F$7*基础参数及输出结果表!$J$23*50%-SUM($C$101:G101)))</f>
        <v>15.86813408073548</v>
      </c>
      <c r="I101" s="7">
        <f>IF(基础参数及输出结果表!$F$7*基础参数及输出结果表!$J$23*50%-SUM($C$101:H101)&gt;I18*10%,IF(I18&lt;0,0,I18*10%),(基础参数及输出结果表!$F$7*基础参数及输出结果表!$J$23*50%-SUM($C$101:H101)))</f>
        <v>16.802396593500987</v>
      </c>
      <c r="J101" s="7">
        <f>IF(基础参数及输出结果表!$F$7*基础参数及输出结果表!$J$23*50%-SUM($C$101:I101)&gt;J18*10%,IF(J18&lt;0,0,J18*10%),(基础参数及输出结果表!$F$7*基础参数及输出结果表!$J$23*50%-SUM($C$101:I101)))</f>
        <v>17.263859534978618</v>
      </c>
      <c r="K101" s="7">
        <f>IF(基础参数及输出结果表!$F$7*基础参数及输出结果表!$J$23*50%-SUM($C$101:J101)&gt;K18*10%,IF(K18&lt;0,0,K18*10%),(基础参数及输出结果表!$F$7*基础参数及输出结果表!$J$23*50%-SUM($C$101:J101)))</f>
        <v>17.890555916325894</v>
      </c>
      <c r="L101" s="7">
        <f>IF(基础参数及输出结果表!$F$7*基础参数及输出结果表!$J$23*50%-SUM($C$101:K101)&gt;L18*10%,IF(L18&lt;0,0,L18*10%),(基础参数及输出结果表!$F$7*基础参数及输出结果表!$J$23*50%-SUM($C$101:K101)))</f>
        <v>18.829231629892217</v>
      </c>
      <c r="M101" s="7">
        <f>IF(基础参数及输出结果表!$F$7*基础参数及输出结果表!$J$23*50%-SUM($C$101:L101)&gt;M18*10%,IF(M18&lt;0,0,M18*10%),(基础参数及输出结果表!$F$7*基础参数及输出结果表!$J$23*50%-SUM($C$101:L101)))</f>
        <v>19.767907343458582</v>
      </c>
      <c r="N101" s="7">
        <f>IF(基础参数及输出结果表!$F$7*基础参数及输出结果表!$J$23*50%-SUM($C$101:M101)&gt;N18*10%,IF(N18&lt;0,0,N18*10%),(基础参数及输出结果表!$F$7*基础参数及输出结果表!$J$23*50%-SUM($C$101:M101)))</f>
        <v>20.706583057024915</v>
      </c>
      <c r="O101" s="7">
        <f>IF(基础参数及输出结果表!$F$7*基础参数及输出结果表!$J$23*50%-SUM($C$101:N101)&gt;O18*10%,IF(O18&lt;0,0,O18*10%),(基础参数及输出结果表!$F$7*基础参数及输出结果表!$J$23*50%-SUM($C$101:N101)))</f>
        <v>20.428098770591266</v>
      </c>
      <c r="P101" s="7">
        <f>IF(基础参数及输出结果表!$F$7*基础参数及输出结果表!$J$23*50%-SUM($C$101:O101)&gt;P18*10%,IF(P18&lt;0,0,P18*10%),(基础参数及输出结果表!$F$7*基础参数及输出结果表!$J$23*50%-SUM($C$101:O101)))</f>
        <v>20.149614484157588</v>
      </c>
      <c r="Q101" s="7">
        <f>IF(基础参数及输出结果表!$F$7*基础参数及输出结果表!$J$23*50%-SUM($C$101:P101)&gt;Q18*10%,IF(Q18&lt;0,0,Q18*10%),(基础参数及输出结果表!$F$7*基础参数及输出结果表!$J$23*50%-SUM($C$101:P101)))</f>
        <v>19.871130197723943</v>
      </c>
      <c r="R101" s="7">
        <f>IF(基础参数及输出结果表!$F$7*基础参数及输出结果表!$J$23*50%-SUM($C$101:Q101)&gt;R18*10%,IF(R18&lt;0,0,R18*10%),(基础参数及输出结果表!$F$7*基础参数及输出结果表!$J$23*50%-SUM($C$101:Q101)))</f>
        <v>19.592645911290283</v>
      </c>
      <c r="S101" s="7">
        <f>IF(基础参数及输出结果表!$F$7*基础参数及输出结果表!$J$23*50%-SUM($C$101:R101)&gt;S18*10%,IF(S18&lt;0,0,S18*10%),(基础参数及输出结果表!$F$7*基础参数及输出结果表!$J$23*50%-SUM($C$101:R101)))</f>
        <v>42.831965912236669</v>
      </c>
      <c r="T101" s="7">
        <f>IF(基础参数及输出结果表!$F$7*基础参数及输出结果表!$J$23*50%-SUM($C$101:S101)&gt;T18*10%,IF(T18&lt;0,0,T18*10%),(基础参数及输出结果表!$F$7*基础参数及输出结果表!$J$23*50%-SUM($C$101:S101)))</f>
        <v>42.553481625803009</v>
      </c>
      <c r="U101" s="7">
        <f>IF(基础参数及输出结果表!$F$7*基础参数及输出结果表!$J$23*50%-SUM($C$101:T101)&gt;U18*10%,IF(U18&lt;0,0,U18*10%),(基础参数及输出结果表!$F$7*基础参数及输出结果表!$J$23*50%-SUM($C$101:T101)))</f>
        <v>42.274997339369349</v>
      </c>
      <c r="V101" s="7">
        <f>IF(基础参数及输出结果表!$F$7*基础参数及输出结果表!$J$23*50%-SUM($C$101:U101)&gt;V18*10%,IF(V18&lt;0,0,V18*10%),(基础参数及输出结果表!$F$7*基础参数及输出结果表!$J$23*50%-SUM($C$101:U101)))</f>
        <v>41.996513052935711</v>
      </c>
      <c r="W101" s="7">
        <f>IF(基础参数及输出结果表!$F$7*基础参数及输出结果表!$J$23*50%-SUM($C$101:V101)&gt;W18*10%,IF(W18&lt;0,0,W18*10%),(基础参数及输出结果表!$F$7*基础参数及输出结果表!$J$23*50%-SUM($C$101:V101)))</f>
        <v>41.718028766502059</v>
      </c>
      <c r="X101" s="7">
        <f>IF(基础参数及输出结果表!$F$7*基础参数及输出结果表!$J$23*50%-SUM($C$101:W101)&gt;X18*10%,IF(X18&lt;0,0,X18*10%),(基础参数及输出结果表!$F$7*基础参数及输出结果表!$J$23*50%-SUM($C$101:W101)))</f>
        <v>41.439544480068392</v>
      </c>
      <c r="Y101" s="7">
        <f>IF(基础参数及输出结果表!$F$7*基础参数及输出结果表!$J$23*50%-SUM($C$101:X101)&gt;Y18*10%,IF(Y18&lt;0,0,Y18*10%),(基础参数及输出结果表!$F$7*基础参数及输出结果表!$J$23*50%-SUM($C$101:X101)))</f>
        <v>41.161060193634739</v>
      </c>
      <c r="Z101" s="7">
        <f>IF(基础参数及输出结果表!$F$7*基础参数及输出结果表!$J$23*50%-SUM($C$101:Y101)&gt;Z18*10%,IF(Z18&lt;0,0,Z18*10%),(基础参数及输出结果表!$F$7*基础参数及输出结果表!$J$23*50%-SUM($C$101:Y101)))</f>
        <v>40.88257590720108</v>
      </c>
      <c r="AA101" s="7">
        <f>IF(基础参数及输出结果表!$F$7*基础参数及输出结果表!$J$23*50%-SUM($C$101:Z101)&gt;AA18*10%,IF(AA18&lt;0,0,AA18*10%),(基础参数及输出结果表!$F$7*基础参数及输出结果表!$J$23*50%-SUM($C$101:Z101)))</f>
        <v>40.604091620767434</v>
      </c>
      <c r="AB101" s="7">
        <f>IF(基础参数及输出结果表!$F$7*基础参数及输出结果表!$J$23*50%-SUM($C$101:AA101)&gt;AB18*10%,IF(AB18&lt;0,0,AB18*10%),(基础参数及输出结果表!$F$7*基础参数及输出结果表!$J$23*50%-SUM($C$101:AA101)))</f>
        <v>40.325607334333782</v>
      </c>
    </row>
    <row r="102" spans="1:28" ht="15" customHeight="1">
      <c r="A102" s="4" t="s">
        <v>385</v>
      </c>
      <c r="B102" s="2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ht="15" customHeight="1">
      <c r="A103" s="4" t="s">
        <v>386</v>
      </c>
      <c r="B103" s="27"/>
      <c r="C103" s="7"/>
      <c r="D103" s="7">
        <f t="shared" ref="D103:AB103" si="38">D101+D102</f>
        <v>12.431230260525318</v>
      </c>
      <c r="E103" s="7">
        <f t="shared" si="38"/>
        <v>13.065346542439034</v>
      </c>
      <c r="F103" s="7">
        <f t="shared" si="38"/>
        <v>13.99960905520452</v>
      </c>
      <c r="G103" s="7">
        <f t="shared" si="38"/>
        <v>14.93387156797001</v>
      </c>
      <c r="H103" s="7">
        <f t="shared" si="38"/>
        <v>15.86813408073548</v>
      </c>
      <c r="I103" s="7">
        <f t="shared" si="38"/>
        <v>16.802396593500987</v>
      </c>
      <c r="J103" s="7">
        <f t="shared" si="38"/>
        <v>17.263859534978618</v>
      </c>
      <c r="K103" s="7">
        <f t="shared" si="38"/>
        <v>17.890555916325894</v>
      </c>
      <c r="L103" s="7">
        <f t="shared" si="38"/>
        <v>18.829231629892217</v>
      </c>
      <c r="M103" s="7">
        <f t="shared" si="38"/>
        <v>19.767907343458582</v>
      </c>
      <c r="N103" s="7">
        <f t="shared" si="38"/>
        <v>20.706583057024915</v>
      </c>
      <c r="O103" s="7">
        <f t="shared" si="38"/>
        <v>20.428098770591266</v>
      </c>
      <c r="P103" s="7">
        <f t="shared" si="38"/>
        <v>20.149614484157588</v>
      </c>
      <c r="Q103" s="7">
        <f t="shared" si="38"/>
        <v>19.871130197723943</v>
      </c>
      <c r="R103" s="7">
        <f t="shared" si="38"/>
        <v>19.592645911290283</v>
      </c>
      <c r="S103" s="7">
        <f t="shared" si="38"/>
        <v>42.831965912236669</v>
      </c>
      <c r="T103" s="7">
        <f t="shared" si="38"/>
        <v>42.553481625803009</v>
      </c>
      <c r="U103" s="7">
        <f t="shared" si="38"/>
        <v>42.274997339369349</v>
      </c>
      <c r="V103" s="7">
        <f t="shared" si="38"/>
        <v>41.996513052935711</v>
      </c>
      <c r="W103" s="7">
        <f t="shared" si="38"/>
        <v>41.718028766502059</v>
      </c>
      <c r="X103" s="7">
        <f t="shared" si="38"/>
        <v>41.439544480068392</v>
      </c>
      <c r="Y103" s="7">
        <f t="shared" si="38"/>
        <v>41.161060193634739</v>
      </c>
      <c r="Z103" s="7">
        <f t="shared" si="38"/>
        <v>40.88257590720108</v>
      </c>
      <c r="AA103" s="7">
        <f t="shared" si="38"/>
        <v>40.604091620767434</v>
      </c>
      <c r="AB103" s="7">
        <f t="shared" si="38"/>
        <v>40.325607334333782</v>
      </c>
    </row>
    <row r="104" spans="1:28" ht="15" customHeight="1">
      <c r="A104" s="2" t="s">
        <v>387</v>
      </c>
      <c r="B104" s="31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56"/>
      <c r="Y104" s="56"/>
      <c r="Z104" s="56"/>
      <c r="AA104" s="56"/>
      <c r="AB104" s="56"/>
    </row>
    <row r="105" spans="1:28" ht="15" customHeight="1">
      <c r="A105" s="4" t="s">
        <v>388</v>
      </c>
      <c r="B105" s="27"/>
      <c r="C105" s="7"/>
      <c r="D105" s="7">
        <f>IF(AND(D2&lt;=基础参数及输出结果表!$B$20),D18-D103+C107,0)</f>
        <v>111.88107234472784</v>
      </c>
      <c r="E105" s="7">
        <f>IF(AND(E2&lt;=基础参数及输出结果表!$B$20),E18-E103+D107,0)</f>
        <v>117.5881188819513</v>
      </c>
      <c r="F105" s="7">
        <f>IF(AND(F2&lt;=基础参数及输出结果表!$B$20),F18-F103+E107,0)</f>
        <v>125.99648149684067</v>
      </c>
      <c r="G105" s="7">
        <f>IF(AND(G2&lt;=基础参数及输出结果表!$B$20),G18-G103+F107,0)</f>
        <v>134.40484411173009</v>
      </c>
      <c r="H105" s="7">
        <f>IF(AND(H2&lt;=基础参数及输出结果表!$B$20),H18-H103+G107,0)</f>
        <v>142.81320672661931</v>
      </c>
      <c r="I105" s="7">
        <f>IF(AND(I2&lt;=基础参数及输出结果表!$B$20),I18-I103+H107,0)</f>
        <v>151.22156934150888</v>
      </c>
      <c r="J105" s="7">
        <f>IF(AND(J2&lt;=基础参数及输出结果表!$B$20),J18-J103+I107,0)</f>
        <v>155.37473581480756</v>
      </c>
      <c r="K105" s="7">
        <f>IF(AND(K2&lt;=基础参数及输出结果表!$B$20),K18-K103+J107,0)</f>
        <v>181.91604963365546</v>
      </c>
      <c r="L105" s="7">
        <f>IF(AND(L2&lt;=基础参数及输出结果表!$B$20),L18-L103+K107,0)</f>
        <v>245.30285130769278</v>
      </c>
      <c r="M105" s="7">
        <f>IF(AND(M2&lt;=基础参数及输出结果表!$B$20),M18-M103+L107,0)</f>
        <v>307.75097726816409</v>
      </c>
      <c r="N105" s="7">
        <f>IF(AND(N2&lt;=基础参数及输出结果表!$B$20),N18-N103+M107,0)</f>
        <v>369.26042751506873</v>
      </c>
      <c r="O105" s="7">
        <f>IF(AND(O2&lt;=基础参数及输出结果表!$B$20),O18-O103+N107,0)</f>
        <v>183.85288893532137</v>
      </c>
      <c r="P105" s="7">
        <f>IF(AND(P2&lt;=基础参数及输出结果表!$B$20),P18-P103+O107,0)</f>
        <v>181.34653035741829</v>
      </c>
      <c r="Q105" s="7">
        <f>IF(AND(Q2&lt;=基础参数及输出结果表!$B$20),Q18-Q103+P107,0)</f>
        <v>178.84017177951546</v>
      </c>
      <c r="R105" s="7">
        <f>IF(AND(R2&lt;=基础参数及输出结果表!$B$20),R18-R103+Q107,0)</f>
        <v>176.33381320161254</v>
      </c>
      <c r="S105" s="7">
        <f>IF(AND(S2&lt;=基础参数及输出结果表!$B$20),S18-S103+R107,0)</f>
        <v>385.48769321012998</v>
      </c>
      <c r="T105" s="7">
        <f>IF(AND(T2&lt;=基础参数及输出结果表!$B$20),T18-T103+S107,0)</f>
        <v>382.98133463222706</v>
      </c>
      <c r="U105" s="7">
        <f>IF(AND(U2&lt;=基础参数及输出结果表!$B$20),U18-U103+T107,0)</f>
        <v>380.47497605432409</v>
      </c>
      <c r="V105" s="7">
        <f>IF(AND(V2&lt;=基础参数及输出结果表!$B$20),V18-V103+U107,0)</f>
        <v>377.9686174764214</v>
      </c>
      <c r="W105" s="7">
        <f>IF(AND(W2&lt;=基础参数及输出结果表!$B$20),W18-W103+V107,0)</f>
        <v>375.46225889851848</v>
      </c>
      <c r="X105" s="7">
        <f>IF(AND(X2&lt;=基础参数及输出结果表!$B$20),X18-X103+W107,0)</f>
        <v>372.95590032061551</v>
      </c>
      <c r="Y105" s="7">
        <f>IF(AND(Y2&lt;=基础参数及输出结果表!$B$20),Y18-Y103+X107,0)</f>
        <v>370.4495417427126</v>
      </c>
      <c r="Z105" s="7">
        <f>IF(AND(Z2&lt;=基础参数及输出结果表!$B$20),Z18-Z103+Y107,0)</f>
        <v>367.94318316480968</v>
      </c>
      <c r="AA105" s="7">
        <f>IF(AND(AA2&lt;=基础参数及输出结果表!$B$20),AA18-AA103+Z107,0)</f>
        <v>365.43682458690682</v>
      </c>
      <c r="AB105" s="7">
        <f>IF(AND(AB2&lt;=基础参数及输出结果表!$B$20),AB18-AB103+AA107,0)</f>
        <v>362.93046600900402</v>
      </c>
    </row>
    <row r="106" spans="1:28" ht="15" customHeight="1">
      <c r="A106" s="4" t="s">
        <v>389</v>
      </c>
      <c r="B106" s="27"/>
      <c r="C106" s="7"/>
      <c r="D106" s="7">
        <f>IF(D2&lt;=基础参数及输出结果表!$B$20,IF(D105&lt;=0,0,IF(D26&lt;0,0,IF(D105&gt;=D26,D26,D105))),0)</f>
        <v>111.88107234472784</v>
      </c>
      <c r="E106" s="7">
        <f>IF(E2&lt;=基础参数及输出结果表!$B$20,IF(E105&lt;=0,0,IF(E26&lt;0,0,IF(E105&gt;=E26,E26,E105))),0)</f>
        <v>117.5881188819513</v>
      </c>
      <c r="F106" s="7">
        <f>IF(F2&lt;=基础参数及输出结果表!$B$20,IF(F105&lt;=0,0,IF(F26&lt;0,0,IF(F105&gt;=F26,F26,F105))),0)</f>
        <v>125.99648149684067</v>
      </c>
      <c r="G106" s="7">
        <f>IF(G2&lt;=基础参数及输出结果表!$B$20,IF(G105&lt;=0,0,IF(G26&lt;0,0,IF(G105&gt;=G26,G26,G105))),0)</f>
        <v>134.40484411173009</v>
      </c>
      <c r="H106" s="7">
        <f>IF(H2&lt;=基础参数及输出结果表!$B$20,IF(H105&lt;=0,0,IF(H26&lt;0,0,IF(H105&gt;=H26,H26,H105))),0)</f>
        <v>142.81320672661931</v>
      </c>
      <c r="I106" s="7">
        <f>IF(I2&lt;=基础参数及输出结果表!$B$20,IF(I105&lt;=0,0,IF(I26&lt;0,0,IF(I105&gt;=I26,I26,I105))),0)</f>
        <v>151.22156934150888</v>
      </c>
      <c r="J106" s="7">
        <f>IF(J2&lt;=基础参数及输出结果表!$B$20,IF(J105&lt;=0,0,IF(J26&lt;0,0,IF(J105&gt;=J26,J26,J105))),0)</f>
        <v>134.47368942808515</v>
      </c>
      <c r="K106" s="7">
        <f>IF(K2&lt;=基础参数及输出结果表!$B$20,IF(K105&lt;=0,0,IF(K26&lt;0,0,IF(K105&gt;=K26,K26,K105))),0)</f>
        <v>106.07628299499265</v>
      </c>
      <c r="L106" s="7">
        <f>IF(L2&lt;=基础参数及输出结果表!$B$20,IF(L105&lt;=0,0,IF(L26&lt;0,0,IF(L105&gt;=L26,L26,L105))),0)</f>
        <v>115.46304013065594</v>
      </c>
      <c r="M106" s="7">
        <f>IF(M2&lt;=基础参数及输出结果表!$B$20,IF(M105&lt;=0,0,IF(M26&lt;0,0,IF(M105&gt;=M26,M26,M105))),0)</f>
        <v>124.84979726631957</v>
      </c>
      <c r="N106" s="7">
        <f>IF(N2&lt;=基础参数及输出结果表!$B$20,IF(N105&lt;=0,0,IF(N26&lt;0,0,IF(N105&gt;=N26,N26,N105))),0)</f>
        <v>369.26042751506873</v>
      </c>
      <c r="O106" s="7">
        <f>IF(O2&lt;=基础参数及输出结果表!$B$20,IF(O105&lt;=0,0,IF(O26&lt;0,0,IF(O105&gt;=O26,O26,O105))),0)</f>
        <v>183.85288893532137</v>
      </c>
      <c r="P106" s="7">
        <f>IF(P2&lt;=基础参数及输出结果表!$B$20,IF(P105&lt;=0,0,IF(P26&lt;0,0,IF(P105&gt;=P26,P26,P105))),0)</f>
        <v>181.34653035741829</v>
      </c>
      <c r="Q106" s="7">
        <f>IF(Q2&lt;=基础参数及输出结果表!$B$20,IF(Q105&lt;=0,0,IF(Q26&lt;0,0,IF(Q105&gt;=Q26,Q26,Q105))),0)</f>
        <v>178.84017177951546</v>
      </c>
      <c r="R106" s="7">
        <f>IF(R2&lt;=基础参数及输出结果表!$B$20,IF(R105&lt;=0,0,IF(R26&lt;0,0,IF(R105&gt;=R26,R26,R105))),0)</f>
        <v>176.33381320161254</v>
      </c>
      <c r="S106" s="7">
        <f>IF(S2&lt;=基础参数及输出结果表!$B$20,IF(S105&lt;=0,0,IF(S26&lt;0,0,IF(S105&gt;=S26,S26,S105))),0)</f>
        <v>385.48769321012998</v>
      </c>
      <c r="T106" s="7">
        <f>IF(T2&lt;=基础参数及输出结果表!$B$20,IF(T105&lt;=0,0,IF(T26&lt;0,0,IF(T105&gt;=T26,T26,T105))),0)</f>
        <v>382.98133463222706</v>
      </c>
      <c r="U106" s="7">
        <f>IF(U2&lt;=基础参数及输出结果表!$B$20,IF(U105&lt;=0,0,IF(U26&lt;0,0,IF(U105&gt;=U26,U26,U105))),0)</f>
        <v>380.47497605432409</v>
      </c>
      <c r="V106" s="7">
        <f>IF(V2&lt;=基础参数及输出结果表!$B$20,IF(V105&lt;=0,0,IF(V26&lt;0,0,IF(V105&gt;=V26,V26,V105))),0)</f>
        <v>377.9686174764214</v>
      </c>
      <c r="W106" s="7">
        <f>IF(W2&lt;=基础参数及输出结果表!$B$20,IF(W105&lt;=0,0,IF(W26&lt;0,0,IF(W105&gt;=W26,W26,W105))),0)</f>
        <v>375.46225889851848</v>
      </c>
      <c r="X106" s="7">
        <f>IF(X2&lt;=基础参数及输出结果表!$B$20,IF(X105&lt;=0,0,IF(X26&lt;0,0,IF(X105&gt;=X26,X26,X105))),0)</f>
        <v>372.95590032061551</v>
      </c>
      <c r="Y106" s="7">
        <f>IF(Y2&lt;=基础参数及输出结果表!$B$20,IF(Y105&lt;=0,0,IF(Y26&lt;0,0,IF(Y105&gt;=Y26,Y26,Y105))),0)</f>
        <v>370.4495417427126</v>
      </c>
      <c r="Z106" s="7">
        <f>IF(Z2&lt;=基础参数及输出结果表!$B$20,IF(Z105&lt;=0,0,IF(Z26&lt;0,0,IF(Z105&gt;=Z26,Z26,Z105))),0)</f>
        <v>367.94318316480968</v>
      </c>
      <c r="AA106" s="7">
        <f>IF(AA2&lt;=基础参数及输出结果表!$B$20,IF(AA105&lt;=0,0,IF(AA26&lt;0,0,IF(AA105&gt;=AA26,AA26,AA105))),0)</f>
        <v>365.43682458690682</v>
      </c>
      <c r="AB106" s="7">
        <f>IF(AB2&lt;=基础参数及输出结果表!$B$20,IF(AB105&lt;=0,0,IF(AB26&lt;0,0,IF(AB105&gt;=AB26,AB26,AB105))),0)</f>
        <v>362.93046600900402</v>
      </c>
    </row>
    <row r="107" spans="1:28" ht="15" customHeight="1">
      <c r="A107" s="4" t="s">
        <v>390</v>
      </c>
      <c r="B107" s="27"/>
      <c r="C107" s="7"/>
      <c r="D107" s="7">
        <f t="shared" ref="D107:N107" si="39">IF(D105&gt;0,D105-D106,D105+D106)</f>
        <v>0</v>
      </c>
      <c r="E107" s="7">
        <f t="shared" si="39"/>
        <v>0</v>
      </c>
      <c r="F107" s="7">
        <f t="shared" si="39"/>
        <v>0</v>
      </c>
      <c r="G107" s="7">
        <f t="shared" si="39"/>
        <v>0</v>
      </c>
      <c r="H107" s="7">
        <f t="shared" si="39"/>
        <v>0</v>
      </c>
      <c r="I107" s="7">
        <f t="shared" si="39"/>
        <v>0</v>
      </c>
      <c r="J107" s="7">
        <f t="shared" si="39"/>
        <v>20.901046386722413</v>
      </c>
      <c r="K107" s="7">
        <f t="shared" si="39"/>
        <v>75.839766638662809</v>
      </c>
      <c r="L107" s="7">
        <f t="shared" si="39"/>
        <v>129.83981117703684</v>
      </c>
      <c r="M107" s="7">
        <f t="shared" si="39"/>
        <v>182.90118000184452</v>
      </c>
      <c r="N107" s="7">
        <f t="shared" si="39"/>
        <v>0</v>
      </c>
      <c r="O107" s="7">
        <f t="shared" ref="O107:AB107" si="40">O105-O106</f>
        <v>0</v>
      </c>
      <c r="P107" s="7">
        <f t="shared" si="40"/>
        <v>0</v>
      </c>
      <c r="Q107" s="7">
        <f t="shared" si="40"/>
        <v>0</v>
      </c>
      <c r="R107" s="7">
        <f t="shared" si="40"/>
        <v>0</v>
      </c>
      <c r="S107" s="7">
        <f t="shared" si="40"/>
        <v>0</v>
      </c>
      <c r="T107" s="7">
        <f t="shared" si="40"/>
        <v>0</v>
      </c>
      <c r="U107" s="7">
        <f t="shared" si="40"/>
        <v>0</v>
      </c>
      <c r="V107" s="7">
        <f t="shared" si="40"/>
        <v>0</v>
      </c>
      <c r="W107" s="7">
        <f t="shared" si="40"/>
        <v>0</v>
      </c>
      <c r="X107" s="7">
        <f t="shared" si="40"/>
        <v>0</v>
      </c>
      <c r="Y107" s="7">
        <f t="shared" si="40"/>
        <v>0</v>
      </c>
      <c r="Z107" s="7">
        <f t="shared" si="40"/>
        <v>0</v>
      </c>
      <c r="AA107" s="7">
        <f t="shared" si="40"/>
        <v>0</v>
      </c>
      <c r="AB107" s="7">
        <f t="shared" si="40"/>
        <v>0</v>
      </c>
    </row>
    <row r="108" spans="1:28" ht="1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</row>
    <row r="109" spans="1:28" ht="15" customHeight="1">
      <c r="A109" s="2" t="s">
        <v>391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56"/>
      <c r="Y109" s="56"/>
      <c r="Z109" s="56"/>
      <c r="AA109" s="56"/>
      <c r="AB109" s="56"/>
    </row>
    <row r="110" spans="1:28" ht="15" customHeight="1">
      <c r="A110" s="4" t="s">
        <v>392</v>
      </c>
      <c r="B110" s="27"/>
      <c r="C110" s="7"/>
      <c r="D110" s="7">
        <f>IF(AND(D2&lt;=基础参数及输出结果表!$B$20),IF((D26-D106+C38)&lt;0,0,D26-D106+C38),0)</f>
        <v>30.477277371521211</v>
      </c>
      <c r="E110" s="7">
        <f>IF(AND(E2&lt;=基础参数及输出结果表!$B$20),IF((E26-E106+D38)&lt;0,0,E26-E106+D38),0)</f>
        <v>60.362781913606611</v>
      </c>
      <c r="F110" s="7">
        <f>IF(AND(F2&lt;=基础参数及输出结果表!$B$20),IF((F26-F106+E38)&lt;0,0,F26-F106+E38),0)</f>
        <v>90.692193323917792</v>
      </c>
      <c r="G110" s="7">
        <f>IF(AND(G2&lt;=基础参数及输出结果表!$B$20),IF((G26-G106+F38)&lt;0,0,G26-G106+F38),0)</f>
        <v>121.46551160245471</v>
      </c>
      <c r="H110" s="7">
        <f>IF(AND(H2&lt;=基础参数及输出结果表!$B$20),IF((H26-H106+G38)&lt;0,0,H26-H106+G38),0)</f>
        <v>152.68273674921721</v>
      </c>
      <c r="I110" s="7">
        <f>IF(AND(I2&lt;=基础参数及输出结果表!$B$20),IF((I26-I106+H38)&lt;0,0,I26-I106+H38),0)</f>
        <v>184.34386876420541</v>
      </c>
      <c r="J110" s="7">
        <f>IF(AND(J2&lt;=基础参数及输出结果表!$B$20),IF((J26-J106+I38)&lt;0,0,J26-J106+I38),0)</f>
        <v>184.34386876420541</v>
      </c>
      <c r="K110" s="7">
        <f>IF(AND(K2&lt;=基础参数及输出结果表!$B$20),IF((K26-K106+J38)&lt;0,0,K26-K106+J38),0)</f>
        <v>184.34386876420541</v>
      </c>
      <c r="L110" s="7">
        <f>IF(AND(L2&lt;=基础参数及输出结果表!$B$20),IF((L26-L106+K38)&lt;0,0,L26-L106+K38),0)</f>
        <v>184.34386876420541</v>
      </c>
      <c r="M110" s="7">
        <f>IF(AND(M2&lt;=基础参数及输出结果表!$B$20),IF((M26-M106+L38)&lt;0,0,M26-M106+L38),0)</f>
        <v>184.34386876420541</v>
      </c>
      <c r="N110" s="7">
        <f>IF(AND(N2&lt;=基础参数及输出结果表!$B$20),IF((N26-N106+M38)&lt;0,0,N26-N106+M38),0)</f>
        <v>335.7199956511194</v>
      </c>
      <c r="O110" s="7">
        <f>IF(AND(O2&lt;=基础参数及输出结果表!$B$20),IF((O26-O106+N38)&lt;0,0,O26-O106+N38),0)</f>
        <v>669.7188182534444</v>
      </c>
      <c r="P110" s="7">
        <f>IF(AND(P2&lt;=基础参数及输出结果表!$B$20),IF((P26-P106+O38)&lt;0,0,P26-P106+O38),0)</f>
        <v>1003.4391565693358</v>
      </c>
      <c r="Q110" s="7">
        <f>IF(AND(Q2&lt;=基础参数及输出结果表!$B$20),IF((Q26-Q106+P38)&lt;0,0,Q26-Q106+P38),0)</f>
        <v>1336.8810105987934</v>
      </c>
      <c r="R110" s="7">
        <f>IF(AND(R2&lt;=基础参数及输出结果表!$B$20),IF((R26-R106+Q38)&lt;0,0,R26-R106+Q38),0)</f>
        <v>1670.0443803418175</v>
      </c>
      <c r="S110" s="7">
        <f>IF(AND(S2&lt;=基础参数及输出结果表!$B$20),IF((S26-S106+R38)&lt;0,0,S26-S106+R38),0)</f>
        <v>1712.8763462540542</v>
      </c>
      <c r="T110" s="7">
        <f>IF(AND(T2&lt;=基础参数及输出结果表!$B$20),IF((T26-T106+S38)&lt;0,0,T26-T106+S38),0)</f>
        <v>1755.4298278798572</v>
      </c>
      <c r="U110" s="7">
        <f>IF(AND(U2&lt;=基础参数及输出结果表!$B$20),IF((U26-U106+T38)&lt;0,0,U26-U106+T38),0)</f>
        <v>1797.7048252192264</v>
      </c>
      <c r="V110" s="7">
        <f>IF(AND(V2&lt;=基础参数及输出结果表!$B$20),IF((V26-V106+U38)&lt;0,0,V26-V106+U38),0)</f>
        <v>1839.701338272162</v>
      </c>
      <c r="W110" s="7">
        <f>IF(AND(W2&lt;=基础参数及输出结果表!$B$20),IF((W26-W106+V38)&lt;0,0,W26-W106+V38),0)</f>
        <v>1881.4193670386642</v>
      </c>
      <c r="X110" s="7">
        <f>IF(AND(X2&lt;=基础参数及输出结果表!$B$20),IF((X26-X106+W38)&lt;0,0,X26-X106+W38),0)</f>
        <v>1922.8589115187326</v>
      </c>
      <c r="Y110" s="7">
        <f>IF(AND(Y2&lt;=基础参数及输出结果表!$B$20),IF((Y26-Y106+X38)&lt;0,0,Y26-Y106+X38),0)</f>
        <v>1964.0199717123674</v>
      </c>
      <c r="Z110" s="7">
        <f>IF(AND(Z2&lt;=基础参数及输出结果表!$B$20),IF((Z26-Z106+Y38)&lt;0,0,Z26-Z106+Y38),0)</f>
        <v>2004.9025476195684</v>
      </c>
      <c r="AA110" s="7">
        <f>IF(AND(AA2&lt;=基础参数及输出结果表!$B$20),IF((AA26-AA106+Z38)&lt;0,0,AA26-AA106+Z38),0)</f>
        <v>2045.506639240336</v>
      </c>
      <c r="AB110" s="7">
        <f>IF(AND(AB2&lt;=基础参数及输出结果表!$B$20),IF((AB26-AB106+AA38)&lt;0,0,AB26-AB106+AA38),0)</f>
        <v>2333.3880811786703</v>
      </c>
    </row>
    <row r="111" spans="1:28" ht="15" customHeight="1">
      <c r="A111" s="4" t="s">
        <v>393</v>
      </c>
      <c r="B111" s="27"/>
      <c r="C111" s="7"/>
      <c r="D111" s="7">
        <f t="shared" ref="D111:AB111" si="41">D26</f>
        <v>142.35834971624905</v>
      </c>
      <c r="E111" s="7">
        <f t="shared" si="41"/>
        <v>147.4736234240367</v>
      </c>
      <c r="F111" s="7">
        <f t="shared" si="41"/>
        <v>156.32589290715185</v>
      </c>
      <c r="G111" s="7">
        <f t="shared" si="41"/>
        <v>165.178162390267</v>
      </c>
      <c r="H111" s="7">
        <f t="shared" si="41"/>
        <v>174.03043187338181</v>
      </c>
      <c r="I111" s="7">
        <f t="shared" si="41"/>
        <v>182.88270135649708</v>
      </c>
      <c r="J111" s="7">
        <f t="shared" si="41"/>
        <v>134.47368942808515</v>
      </c>
      <c r="K111" s="7">
        <f t="shared" si="41"/>
        <v>106.07628299499265</v>
      </c>
      <c r="L111" s="7">
        <f t="shared" si="41"/>
        <v>115.46304013065594</v>
      </c>
      <c r="M111" s="7">
        <f t="shared" si="41"/>
        <v>124.84979726631957</v>
      </c>
      <c r="N111" s="7">
        <f t="shared" si="41"/>
        <v>520.63655440198272</v>
      </c>
      <c r="O111" s="7">
        <f t="shared" si="41"/>
        <v>517.85171153764634</v>
      </c>
      <c r="P111" s="7">
        <f t="shared" si="41"/>
        <v>515.06686867330961</v>
      </c>
      <c r="Q111" s="7">
        <f t="shared" si="41"/>
        <v>512.28202580897312</v>
      </c>
      <c r="R111" s="7">
        <f t="shared" si="41"/>
        <v>509.49718294463651</v>
      </c>
      <c r="S111" s="7">
        <f t="shared" si="41"/>
        <v>428.31965912236666</v>
      </c>
      <c r="T111" s="7">
        <f t="shared" si="41"/>
        <v>425.53481625803005</v>
      </c>
      <c r="U111" s="7">
        <f t="shared" si="41"/>
        <v>422.74997339369344</v>
      </c>
      <c r="V111" s="7">
        <f t="shared" si="41"/>
        <v>419.96513052935711</v>
      </c>
      <c r="W111" s="7">
        <f t="shared" si="41"/>
        <v>417.18028766502056</v>
      </c>
      <c r="X111" s="7">
        <f t="shared" si="41"/>
        <v>414.39544480068389</v>
      </c>
      <c r="Y111" s="7">
        <f t="shared" si="41"/>
        <v>411.61060193634734</v>
      </c>
      <c r="Z111" s="7">
        <f t="shared" si="41"/>
        <v>408.82575907201078</v>
      </c>
      <c r="AA111" s="7">
        <f t="shared" si="41"/>
        <v>406.04091620767429</v>
      </c>
      <c r="AB111" s="7">
        <f t="shared" si="41"/>
        <v>650.81190794733845</v>
      </c>
    </row>
    <row r="112" spans="1:28" ht="15" customHeight="1">
      <c r="A112" s="4" t="s">
        <v>394</v>
      </c>
      <c r="B112" s="27"/>
      <c r="C112" s="7"/>
      <c r="D112" s="7">
        <f>IF(D2&lt;=基础参数及输出结果表!$B$20,IF(D111+C38&lt;0,-(D111+C38),0))</f>
        <v>0</v>
      </c>
      <c r="E112" s="7">
        <f>IF(E2&lt;=基础参数及输出结果表!$B$20,IF(E111+D38&lt;0,-(E111+D38),0))</f>
        <v>0</v>
      </c>
      <c r="F112" s="7">
        <f>IF(F2&lt;=基础参数及输出结果表!$B$20,IF(F111+E38&lt;0,-(F111+E38),0))</f>
        <v>0</v>
      </c>
      <c r="G112" s="7">
        <f>IF(G2&lt;=基础参数及输出结果表!$B$20,IF(G111+F38&lt;0,-(G111+F38),0))</f>
        <v>0</v>
      </c>
      <c r="H112" s="7">
        <f>IF(H2&lt;=基础参数及输出结果表!$B$20,IF(H111+G38&lt;0,-(H111+G38),0))</f>
        <v>0</v>
      </c>
      <c r="I112" s="7">
        <f>IF(I2&lt;=基础参数及输出结果表!$B$20,IF(I111+H38&lt;0,-(I111+H38),0))</f>
        <v>0</v>
      </c>
      <c r="J112" s="7">
        <f>IF(J2&lt;=基础参数及输出结果表!$B$20,IF(J111+I38&lt;0,-(J111+I38),0))</f>
        <v>0</v>
      </c>
      <c r="K112" s="7">
        <f>IF(K2&lt;=基础参数及输出结果表!$B$20,IF(K111+J38&lt;0,-(K111+J38),0))</f>
        <v>0</v>
      </c>
      <c r="L112" s="7">
        <f>IF(L2&lt;=基础参数及输出结果表!$B$20,IF(L111+K38&lt;0,-(L111+K38),0))</f>
        <v>0</v>
      </c>
      <c r="M112" s="7">
        <f>IF(M2&lt;=基础参数及输出结果表!$B$20,IF(M111+L38&lt;0,-(M111+L38),0))</f>
        <v>0</v>
      </c>
      <c r="N112" s="7">
        <f>IF(N2&lt;=基础参数及输出结果表!$B$20,IF(N111+M38&lt;0,-(N111+M38),0))</f>
        <v>0</v>
      </c>
      <c r="O112" s="7">
        <f>IF(O2&lt;=基础参数及输出结果表!$B$20,IF(O111+N38&lt;0,-(O111+N38),0))</f>
        <v>0</v>
      </c>
      <c r="P112" s="7">
        <f>IF(P2&lt;=基础参数及输出结果表!$B$20,IF(P111+O38&lt;0,-(P111+O38),0))</f>
        <v>0</v>
      </c>
      <c r="Q112" s="7">
        <f>IF(Q2&lt;=基础参数及输出结果表!$B$20,IF(Q111+P38&lt;0,-(Q111+P38),0))</f>
        <v>0</v>
      </c>
      <c r="R112" s="7">
        <f>IF(R2&lt;=基础参数及输出结果表!$B$20,IF(R111+Q38&lt;0,-(R111+Q38),0))</f>
        <v>0</v>
      </c>
      <c r="S112" s="7">
        <f>IF(S2&lt;=基础参数及输出结果表!$B$20,IF(S111+R38&lt;0,-(S111+R38),0))</f>
        <v>0</v>
      </c>
      <c r="T112" s="7">
        <f>IF(T2&lt;=基础参数及输出结果表!$B$20,IF(T111+S38&lt;0,-(T111+S38),0))</f>
        <v>0</v>
      </c>
      <c r="U112" s="7">
        <f>IF(U2&lt;=基础参数及输出结果表!$B$20,IF(U111+T38&lt;0,-(U111+T38),0))</f>
        <v>0</v>
      </c>
      <c r="V112" s="7">
        <f>IF(V2&lt;=基础参数及输出结果表!$B$20,IF(V111+U38&lt;0,-(V111+U38),0))</f>
        <v>0</v>
      </c>
      <c r="W112" s="7">
        <f>IF(W2&lt;=基础参数及输出结果表!$B$20,IF(W111+V38&lt;0,-(W111+V38),0))</f>
        <v>0</v>
      </c>
      <c r="X112" s="7">
        <f>IF(X2&lt;=基础参数及输出结果表!$B$20,IF(X111+W38&lt;0,-(X111+W38),0))</f>
        <v>0</v>
      </c>
      <c r="Y112" s="7">
        <f>IF(Y2&lt;=基础参数及输出结果表!$B$20,IF(Y111+X38&lt;0,-(Y111+X38),0))</f>
        <v>0</v>
      </c>
      <c r="Z112" s="7">
        <f>IF(Z2&lt;=基础参数及输出结果表!$B$20,IF(Z111+Y38&lt;0,-(Z111+Y38),0))</f>
        <v>0</v>
      </c>
      <c r="AA112" s="7">
        <f>IF(AA2&lt;=基础参数及输出结果表!$B$20,IF(AA111+Z38&lt;0,-(AA111+Z38),0))</f>
        <v>0</v>
      </c>
      <c r="AB112" s="7">
        <f>IF(AB2&lt;=基础参数及输出结果表!$B$20,IF(AB111+AA38&lt;0,-(AB111+AA38),0))</f>
        <v>0</v>
      </c>
    </row>
    <row r="113" spans="1:28" ht="15" customHeight="1">
      <c r="A113" s="4" t="s">
        <v>395</v>
      </c>
      <c r="B113" s="2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5" spans="1:28" ht="15" customHeight="1">
      <c r="A115" s="61" t="s">
        <v>396</v>
      </c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56"/>
      <c r="Y115" s="56"/>
      <c r="Z115" s="56"/>
      <c r="AA115" s="56"/>
      <c r="AB115" s="56"/>
    </row>
    <row r="116" spans="1:28" ht="15" customHeight="1">
      <c r="A116" s="63" t="s">
        <v>397</v>
      </c>
      <c r="B116" s="37"/>
      <c r="C116" s="64">
        <f>-C20</f>
        <v>5519.9999999999991</v>
      </c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</row>
    <row r="117" spans="1:28" ht="15" customHeight="1">
      <c r="A117" s="63" t="s">
        <v>398</v>
      </c>
      <c r="B117" s="37"/>
      <c r="C117" s="64">
        <f>NPV(基础参数及输出结果表!$N$12,D117:AB117)</f>
        <v>453.86573007004222</v>
      </c>
      <c r="D117" s="64">
        <f t="shared" ref="D117:AB117" si="42">-D83</f>
        <v>90.875323279262247</v>
      </c>
      <c r="E117" s="64">
        <f t="shared" si="42"/>
        <v>89.649434167912645</v>
      </c>
      <c r="F117" s="64">
        <f t="shared" si="42"/>
        <v>89.159078523372827</v>
      </c>
      <c r="G117" s="64">
        <f t="shared" si="42"/>
        <v>88.668722878833123</v>
      </c>
      <c r="H117" s="64">
        <f t="shared" si="42"/>
        <v>88.178367234293191</v>
      </c>
      <c r="I117" s="64">
        <f t="shared" si="42"/>
        <v>87.688011589753373</v>
      </c>
      <c r="J117" s="64">
        <f t="shared" si="42"/>
        <v>34.664370246565255</v>
      </c>
      <c r="K117" s="64">
        <f t="shared" si="42"/>
        <v>0</v>
      </c>
      <c r="L117" s="64">
        <f t="shared" si="42"/>
        <v>0</v>
      </c>
      <c r="M117" s="64">
        <f t="shared" si="42"/>
        <v>0</v>
      </c>
      <c r="N117" s="64">
        <f t="shared" si="42"/>
        <v>0</v>
      </c>
      <c r="O117" s="64">
        <f t="shared" si="42"/>
        <v>0</v>
      </c>
      <c r="P117" s="64">
        <f t="shared" si="42"/>
        <v>0</v>
      </c>
      <c r="Q117" s="64">
        <f t="shared" si="42"/>
        <v>0</v>
      </c>
      <c r="R117" s="64">
        <f t="shared" si="42"/>
        <v>0</v>
      </c>
      <c r="S117" s="64">
        <f t="shared" si="42"/>
        <v>0</v>
      </c>
      <c r="T117" s="64">
        <f t="shared" si="42"/>
        <v>0</v>
      </c>
      <c r="U117" s="64">
        <f t="shared" si="42"/>
        <v>0</v>
      </c>
      <c r="V117" s="64">
        <f t="shared" si="42"/>
        <v>0</v>
      </c>
      <c r="W117" s="64">
        <f t="shared" si="42"/>
        <v>0</v>
      </c>
      <c r="X117" s="64">
        <f t="shared" si="42"/>
        <v>0</v>
      </c>
      <c r="Y117" s="64">
        <f t="shared" si="42"/>
        <v>0</v>
      </c>
      <c r="Z117" s="64">
        <f t="shared" si="42"/>
        <v>0</v>
      </c>
      <c r="AA117" s="64">
        <f t="shared" si="42"/>
        <v>0</v>
      </c>
      <c r="AB117" s="64">
        <f t="shared" si="42"/>
        <v>0</v>
      </c>
    </row>
    <row r="118" spans="1:28" ht="15" customHeight="1">
      <c r="A118" s="63" t="s">
        <v>399</v>
      </c>
      <c r="B118" s="37"/>
      <c r="C118" s="64">
        <f>NPV(基础参数及输出结果表!$N$12,D118:AB118)</f>
        <v>947.63693236641859</v>
      </c>
      <c r="D118" s="64">
        <f>-D6*(1-基础参数及输出结果表!$J$17)</f>
        <v>77.688679245283012</v>
      </c>
      <c r="E118" s="64">
        <f>-E6*(1-基础参数及输出结果表!$J$17)</f>
        <v>77.688679245283012</v>
      </c>
      <c r="F118" s="64">
        <f>-F6*(1-基础参数及输出结果表!$J$17)</f>
        <v>77.688679245283012</v>
      </c>
      <c r="G118" s="64">
        <f>-G6*(1-基础参数及输出结果表!$J$17)</f>
        <v>77.688679245283012</v>
      </c>
      <c r="H118" s="64">
        <f>-H6*(1-基础参数及输出结果表!$J$17)</f>
        <v>77.688679245283012</v>
      </c>
      <c r="I118" s="64">
        <f>-I6*(1-基础参数及输出结果表!$J$17)</f>
        <v>77.688679245283012</v>
      </c>
      <c r="J118" s="64">
        <f>-J6*(1-基础参数及输出结果表!$J$17)</f>
        <v>77.688679245283012</v>
      </c>
      <c r="K118" s="64">
        <f>-K6*(1-基础参数及输出结果表!$J$17)</f>
        <v>77.688679245283012</v>
      </c>
      <c r="L118" s="64">
        <f>-L6*(1-基础参数及输出结果表!$J$17)</f>
        <v>77.688679245283012</v>
      </c>
      <c r="M118" s="64">
        <f>-M6*(1-基础参数及输出结果表!$J$17)</f>
        <v>77.688679245283012</v>
      </c>
      <c r="N118" s="64">
        <f>-N6*(1-基础参数及输出结果表!$J$17)</f>
        <v>77.688679245283012</v>
      </c>
      <c r="O118" s="64">
        <f>-O6*(1-基础参数及输出结果表!$J$17)</f>
        <v>77.688679245283012</v>
      </c>
      <c r="P118" s="64">
        <f>-P6*(1-基础参数及输出结果表!$J$17)</f>
        <v>77.688679245283012</v>
      </c>
      <c r="Q118" s="64">
        <f>-Q6*(1-基础参数及输出结果表!$J$17)</f>
        <v>77.688679245283012</v>
      </c>
      <c r="R118" s="64">
        <f>-R6*(1-基础参数及输出结果表!$J$17)</f>
        <v>77.688679245283012</v>
      </c>
      <c r="S118" s="64">
        <f>-S6*(1-基础参数及输出结果表!$J$17)</f>
        <v>77.688679245283012</v>
      </c>
      <c r="T118" s="64">
        <f>-T6*(1-基础参数及输出结果表!$J$17)</f>
        <v>77.688679245283012</v>
      </c>
      <c r="U118" s="64">
        <f>-U6*(1-基础参数及输出结果表!$J$17)</f>
        <v>77.688679245283012</v>
      </c>
      <c r="V118" s="64">
        <f>-V6*(1-基础参数及输出结果表!$J$17)</f>
        <v>77.688679245283012</v>
      </c>
      <c r="W118" s="64">
        <f>-W6*(1-基础参数及输出结果表!$J$17)</f>
        <v>77.688679245283012</v>
      </c>
      <c r="X118" s="64">
        <f>-X6*(1-基础参数及输出结果表!$J$17)</f>
        <v>77.688679245283012</v>
      </c>
      <c r="Y118" s="64">
        <f>-Y6*(1-基础参数及输出结果表!$J$17)</f>
        <v>77.688679245283012</v>
      </c>
      <c r="Z118" s="64">
        <f>-Z6*(1-基础参数及输出结果表!$J$17)</f>
        <v>77.688679245283012</v>
      </c>
      <c r="AA118" s="64">
        <f>-AA6*(1-基础参数及输出结果表!$J$17)</f>
        <v>77.688679245283012</v>
      </c>
      <c r="AB118" s="64">
        <f>-AB6*(1-基础参数及输出结果表!$J$17)</f>
        <v>77.688679245283012</v>
      </c>
    </row>
    <row r="119" spans="1:28" ht="15" customHeight="1">
      <c r="A119" s="63" t="s">
        <v>400</v>
      </c>
      <c r="B119" s="37"/>
      <c r="C119" s="64">
        <f>NPV(基础参数及输出结果表!$N$12,D119:AB119)</f>
        <v>701.87557047468727</v>
      </c>
      <c r="D119" s="64">
        <f t="shared" ref="D119:AB119" si="43">-D94</f>
        <v>162.28799999999998</v>
      </c>
      <c r="E119" s="64">
        <f t="shared" si="43"/>
        <v>146.0592</v>
      </c>
      <c r="F119" s="64">
        <f t="shared" si="43"/>
        <v>129.8304</v>
      </c>
      <c r="G119" s="64">
        <f t="shared" si="43"/>
        <v>113.60160000000002</v>
      </c>
      <c r="H119" s="64">
        <f t="shared" si="43"/>
        <v>97.372800000000012</v>
      </c>
      <c r="I119" s="64">
        <f t="shared" si="43"/>
        <v>81.144000000000005</v>
      </c>
      <c r="J119" s="64">
        <f t="shared" si="43"/>
        <v>64.915199999999999</v>
      </c>
      <c r="K119" s="64">
        <f t="shared" si="43"/>
        <v>48.686400000000006</v>
      </c>
      <c r="L119" s="64">
        <f t="shared" si="43"/>
        <v>32.457599999999999</v>
      </c>
      <c r="M119" s="64">
        <f t="shared" si="43"/>
        <v>16.2288</v>
      </c>
      <c r="N119" s="64">
        <f t="shared" si="43"/>
        <v>0</v>
      </c>
      <c r="O119" s="64">
        <f t="shared" si="43"/>
        <v>0</v>
      </c>
      <c r="P119" s="64">
        <f t="shared" si="43"/>
        <v>0</v>
      </c>
      <c r="Q119" s="64">
        <f t="shared" si="43"/>
        <v>0</v>
      </c>
      <c r="R119" s="64">
        <f t="shared" si="43"/>
        <v>0</v>
      </c>
      <c r="S119" s="64">
        <f t="shared" si="43"/>
        <v>0</v>
      </c>
      <c r="T119" s="64">
        <f t="shared" si="43"/>
        <v>0</v>
      </c>
      <c r="U119" s="64">
        <f t="shared" si="43"/>
        <v>0</v>
      </c>
      <c r="V119" s="64">
        <f t="shared" si="43"/>
        <v>0</v>
      </c>
      <c r="W119" s="64">
        <f t="shared" si="43"/>
        <v>0</v>
      </c>
      <c r="X119" s="64">
        <f t="shared" si="43"/>
        <v>0</v>
      </c>
      <c r="Y119" s="64">
        <f t="shared" si="43"/>
        <v>0</v>
      </c>
      <c r="Z119" s="64">
        <f t="shared" si="43"/>
        <v>0</v>
      </c>
      <c r="AA119" s="64">
        <f t="shared" si="43"/>
        <v>0</v>
      </c>
      <c r="AB119" s="64">
        <f t="shared" si="43"/>
        <v>0</v>
      </c>
    </row>
    <row r="120" spans="1:28" ht="15" customHeight="1">
      <c r="A120" s="63" t="s">
        <v>401</v>
      </c>
      <c r="B120" s="37"/>
      <c r="C120" s="64">
        <f>NPV(基础参数及输出结果表!$N$12,D120:AB120)</f>
        <v>737.10041968234998</v>
      </c>
      <c r="D120" s="64">
        <f>-D7*基础参数及输出结果表!$J$17</f>
        <v>78.392680957933422</v>
      </c>
      <c r="E120" s="64">
        <f>-E7*基础参数及输出结果表!$J$17</f>
        <v>78.392680957933422</v>
      </c>
      <c r="F120" s="64">
        <f>-F7*基础参数及输出结果表!$J$17</f>
        <v>78.392680957933422</v>
      </c>
      <c r="G120" s="64">
        <f>-G7*基础参数及输出结果表!$J$17</f>
        <v>78.392680957933422</v>
      </c>
      <c r="H120" s="64">
        <f>-H7*基础参数及输出结果表!$J$17</f>
        <v>78.392680957933422</v>
      </c>
      <c r="I120" s="64">
        <f>-I7*基础参数及输出结果表!$J$17</f>
        <v>78.392680957933422</v>
      </c>
      <c r="J120" s="64">
        <f>-J7*基础参数及输出结果表!$J$17</f>
        <v>78.392680957933422</v>
      </c>
      <c r="K120" s="64">
        <f>-K7*基础参数及输出结果表!$J$17</f>
        <v>78.392680957933422</v>
      </c>
      <c r="L120" s="64">
        <f>-L7*基础参数及输出结果表!$J$17</f>
        <v>78.392680957933422</v>
      </c>
      <c r="M120" s="64">
        <f>-M7*基础参数及输出结果表!$J$17</f>
        <v>78.392680957933422</v>
      </c>
      <c r="N120" s="64">
        <f>-N7*基础参数及输出结果表!$J$17</f>
        <v>78.392680957933422</v>
      </c>
      <c r="O120" s="64">
        <f>-O7*基础参数及输出结果表!$J$17</f>
        <v>78.392680957933422</v>
      </c>
      <c r="P120" s="64">
        <f>-P7*基础参数及输出结果表!$J$17</f>
        <v>78.392680957933422</v>
      </c>
      <c r="Q120" s="64">
        <f>-Q7*基础参数及输出结果表!$J$17</f>
        <v>78.392680957933422</v>
      </c>
      <c r="R120" s="64">
        <f>-R7*基础参数及输出结果表!$J$17</f>
        <v>78.392680957933422</v>
      </c>
      <c r="S120" s="64">
        <f>-S7*基础参数及输出结果表!$J$17</f>
        <v>0</v>
      </c>
      <c r="T120" s="64">
        <f>-T7*基础参数及输出结果表!$J$17</f>
        <v>0</v>
      </c>
      <c r="U120" s="64">
        <f>-U7*基础参数及输出结果表!$J$17</f>
        <v>0</v>
      </c>
      <c r="V120" s="64">
        <f>-V7*基础参数及输出结果表!$J$17</f>
        <v>0</v>
      </c>
      <c r="W120" s="64">
        <f>-W7*基础参数及输出结果表!$J$17</f>
        <v>0</v>
      </c>
      <c r="X120" s="64">
        <f>-X7*基础参数及输出结果表!$J$17</f>
        <v>0</v>
      </c>
      <c r="Y120" s="64">
        <f>-Y7*基础参数及输出结果表!$J$17</f>
        <v>0</v>
      </c>
      <c r="Z120" s="64">
        <f>-Z7*基础参数及输出结果表!$J$17</f>
        <v>0</v>
      </c>
      <c r="AA120" s="64">
        <f>-AA7*基础参数及输出结果表!$J$17</f>
        <v>0</v>
      </c>
      <c r="AB120" s="64">
        <f>-AB7*基础参数及输出结果表!$J$17</f>
        <v>0</v>
      </c>
    </row>
    <row r="121" spans="1:28" ht="15" customHeight="1">
      <c r="A121" s="63" t="s">
        <v>402</v>
      </c>
      <c r="B121" s="37"/>
      <c r="C121" s="64">
        <f>NPV(基础参数及输出结果表!$N$12,D121:AB121)</f>
        <v>51.278223654575683</v>
      </c>
      <c r="D121" s="64">
        <f t="shared" ref="D121:AB121" si="44">D19-D13</f>
        <v>0</v>
      </c>
      <c r="E121" s="64">
        <f t="shared" si="44"/>
        <v>0</v>
      </c>
      <c r="F121" s="64">
        <f t="shared" si="44"/>
        <v>0</v>
      </c>
      <c r="G121" s="64">
        <f t="shared" si="44"/>
        <v>0</v>
      </c>
      <c r="H121" s="64">
        <f t="shared" si="44"/>
        <v>0</v>
      </c>
      <c r="I121" s="64">
        <f t="shared" si="44"/>
        <v>0</v>
      </c>
      <c r="J121" s="64">
        <f t="shared" si="44"/>
        <v>0</v>
      </c>
      <c r="K121" s="64">
        <f t="shared" si="44"/>
        <v>0</v>
      </c>
      <c r="L121" s="64">
        <f t="shared" si="44"/>
        <v>0</v>
      </c>
      <c r="M121" s="64">
        <f t="shared" si="44"/>
        <v>0</v>
      </c>
      <c r="N121" s="64">
        <f t="shared" si="44"/>
        <v>0</v>
      </c>
      <c r="O121" s="64">
        <f t="shared" si="44"/>
        <v>0</v>
      </c>
      <c r="P121" s="64">
        <f t="shared" si="44"/>
        <v>0</v>
      </c>
      <c r="Q121" s="64">
        <f t="shared" si="44"/>
        <v>0</v>
      </c>
      <c r="R121" s="64">
        <f t="shared" si="44"/>
        <v>0</v>
      </c>
      <c r="S121" s="64">
        <f t="shared" si="44"/>
        <v>0</v>
      </c>
      <c r="T121" s="64">
        <f t="shared" si="44"/>
        <v>0</v>
      </c>
      <c r="U121" s="64">
        <f t="shared" si="44"/>
        <v>0</v>
      </c>
      <c r="V121" s="64">
        <f t="shared" si="44"/>
        <v>0</v>
      </c>
      <c r="W121" s="64">
        <f t="shared" si="44"/>
        <v>0</v>
      </c>
      <c r="X121" s="64">
        <f t="shared" si="44"/>
        <v>0</v>
      </c>
      <c r="Y121" s="64">
        <f t="shared" si="44"/>
        <v>0</v>
      </c>
      <c r="Z121" s="64">
        <f t="shared" si="44"/>
        <v>0</v>
      </c>
      <c r="AA121" s="64">
        <f t="shared" si="44"/>
        <v>0</v>
      </c>
      <c r="AB121" s="64">
        <f t="shared" si="44"/>
        <v>247.55583460400067</v>
      </c>
    </row>
    <row r="122" spans="1:28" ht="15" customHeight="1">
      <c r="A122" s="63" t="s">
        <v>349</v>
      </c>
      <c r="B122" s="37"/>
      <c r="C122" s="64">
        <f>SUM(D122:AB122)</f>
        <v>54628.762107149996</v>
      </c>
      <c r="D122" s="64">
        <f t="shared" ref="D122:AB122" si="45">D56</f>
        <v>2344.27717755</v>
      </c>
      <c r="E122" s="64">
        <f t="shared" si="45"/>
        <v>2314.6777182374999</v>
      </c>
      <c r="F122" s="64">
        <f t="shared" si="45"/>
        <v>2302.8379345124999</v>
      </c>
      <c r="G122" s="64">
        <f t="shared" si="45"/>
        <v>2290.9981507875004</v>
      </c>
      <c r="H122" s="64">
        <f t="shared" si="45"/>
        <v>2279.1583670624996</v>
      </c>
      <c r="I122" s="64">
        <f t="shared" si="45"/>
        <v>2267.3185833375005</v>
      </c>
      <c r="J122" s="64">
        <f t="shared" si="45"/>
        <v>2255.4787996124996</v>
      </c>
      <c r="K122" s="64">
        <f t="shared" si="45"/>
        <v>2243.6390158875001</v>
      </c>
      <c r="L122" s="64">
        <f t="shared" si="45"/>
        <v>2231.7992321624997</v>
      </c>
      <c r="M122" s="64">
        <f t="shared" si="45"/>
        <v>2219.9594484375002</v>
      </c>
      <c r="N122" s="64">
        <f t="shared" si="45"/>
        <v>2208.1196647124998</v>
      </c>
      <c r="O122" s="64">
        <f t="shared" si="45"/>
        <v>2196.2798809874998</v>
      </c>
      <c r="P122" s="64">
        <f t="shared" si="45"/>
        <v>2184.4400972624994</v>
      </c>
      <c r="Q122" s="64">
        <f t="shared" si="45"/>
        <v>2172.6003135374995</v>
      </c>
      <c r="R122" s="64">
        <f t="shared" si="45"/>
        <v>2160.7605298124995</v>
      </c>
      <c r="S122" s="64">
        <f t="shared" si="45"/>
        <v>2148.9207460874995</v>
      </c>
      <c r="T122" s="64">
        <f t="shared" si="45"/>
        <v>2137.0809623624996</v>
      </c>
      <c r="U122" s="64">
        <f t="shared" si="45"/>
        <v>2125.2411786374996</v>
      </c>
      <c r="V122" s="64">
        <f t="shared" si="45"/>
        <v>2113.4013949125001</v>
      </c>
      <c r="W122" s="64">
        <f t="shared" si="45"/>
        <v>2101.5616111875001</v>
      </c>
      <c r="X122" s="64">
        <f t="shared" si="45"/>
        <v>2089.7218274624997</v>
      </c>
      <c r="Y122" s="64">
        <f t="shared" si="45"/>
        <v>2077.8820437374998</v>
      </c>
      <c r="Z122" s="64">
        <f t="shared" si="45"/>
        <v>2066.0422600124998</v>
      </c>
      <c r="AA122" s="64">
        <f t="shared" si="45"/>
        <v>2054.2024762874998</v>
      </c>
      <c r="AB122" s="64">
        <f t="shared" si="45"/>
        <v>2042.3626925624997</v>
      </c>
    </row>
    <row r="123" spans="1:28" ht="15" customHeight="1">
      <c r="A123" s="63" t="s">
        <v>403</v>
      </c>
      <c r="B123" s="37"/>
      <c r="C123" s="64">
        <f>(C116-C117+C118+C119-C120-C121)*10000/(C122*10000)</f>
        <v>0.10850086842180809</v>
      </c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</row>
    <row r="125" spans="1:28" ht="15" customHeight="1">
      <c r="A125" s="61" t="s">
        <v>404</v>
      </c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56"/>
      <c r="Y125" s="56"/>
      <c r="Z125" s="56"/>
      <c r="AA125" s="56"/>
      <c r="AB125" s="56"/>
    </row>
    <row r="126" spans="1:28" ht="15" customHeight="1">
      <c r="A126" s="63" t="s">
        <v>397</v>
      </c>
      <c r="B126" s="37"/>
      <c r="C126" s="64">
        <f>-C20</f>
        <v>5519.9999999999991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</row>
    <row r="127" spans="1:28" ht="15" customHeight="1">
      <c r="A127" s="63" t="s">
        <v>398</v>
      </c>
      <c r="B127" s="37"/>
      <c r="C127" s="64">
        <f>NPV(基础参数及输出结果表!$N$12,D127:AB127)</f>
        <v>453.86573007004222</v>
      </c>
      <c r="D127" s="64">
        <f t="shared" ref="D127:AB127" si="46">-D83</f>
        <v>90.875323279262247</v>
      </c>
      <c r="E127" s="64">
        <f t="shared" si="46"/>
        <v>89.649434167912645</v>
      </c>
      <c r="F127" s="64">
        <f t="shared" si="46"/>
        <v>89.159078523372827</v>
      </c>
      <c r="G127" s="64">
        <f t="shared" si="46"/>
        <v>88.668722878833123</v>
      </c>
      <c r="H127" s="64">
        <f t="shared" si="46"/>
        <v>88.178367234293191</v>
      </c>
      <c r="I127" s="64">
        <f t="shared" si="46"/>
        <v>87.688011589753373</v>
      </c>
      <c r="J127" s="64">
        <f t="shared" si="46"/>
        <v>34.664370246565255</v>
      </c>
      <c r="K127" s="64">
        <f t="shared" si="46"/>
        <v>0</v>
      </c>
      <c r="L127" s="64">
        <f t="shared" si="46"/>
        <v>0</v>
      </c>
      <c r="M127" s="64">
        <f t="shared" si="46"/>
        <v>0</v>
      </c>
      <c r="N127" s="64">
        <f t="shared" si="46"/>
        <v>0</v>
      </c>
      <c r="O127" s="64">
        <f t="shared" si="46"/>
        <v>0</v>
      </c>
      <c r="P127" s="64">
        <f t="shared" si="46"/>
        <v>0</v>
      </c>
      <c r="Q127" s="64">
        <f t="shared" si="46"/>
        <v>0</v>
      </c>
      <c r="R127" s="64">
        <f t="shared" si="46"/>
        <v>0</v>
      </c>
      <c r="S127" s="64">
        <f t="shared" si="46"/>
        <v>0</v>
      </c>
      <c r="T127" s="64">
        <f t="shared" si="46"/>
        <v>0</v>
      </c>
      <c r="U127" s="64">
        <f t="shared" si="46"/>
        <v>0</v>
      </c>
      <c r="V127" s="64">
        <f t="shared" si="46"/>
        <v>0</v>
      </c>
      <c r="W127" s="64">
        <f t="shared" si="46"/>
        <v>0</v>
      </c>
      <c r="X127" s="64">
        <f t="shared" si="46"/>
        <v>0</v>
      </c>
      <c r="Y127" s="64">
        <f t="shared" si="46"/>
        <v>0</v>
      </c>
      <c r="Z127" s="64">
        <f t="shared" si="46"/>
        <v>0</v>
      </c>
      <c r="AA127" s="64">
        <f t="shared" si="46"/>
        <v>0</v>
      </c>
      <c r="AB127" s="64">
        <f t="shared" si="46"/>
        <v>0</v>
      </c>
    </row>
    <row r="128" spans="1:28" ht="15" customHeight="1">
      <c r="A128" s="63" t="s">
        <v>399</v>
      </c>
      <c r="B128" s="37"/>
      <c r="C128" s="64">
        <f>NPV(基础参数及输出结果表!$N$12,D128:AB128)</f>
        <v>1044.6116846811874</v>
      </c>
      <c r="D128" s="64">
        <f>-D6*(1-0)</f>
        <v>103.58490566037734</v>
      </c>
      <c r="E128" s="64">
        <f>-E6*(1-0)</f>
        <v>103.58490566037734</v>
      </c>
      <c r="F128" s="64">
        <f>-F6*(1-0)</f>
        <v>103.58490566037734</v>
      </c>
      <c r="G128" s="64">
        <f>-G6*(1-基础参数及输出结果表!$J$17/2)</f>
        <v>90.636792452830178</v>
      </c>
      <c r="H128" s="64">
        <f>-H6*(1-基础参数及输出结果表!$J$17/2)</f>
        <v>90.636792452830178</v>
      </c>
      <c r="I128" s="64">
        <f>-I6*(1-基础参数及输出结果表!$J$17/2)</f>
        <v>90.636792452830178</v>
      </c>
      <c r="J128" s="64">
        <f>-J6*(1-基础参数及输出结果表!$J$17)</f>
        <v>77.688679245283012</v>
      </c>
      <c r="K128" s="64">
        <f>-K6*(1-基础参数及输出结果表!$J$17)</f>
        <v>77.688679245283012</v>
      </c>
      <c r="L128" s="64">
        <f>-L6*(1-基础参数及输出结果表!$J$17)</f>
        <v>77.688679245283012</v>
      </c>
      <c r="M128" s="64">
        <f>-M6*(1-基础参数及输出结果表!$J$17)</f>
        <v>77.688679245283012</v>
      </c>
      <c r="N128" s="64">
        <f>-N6*(1-基础参数及输出结果表!$J$17)</f>
        <v>77.688679245283012</v>
      </c>
      <c r="O128" s="64">
        <f>-O6*(1-基础参数及输出结果表!$J$17)</f>
        <v>77.688679245283012</v>
      </c>
      <c r="P128" s="64">
        <f>-P6*(1-基础参数及输出结果表!$J$17)</f>
        <v>77.688679245283012</v>
      </c>
      <c r="Q128" s="64">
        <f>-Q6*(1-基础参数及输出结果表!$J$17)</f>
        <v>77.688679245283012</v>
      </c>
      <c r="R128" s="64">
        <f>-R6*(1-基础参数及输出结果表!$J$17)</f>
        <v>77.688679245283012</v>
      </c>
      <c r="S128" s="64">
        <f>-S6*(1-基础参数及输出结果表!$J$17)</f>
        <v>77.688679245283012</v>
      </c>
      <c r="T128" s="64">
        <f>-T6*(1-基础参数及输出结果表!$J$17)</f>
        <v>77.688679245283012</v>
      </c>
      <c r="U128" s="64">
        <f>-U6*(1-基础参数及输出结果表!$J$17)</f>
        <v>77.688679245283012</v>
      </c>
      <c r="V128" s="64">
        <f>-V6*(1-基础参数及输出结果表!$J$17)</f>
        <v>77.688679245283012</v>
      </c>
      <c r="W128" s="64">
        <f>-W6*(1-基础参数及输出结果表!$J$17)</f>
        <v>77.688679245283012</v>
      </c>
      <c r="X128" s="64">
        <f>-X6*(1-基础参数及输出结果表!$J$17)</f>
        <v>77.688679245283012</v>
      </c>
      <c r="Y128" s="64">
        <f>-Y6*(1-基础参数及输出结果表!$J$17)</f>
        <v>77.688679245283012</v>
      </c>
      <c r="Z128" s="64">
        <f>-Z6*(1-基础参数及输出结果表!$J$17)</f>
        <v>77.688679245283012</v>
      </c>
      <c r="AA128" s="64">
        <f>-AA6*(1-基础参数及输出结果表!$J$17)</f>
        <v>77.688679245283012</v>
      </c>
      <c r="AB128" s="64">
        <f>-AB6*(1-基础参数及输出结果表!$J$17)</f>
        <v>77.688679245283012</v>
      </c>
    </row>
    <row r="129" spans="1:28" ht="15" customHeight="1">
      <c r="A129" s="63" t="s">
        <v>400</v>
      </c>
      <c r="B129" s="37"/>
      <c r="C129" s="64">
        <f>NPV(基础参数及输出结果表!$N$12,D129:AB129)</f>
        <v>701.87557047468727</v>
      </c>
      <c r="D129" s="64">
        <f t="shared" ref="D129:AB129" si="47">-D94</f>
        <v>162.28799999999998</v>
      </c>
      <c r="E129" s="64">
        <f t="shared" si="47"/>
        <v>146.0592</v>
      </c>
      <c r="F129" s="64">
        <f t="shared" si="47"/>
        <v>129.8304</v>
      </c>
      <c r="G129" s="64">
        <f t="shared" si="47"/>
        <v>113.60160000000002</v>
      </c>
      <c r="H129" s="64">
        <f t="shared" si="47"/>
        <v>97.372800000000012</v>
      </c>
      <c r="I129" s="64">
        <f t="shared" si="47"/>
        <v>81.144000000000005</v>
      </c>
      <c r="J129" s="64">
        <f t="shared" si="47"/>
        <v>64.915199999999999</v>
      </c>
      <c r="K129" s="64">
        <f t="shared" si="47"/>
        <v>48.686400000000006</v>
      </c>
      <c r="L129" s="64">
        <f t="shared" si="47"/>
        <v>32.457599999999999</v>
      </c>
      <c r="M129" s="64">
        <f t="shared" si="47"/>
        <v>16.2288</v>
      </c>
      <c r="N129" s="64">
        <f t="shared" si="47"/>
        <v>0</v>
      </c>
      <c r="O129" s="64">
        <f t="shared" si="47"/>
        <v>0</v>
      </c>
      <c r="P129" s="64">
        <f t="shared" si="47"/>
        <v>0</v>
      </c>
      <c r="Q129" s="64">
        <f t="shared" si="47"/>
        <v>0</v>
      </c>
      <c r="R129" s="64">
        <f t="shared" si="47"/>
        <v>0</v>
      </c>
      <c r="S129" s="64">
        <f t="shared" si="47"/>
        <v>0</v>
      </c>
      <c r="T129" s="64">
        <f t="shared" si="47"/>
        <v>0</v>
      </c>
      <c r="U129" s="64">
        <f t="shared" si="47"/>
        <v>0</v>
      </c>
      <c r="V129" s="64">
        <f t="shared" si="47"/>
        <v>0</v>
      </c>
      <c r="W129" s="64">
        <f t="shared" si="47"/>
        <v>0</v>
      </c>
      <c r="X129" s="64">
        <f t="shared" si="47"/>
        <v>0</v>
      </c>
      <c r="Y129" s="64">
        <f t="shared" si="47"/>
        <v>0</v>
      </c>
      <c r="Z129" s="64">
        <f t="shared" si="47"/>
        <v>0</v>
      </c>
      <c r="AA129" s="64">
        <f t="shared" si="47"/>
        <v>0</v>
      </c>
      <c r="AB129" s="64">
        <f t="shared" si="47"/>
        <v>0</v>
      </c>
    </row>
    <row r="130" spans="1:28" ht="15" customHeight="1">
      <c r="A130" s="63" t="s">
        <v>401</v>
      </c>
      <c r="B130" s="37"/>
      <c r="C130" s="64">
        <f>NPV(基础参数及输出结果表!$N$12,D130:AB130)</f>
        <v>443.53985617278852</v>
      </c>
      <c r="D130" s="64">
        <f>-D7*0</f>
        <v>0</v>
      </c>
      <c r="E130" s="64">
        <f>-E7*0</f>
        <v>0</v>
      </c>
      <c r="F130" s="64">
        <f>-F7*0</f>
        <v>0</v>
      </c>
      <c r="G130" s="64">
        <f>-G7*基础参数及输出结果表!$J$17/2</f>
        <v>39.196340478966711</v>
      </c>
      <c r="H130" s="64">
        <f>-H7*基础参数及输出结果表!$J$17/2</f>
        <v>39.196340478966711</v>
      </c>
      <c r="I130" s="64">
        <f>-I7*基础参数及输出结果表!$J$17/2</f>
        <v>39.196340478966711</v>
      </c>
      <c r="J130" s="64">
        <f>-J7*基础参数及输出结果表!$J$17</f>
        <v>78.392680957933422</v>
      </c>
      <c r="K130" s="64">
        <f>-K7*基础参数及输出结果表!$J$17</f>
        <v>78.392680957933422</v>
      </c>
      <c r="L130" s="64">
        <f>-L7*基础参数及输出结果表!$J$17</f>
        <v>78.392680957933422</v>
      </c>
      <c r="M130" s="64">
        <f>-M7*基础参数及输出结果表!$J$17</f>
        <v>78.392680957933422</v>
      </c>
      <c r="N130" s="64">
        <f>-N7*基础参数及输出结果表!$J$17</f>
        <v>78.392680957933422</v>
      </c>
      <c r="O130" s="64">
        <f>-O7*基础参数及输出结果表!$J$17</f>
        <v>78.392680957933422</v>
      </c>
      <c r="P130" s="64">
        <f>-P7*基础参数及输出结果表!$J$17</f>
        <v>78.392680957933422</v>
      </c>
      <c r="Q130" s="64">
        <f>-Q7*基础参数及输出结果表!$J$17</f>
        <v>78.392680957933422</v>
      </c>
      <c r="R130" s="64">
        <f>-R7*基础参数及输出结果表!$J$17</f>
        <v>78.392680957933422</v>
      </c>
      <c r="S130" s="64">
        <f>-S7*基础参数及输出结果表!$J$17</f>
        <v>0</v>
      </c>
      <c r="T130" s="64">
        <f>-T7*基础参数及输出结果表!$J$17</f>
        <v>0</v>
      </c>
      <c r="U130" s="64">
        <f>-U7*基础参数及输出结果表!$J$17</f>
        <v>0</v>
      </c>
      <c r="V130" s="64">
        <f>-V7*基础参数及输出结果表!$J$17</f>
        <v>0</v>
      </c>
      <c r="W130" s="64">
        <f>-W7*基础参数及输出结果表!$J$17</f>
        <v>0</v>
      </c>
      <c r="X130" s="64">
        <f>-X7*基础参数及输出结果表!$J$17</f>
        <v>0</v>
      </c>
      <c r="Y130" s="64">
        <f>-Y7*基础参数及输出结果表!$J$17</f>
        <v>0</v>
      </c>
      <c r="Z130" s="64">
        <f>-Z7*基础参数及输出结果表!$J$17</f>
        <v>0</v>
      </c>
      <c r="AA130" s="64">
        <f>-AA7*基础参数及输出结果表!$J$17</f>
        <v>0</v>
      </c>
      <c r="AB130" s="64">
        <f>-AB7*基础参数及输出结果表!$J$17</f>
        <v>0</v>
      </c>
    </row>
    <row r="131" spans="1:28" ht="15" customHeight="1">
      <c r="A131" s="63" t="s">
        <v>402</v>
      </c>
      <c r="B131" s="37"/>
      <c r="C131" s="64">
        <f>NPV(基础参数及输出结果表!$N$12,D131:AB131)</f>
        <v>51.278223654575683</v>
      </c>
      <c r="D131" s="64">
        <f t="shared" ref="D131:AB131" si="48">D19-D13</f>
        <v>0</v>
      </c>
      <c r="E131" s="64">
        <f t="shared" si="48"/>
        <v>0</v>
      </c>
      <c r="F131" s="64">
        <f t="shared" si="48"/>
        <v>0</v>
      </c>
      <c r="G131" s="64">
        <f t="shared" si="48"/>
        <v>0</v>
      </c>
      <c r="H131" s="64">
        <f t="shared" si="48"/>
        <v>0</v>
      </c>
      <c r="I131" s="64">
        <f t="shared" si="48"/>
        <v>0</v>
      </c>
      <c r="J131" s="64">
        <f t="shared" si="48"/>
        <v>0</v>
      </c>
      <c r="K131" s="64">
        <f t="shared" si="48"/>
        <v>0</v>
      </c>
      <c r="L131" s="64">
        <f t="shared" si="48"/>
        <v>0</v>
      </c>
      <c r="M131" s="64">
        <f t="shared" si="48"/>
        <v>0</v>
      </c>
      <c r="N131" s="64">
        <f t="shared" si="48"/>
        <v>0</v>
      </c>
      <c r="O131" s="64">
        <f t="shared" si="48"/>
        <v>0</v>
      </c>
      <c r="P131" s="64">
        <f t="shared" si="48"/>
        <v>0</v>
      </c>
      <c r="Q131" s="64">
        <f t="shared" si="48"/>
        <v>0</v>
      </c>
      <c r="R131" s="64">
        <f t="shared" si="48"/>
        <v>0</v>
      </c>
      <c r="S131" s="64">
        <f t="shared" si="48"/>
        <v>0</v>
      </c>
      <c r="T131" s="64">
        <f t="shared" si="48"/>
        <v>0</v>
      </c>
      <c r="U131" s="64">
        <f t="shared" si="48"/>
        <v>0</v>
      </c>
      <c r="V131" s="64">
        <f t="shared" si="48"/>
        <v>0</v>
      </c>
      <c r="W131" s="64">
        <f t="shared" si="48"/>
        <v>0</v>
      </c>
      <c r="X131" s="64">
        <f t="shared" si="48"/>
        <v>0</v>
      </c>
      <c r="Y131" s="64">
        <f t="shared" si="48"/>
        <v>0</v>
      </c>
      <c r="Z131" s="64">
        <f t="shared" si="48"/>
        <v>0</v>
      </c>
      <c r="AA131" s="64">
        <f t="shared" si="48"/>
        <v>0</v>
      </c>
      <c r="AB131" s="64">
        <f t="shared" si="48"/>
        <v>247.55583460400067</v>
      </c>
    </row>
    <row r="132" spans="1:28" ht="15" customHeight="1">
      <c r="A132" s="63" t="s">
        <v>349</v>
      </c>
      <c r="B132" s="37"/>
      <c r="C132" s="64">
        <f>SUM(D132:AB132)</f>
        <v>54628.762107149996</v>
      </c>
      <c r="D132" s="64">
        <f t="shared" ref="D132:AB132" si="49">D56</f>
        <v>2344.27717755</v>
      </c>
      <c r="E132" s="64">
        <f t="shared" si="49"/>
        <v>2314.6777182374999</v>
      </c>
      <c r="F132" s="64">
        <f t="shared" si="49"/>
        <v>2302.8379345124999</v>
      </c>
      <c r="G132" s="64">
        <f t="shared" si="49"/>
        <v>2290.9981507875004</v>
      </c>
      <c r="H132" s="64">
        <f t="shared" si="49"/>
        <v>2279.1583670624996</v>
      </c>
      <c r="I132" s="64">
        <f t="shared" si="49"/>
        <v>2267.3185833375005</v>
      </c>
      <c r="J132" s="64">
        <f t="shared" si="49"/>
        <v>2255.4787996124996</v>
      </c>
      <c r="K132" s="64">
        <f t="shared" si="49"/>
        <v>2243.6390158875001</v>
      </c>
      <c r="L132" s="64">
        <f t="shared" si="49"/>
        <v>2231.7992321624997</v>
      </c>
      <c r="M132" s="64">
        <f t="shared" si="49"/>
        <v>2219.9594484375002</v>
      </c>
      <c r="N132" s="64">
        <f t="shared" si="49"/>
        <v>2208.1196647124998</v>
      </c>
      <c r="O132" s="64">
        <f t="shared" si="49"/>
        <v>2196.2798809874998</v>
      </c>
      <c r="P132" s="64">
        <f t="shared" si="49"/>
        <v>2184.4400972624994</v>
      </c>
      <c r="Q132" s="64">
        <f t="shared" si="49"/>
        <v>2172.6003135374995</v>
      </c>
      <c r="R132" s="64">
        <f t="shared" si="49"/>
        <v>2160.7605298124995</v>
      </c>
      <c r="S132" s="64">
        <f t="shared" si="49"/>
        <v>2148.9207460874995</v>
      </c>
      <c r="T132" s="64">
        <f t="shared" si="49"/>
        <v>2137.0809623624996</v>
      </c>
      <c r="U132" s="64">
        <f t="shared" si="49"/>
        <v>2125.2411786374996</v>
      </c>
      <c r="V132" s="64">
        <f t="shared" si="49"/>
        <v>2113.4013949125001</v>
      </c>
      <c r="W132" s="64">
        <f t="shared" si="49"/>
        <v>2101.5616111875001</v>
      </c>
      <c r="X132" s="64">
        <f t="shared" si="49"/>
        <v>2089.7218274624997</v>
      </c>
      <c r="Y132" s="64">
        <f t="shared" si="49"/>
        <v>2077.8820437374998</v>
      </c>
      <c r="Z132" s="64">
        <f t="shared" si="49"/>
        <v>2066.0422600124998</v>
      </c>
      <c r="AA132" s="64">
        <f t="shared" si="49"/>
        <v>2054.2024762874998</v>
      </c>
      <c r="AB132" s="64">
        <f t="shared" si="49"/>
        <v>2042.3626925624997</v>
      </c>
    </row>
    <row r="133" spans="1:28" ht="15" customHeight="1">
      <c r="A133" s="63" t="s">
        <v>403</v>
      </c>
      <c r="B133" s="37"/>
      <c r="C133" s="64">
        <f>(C126-C127+C128+C129-C130-C131)*10000/(C132*10000)</f>
        <v>0.11564976399916578</v>
      </c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</row>
  </sheetData>
  <mergeCells count="1">
    <mergeCell ref="A1:V1"/>
  </mergeCells>
  <phoneticPr fontId="1" type="noConversion"/>
  <conditionalFormatting sqref="A57:A58 A60:A63 A68:A69">
    <cfRule type="cellIs" dxfId="29" priority="52" operator="greaterThan">
      <formula>0</formula>
    </cfRule>
  </conditionalFormatting>
  <conditionalFormatting sqref="A60:A66 A68:A71">
    <cfRule type="cellIs" dxfId="28" priority="42" operator="equal">
      <formula>0</formula>
    </cfRule>
    <cfRule type="cellIs" dxfId="27" priority="43" operator="lessThan">
      <formula>0</formula>
    </cfRule>
  </conditionalFormatting>
  <conditionalFormatting sqref="A64:A66">
    <cfRule type="cellIs" priority="41" operator="greaterThan">
      <formula>0</formula>
    </cfRule>
  </conditionalFormatting>
  <conditionalFormatting sqref="A70:A71">
    <cfRule type="cellIs" priority="51" operator="greaterThan">
      <formula>0</formula>
    </cfRule>
  </conditionalFormatting>
  <conditionalFormatting sqref="A116:A123">
    <cfRule type="cellIs" dxfId="26" priority="4" operator="lessThan">
      <formula>0</formula>
    </cfRule>
    <cfRule type="cellIs" dxfId="25" priority="5" operator="equal">
      <formula>0</formula>
    </cfRule>
  </conditionalFormatting>
  <conditionalFormatting sqref="A59:W59">
    <cfRule type="cellIs" dxfId="24" priority="50" operator="lessThan">
      <formula>0</formula>
    </cfRule>
    <cfRule type="cellIs" dxfId="23" priority="49" operator="equal">
      <formula>0</formula>
    </cfRule>
    <cfRule type="cellIs" dxfId="22" priority="48" operator="greaterThan">
      <formula>0</formula>
    </cfRule>
  </conditionalFormatting>
  <conditionalFormatting sqref="A67:W67">
    <cfRule type="cellIs" dxfId="21" priority="46" operator="lessThan">
      <formula>0</formula>
    </cfRule>
    <cfRule type="cellIs" dxfId="20" priority="45" operator="equal">
      <formula>0</formula>
    </cfRule>
    <cfRule type="cellIs" dxfId="19" priority="44" operator="greaterThan">
      <formula>0</formula>
    </cfRule>
  </conditionalFormatting>
  <conditionalFormatting sqref="A3:AB19">
    <cfRule type="cellIs" dxfId="18" priority="11" operator="greaterThan">
      <formula>0</formula>
    </cfRule>
  </conditionalFormatting>
  <conditionalFormatting sqref="A56:AB56 B57:AB58">
    <cfRule type="cellIs" priority="55" operator="greaterThan">
      <formula>0</formula>
    </cfRule>
  </conditionalFormatting>
  <conditionalFormatting sqref="A56:AB58">
    <cfRule type="cellIs" dxfId="17" priority="53" operator="equal">
      <formula>0</formula>
    </cfRule>
    <cfRule type="cellIs" dxfId="16" priority="54" operator="lessThan">
      <formula>0</formula>
    </cfRule>
  </conditionalFormatting>
  <conditionalFormatting sqref="A3:XFD34">
    <cfRule type="cellIs" dxfId="15" priority="34" operator="lessThan">
      <formula>0</formula>
    </cfRule>
    <cfRule type="cellIs" dxfId="14" priority="35" operator="equal">
      <formula>0</formula>
    </cfRule>
  </conditionalFormatting>
  <conditionalFormatting sqref="A38:XFD50">
    <cfRule type="cellIs" dxfId="13" priority="32" operator="lessThan">
      <formula>0</formula>
    </cfRule>
    <cfRule type="cellIs" dxfId="12" priority="33" operator="equal">
      <formula>0</formula>
    </cfRule>
  </conditionalFormatting>
  <conditionalFormatting sqref="A76:XFD77 A92:XFD94 A97:XFD98 A101:XFD103 A105:XFD107 A110:XFD113">
    <cfRule type="cellIs" dxfId="11" priority="31" operator="equal">
      <formula>0</formula>
    </cfRule>
    <cfRule type="cellIs" dxfId="10" priority="30" operator="lessThan">
      <formula>0</formula>
    </cfRule>
  </conditionalFormatting>
  <conditionalFormatting sqref="A80:XFD89 A126:A133">
    <cfRule type="cellIs" dxfId="9" priority="17" operator="equal">
      <formula>0</formula>
    </cfRule>
    <cfRule type="cellIs" dxfId="8" priority="16" operator="lessThan">
      <formula>0</formula>
    </cfRule>
  </conditionalFormatting>
  <conditionalFormatting sqref="C116:C123">
    <cfRule type="cellIs" dxfId="7" priority="23" operator="equal">
      <formula>0</formula>
    </cfRule>
    <cfRule type="cellIs" dxfId="6" priority="22" operator="lessThan">
      <formula>0</formula>
    </cfRule>
  </conditionalFormatting>
  <conditionalFormatting sqref="C126:C133">
    <cfRule type="cellIs" dxfId="5" priority="15" operator="equal">
      <formula>0</formula>
    </cfRule>
    <cfRule type="cellIs" dxfId="4" priority="14" operator="lessThan">
      <formula>0</formula>
    </cfRule>
  </conditionalFormatting>
  <conditionalFormatting sqref="D116:AB122">
    <cfRule type="cellIs" dxfId="3" priority="19" operator="equal">
      <formula>0</formula>
    </cfRule>
    <cfRule type="cellIs" dxfId="2" priority="18" operator="lessThan">
      <formula>0</formula>
    </cfRule>
  </conditionalFormatting>
  <conditionalFormatting sqref="D126:AB132">
    <cfRule type="cellIs" dxfId="1" priority="12" operator="lessThan">
      <formula>0</formula>
    </cfRule>
    <cfRule type="cellIs" dxfId="0" priority="13" operator="equal">
      <formula>0</formula>
    </cfRule>
  </conditionalFormatting>
  <dataValidations count="1">
    <dataValidation type="decimal" errorStyle="warning" operator="greaterThanOrEqual" allowBlank="1" showInputMessage="1" errorTitle="test" error="test" sqref="D26:AB26" xr:uid="{00000000-0002-0000-0500-000000000000}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21EC-C711-436B-BD5A-2FF5234E3003}">
  <sheetPr codeName="Sheet7">
    <tabColor rgb="FFFFC000"/>
    <outlinePr summaryBelow="0" summaryRight="0"/>
  </sheetPr>
  <dimension ref="A1:AN2086"/>
  <sheetViews>
    <sheetView workbookViewId="0">
      <pane ySplit="1" topLeftCell="A1104" activePane="bottomLeft" state="frozen"/>
      <selection pane="bottomLeft" activeCell="F1515" sqref="F1515"/>
    </sheetView>
  </sheetViews>
  <sheetFormatPr defaultColWidth="8.84375" defaultRowHeight="15" customHeight="1"/>
  <cols>
    <col min="1" max="1" width="9" style="71"/>
    <col min="2" max="2" width="13.84375" style="71" customWidth="1"/>
    <col min="3" max="3" width="25" style="71" customWidth="1"/>
    <col min="4" max="6" width="9" style="71"/>
    <col min="7" max="7" width="16.15234375" style="71" customWidth="1"/>
    <col min="8" max="40" width="9" style="71"/>
  </cols>
  <sheetData>
    <row r="1" spans="1:7" ht="15" customHeight="1">
      <c r="A1" s="74" t="s">
        <v>405</v>
      </c>
      <c r="B1" s="74" t="s">
        <v>406</v>
      </c>
      <c r="C1" s="74" t="s">
        <v>407</v>
      </c>
      <c r="D1" s="88" t="s">
        <v>408</v>
      </c>
      <c r="E1" s="88" t="s">
        <v>409</v>
      </c>
      <c r="F1" s="74" t="s">
        <v>410</v>
      </c>
      <c r="G1" s="74" t="s">
        <v>411</v>
      </c>
    </row>
    <row r="2" spans="1:7" ht="15" customHeight="1">
      <c r="A2" s="36" t="s">
        <v>412</v>
      </c>
      <c r="B2" s="36" t="s">
        <v>413</v>
      </c>
      <c r="C2" s="36" t="s">
        <v>414</v>
      </c>
      <c r="D2" s="36">
        <v>1460</v>
      </c>
      <c r="E2" s="36">
        <v>1609</v>
      </c>
      <c r="F2" s="36">
        <v>33</v>
      </c>
      <c r="G2" s="36">
        <v>0.38440000000000002</v>
      </c>
    </row>
    <row r="3" spans="1:7" ht="15" customHeight="1">
      <c r="A3" s="36" t="s">
        <v>412</v>
      </c>
      <c r="B3" s="36" t="s">
        <v>413</v>
      </c>
      <c r="C3" s="36" t="s">
        <v>415</v>
      </c>
      <c r="D3" s="36">
        <v>1460</v>
      </c>
      <c r="E3" s="36">
        <v>1609</v>
      </c>
      <c r="F3" s="36">
        <v>33</v>
      </c>
      <c r="G3" s="36">
        <v>0.38440000000000002</v>
      </c>
    </row>
    <row r="4" spans="1:7" ht="15" customHeight="1">
      <c r="A4" s="36" t="s">
        <v>412</v>
      </c>
      <c r="B4" s="36" t="s">
        <v>416</v>
      </c>
      <c r="C4" s="36" t="s">
        <v>417</v>
      </c>
      <c r="D4" s="36">
        <v>1449</v>
      </c>
      <c r="E4" s="36">
        <v>1591</v>
      </c>
      <c r="F4" s="36">
        <v>33</v>
      </c>
      <c r="G4" s="36">
        <v>0.38440000000000002</v>
      </c>
    </row>
    <row r="5" spans="1:7" ht="15" customHeight="1">
      <c r="A5" s="36" t="s">
        <v>412</v>
      </c>
      <c r="B5" s="36" t="s">
        <v>416</v>
      </c>
      <c r="C5" s="36" t="s">
        <v>418</v>
      </c>
      <c r="D5" s="36">
        <v>1460</v>
      </c>
      <c r="E5" s="36">
        <v>1609</v>
      </c>
      <c r="F5" s="36">
        <v>33</v>
      </c>
      <c r="G5" s="36">
        <v>0.38440000000000002</v>
      </c>
    </row>
    <row r="6" spans="1:7" ht="15" customHeight="1">
      <c r="A6" s="36" t="s">
        <v>412</v>
      </c>
      <c r="B6" s="36" t="s">
        <v>416</v>
      </c>
      <c r="C6" s="36" t="s">
        <v>419</v>
      </c>
      <c r="D6" s="36">
        <v>1460</v>
      </c>
      <c r="E6" s="36">
        <v>1606</v>
      </c>
      <c r="F6" s="36">
        <v>33</v>
      </c>
      <c r="G6" s="36">
        <v>0.38440000000000002</v>
      </c>
    </row>
    <row r="7" spans="1:7" ht="15" customHeight="1">
      <c r="A7" s="36" t="s">
        <v>412</v>
      </c>
      <c r="B7" s="36" t="s">
        <v>416</v>
      </c>
      <c r="C7" s="36" t="s">
        <v>420</v>
      </c>
      <c r="D7" s="36">
        <v>1460</v>
      </c>
      <c r="E7" s="36">
        <v>1606</v>
      </c>
      <c r="F7" s="36">
        <v>33</v>
      </c>
      <c r="G7" s="36">
        <v>0.38440000000000002</v>
      </c>
    </row>
    <row r="8" spans="1:7" ht="15" customHeight="1">
      <c r="A8" s="36" t="s">
        <v>412</v>
      </c>
      <c r="B8" s="36" t="s">
        <v>421</v>
      </c>
      <c r="C8" s="36" t="s">
        <v>422</v>
      </c>
      <c r="D8" s="36">
        <v>1460</v>
      </c>
      <c r="E8" s="36">
        <v>1613</v>
      </c>
      <c r="F8" s="36">
        <v>33</v>
      </c>
      <c r="G8" s="36">
        <v>0.38440000000000002</v>
      </c>
    </row>
    <row r="9" spans="1:7" ht="15" customHeight="1">
      <c r="A9" s="36" t="s">
        <v>412</v>
      </c>
      <c r="B9" s="36" t="s">
        <v>421</v>
      </c>
      <c r="C9" s="36" t="s">
        <v>423</v>
      </c>
      <c r="D9" s="36">
        <v>1496</v>
      </c>
      <c r="E9" s="36">
        <v>1660</v>
      </c>
      <c r="F9" s="36">
        <v>34</v>
      </c>
      <c r="G9" s="36">
        <v>0.38440000000000002</v>
      </c>
    </row>
    <row r="10" spans="1:7" ht="15" customHeight="1">
      <c r="A10" s="36" t="s">
        <v>412</v>
      </c>
      <c r="B10" s="36" t="s">
        <v>421</v>
      </c>
      <c r="C10" s="36" t="s">
        <v>424</v>
      </c>
      <c r="D10" s="36">
        <v>1496</v>
      </c>
      <c r="E10" s="36">
        <v>1664</v>
      </c>
      <c r="F10" s="36">
        <v>34</v>
      </c>
      <c r="G10" s="36">
        <v>0.38440000000000002</v>
      </c>
    </row>
    <row r="11" spans="1:7" ht="15" customHeight="1">
      <c r="A11" s="36" t="s">
        <v>412</v>
      </c>
      <c r="B11" s="36" t="s">
        <v>421</v>
      </c>
      <c r="C11" s="36" t="s">
        <v>425</v>
      </c>
      <c r="D11" s="36">
        <v>1460</v>
      </c>
      <c r="E11" s="36">
        <v>1609</v>
      </c>
      <c r="F11" s="36">
        <v>33</v>
      </c>
      <c r="G11" s="36">
        <v>0.38440000000000002</v>
      </c>
    </row>
    <row r="12" spans="1:7" ht="15" customHeight="1">
      <c r="A12" s="36" t="s">
        <v>412</v>
      </c>
      <c r="B12" s="36" t="s">
        <v>421</v>
      </c>
      <c r="C12" s="36" t="s">
        <v>426</v>
      </c>
      <c r="D12" s="36">
        <v>1460</v>
      </c>
      <c r="E12" s="36">
        <v>1613</v>
      </c>
      <c r="F12" s="36">
        <v>33</v>
      </c>
      <c r="G12" s="36">
        <v>0.38440000000000002</v>
      </c>
    </row>
    <row r="13" spans="1:7" ht="15" customHeight="1">
      <c r="A13" s="36" t="s">
        <v>412</v>
      </c>
      <c r="B13" s="36" t="s">
        <v>427</v>
      </c>
      <c r="C13" s="36" t="s">
        <v>428</v>
      </c>
      <c r="D13" s="36">
        <v>1397</v>
      </c>
      <c r="E13" s="36">
        <v>1518</v>
      </c>
      <c r="F13" s="36">
        <v>32</v>
      </c>
      <c r="G13" s="36">
        <v>0.38440000000000002</v>
      </c>
    </row>
    <row r="14" spans="1:7" ht="15" customHeight="1">
      <c r="A14" s="36" t="s">
        <v>412</v>
      </c>
      <c r="B14" s="36" t="s">
        <v>427</v>
      </c>
      <c r="C14" s="36" t="s">
        <v>429</v>
      </c>
      <c r="D14" s="36">
        <v>1445</v>
      </c>
      <c r="E14" s="36">
        <v>1584</v>
      </c>
      <c r="F14" s="36">
        <v>33</v>
      </c>
      <c r="G14" s="36">
        <v>0.38440000000000002</v>
      </c>
    </row>
    <row r="15" spans="1:7" ht="15" customHeight="1">
      <c r="A15" s="36" t="s">
        <v>412</v>
      </c>
      <c r="B15" s="36" t="s">
        <v>427</v>
      </c>
      <c r="C15" s="36" t="s">
        <v>430</v>
      </c>
      <c r="D15" s="36">
        <v>1445</v>
      </c>
      <c r="E15" s="36">
        <v>1584</v>
      </c>
      <c r="F15" s="36">
        <v>33</v>
      </c>
      <c r="G15" s="36">
        <v>0.38440000000000002</v>
      </c>
    </row>
    <row r="16" spans="1:7" ht="15" customHeight="1">
      <c r="A16" s="36" t="s">
        <v>412</v>
      </c>
      <c r="B16" s="36" t="s">
        <v>427</v>
      </c>
      <c r="C16" s="36" t="s">
        <v>431</v>
      </c>
      <c r="D16" s="36">
        <v>1405</v>
      </c>
      <c r="E16" s="36">
        <v>1529</v>
      </c>
      <c r="F16" s="36">
        <v>32</v>
      </c>
      <c r="G16" s="36">
        <v>0.38440000000000002</v>
      </c>
    </row>
    <row r="17" spans="1:7" ht="15" customHeight="1">
      <c r="A17" s="36" t="s">
        <v>412</v>
      </c>
      <c r="B17" s="36" t="s">
        <v>427</v>
      </c>
      <c r="C17" s="36" t="s">
        <v>432</v>
      </c>
      <c r="D17" s="36">
        <v>1397</v>
      </c>
      <c r="E17" s="36">
        <v>1514</v>
      </c>
      <c r="F17" s="36">
        <v>32</v>
      </c>
      <c r="G17" s="36">
        <v>0.38440000000000002</v>
      </c>
    </row>
    <row r="18" spans="1:7" ht="15" customHeight="1">
      <c r="A18" s="36" t="s">
        <v>412</v>
      </c>
      <c r="B18" s="36" t="s">
        <v>433</v>
      </c>
      <c r="C18" s="36" t="s">
        <v>434</v>
      </c>
      <c r="D18" s="36">
        <v>1405</v>
      </c>
      <c r="E18" s="36">
        <v>1533</v>
      </c>
      <c r="F18" s="36">
        <v>32</v>
      </c>
      <c r="G18" s="36">
        <v>0.38440000000000002</v>
      </c>
    </row>
    <row r="19" spans="1:7" ht="15" customHeight="1">
      <c r="A19" s="36" t="s">
        <v>412</v>
      </c>
      <c r="B19" s="36" t="s">
        <v>433</v>
      </c>
      <c r="C19" s="36" t="s">
        <v>435</v>
      </c>
      <c r="D19" s="36">
        <v>1460</v>
      </c>
      <c r="E19" s="36">
        <v>1609</v>
      </c>
      <c r="F19" s="36">
        <v>33</v>
      </c>
      <c r="G19" s="36">
        <v>0.38440000000000002</v>
      </c>
    </row>
    <row r="20" spans="1:7" ht="15" customHeight="1">
      <c r="A20" s="36" t="s">
        <v>412</v>
      </c>
      <c r="B20" s="36" t="s">
        <v>433</v>
      </c>
      <c r="C20" s="36" t="s">
        <v>436</v>
      </c>
      <c r="D20" s="36">
        <v>1460</v>
      </c>
      <c r="E20" s="36">
        <v>1606</v>
      </c>
      <c r="F20" s="36">
        <v>33</v>
      </c>
      <c r="G20" s="36">
        <v>0.38440000000000002</v>
      </c>
    </row>
    <row r="21" spans="1:7" ht="15" customHeight="1">
      <c r="A21" s="36" t="s">
        <v>412</v>
      </c>
      <c r="B21" s="36" t="s">
        <v>433</v>
      </c>
      <c r="C21" s="36" t="s">
        <v>437</v>
      </c>
      <c r="D21" s="36">
        <v>1460</v>
      </c>
      <c r="E21" s="36">
        <v>1606</v>
      </c>
      <c r="F21" s="36">
        <v>33</v>
      </c>
      <c r="G21" s="36">
        <v>0.38440000000000002</v>
      </c>
    </row>
    <row r="22" spans="1:7" ht="15" customHeight="1">
      <c r="A22" s="36" t="s">
        <v>412</v>
      </c>
      <c r="B22" s="36" t="s">
        <v>438</v>
      </c>
      <c r="C22" s="36" t="s">
        <v>439</v>
      </c>
      <c r="D22" s="36">
        <v>1401</v>
      </c>
      <c r="E22" s="36">
        <v>1525</v>
      </c>
      <c r="F22" s="36">
        <v>32</v>
      </c>
      <c r="G22" s="36">
        <v>0.38440000000000002</v>
      </c>
    </row>
    <row r="23" spans="1:7" ht="15" customHeight="1">
      <c r="A23" s="36" t="s">
        <v>412</v>
      </c>
      <c r="B23" s="36" t="s">
        <v>438</v>
      </c>
      <c r="C23" s="36" t="s">
        <v>440</v>
      </c>
      <c r="D23" s="36">
        <v>1401</v>
      </c>
      <c r="E23" s="36">
        <v>1533</v>
      </c>
      <c r="F23" s="36">
        <v>32</v>
      </c>
      <c r="G23" s="36">
        <v>0.38440000000000002</v>
      </c>
    </row>
    <row r="24" spans="1:7" ht="15" customHeight="1">
      <c r="A24" s="36" t="s">
        <v>412</v>
      </c>
      <c r="B24" s="36" t="s">
        <v>438</v>
      </c>
      <c r="C24" s="36" t="s">
        <v>441</v>
      </c>
      <c r="D24" s="36">
        <v>1405</v>
      </c>
      <c r="E24" s="36">
        <v>1533</v>
      </c>
      <c r="F24" s="36">
        <v>32</v>
      </c>
      <c r="G24" s="36">
        <v>0.38440000000000002</v>
      </c>
    </row>
    <row r="25" spans="1:7" ht="15" customHeight="1">
      <c r="A25" s="36" t="s">
        <v>412</v>
      </c>
      <c r="B25" s="36" t="s">
        <v>438</v>
      </c>
      <c r="C25" s="36" t="s">
        <v>442</v>
      </c>
      <c r="D25" s="36">
        <v>1401</v>
      </c>
      <c r="E25" s="36">
        <v>1529</v>
      </c>
      <c r="F25" s="36">
        <v>32</v>
      </c>
      <c r="G25" s="36">
        <v>0.38440000000000002</v>
      </c>
    </row>
    <row r="26" spans="1:7" ht="15" customHeight="1">
      <c r="A26" s="36" t="s">
        <v>412</v>
      </c>
      <c r="B26" s="36" t="s">
        <v>438</v>
      </c>
      <c r="C26" s="36" t="s">
        <v>443</v>
      </c>
      <c r="D26" s="36">
        <v>1405</v>
      </c>
      <c r="E26" s="36">
        <v>1529</v>
      </c>
      <c r="F26" s="36">
        <v>32</v>
      </c>
      <c r="G26" s="36">
        <v>0.38440000000000002</v>
      </c>
    </row>
    <row r="27" spans="1:7" ht="15" customHeight="1">
      <c r="A27" s="36" t="s">
        <v>412</v>
      </c>
      <c r="B27" s="36" t="s">
        <v>438</v>
      </c>
      <c r="C27" s="36" t="s">
        <v>444</v>
      </c>
      <c r="D27" s="36">
        <v>1405</v>
      </c>
      <c r="E27" s="36">
        <v>1529</v>
      </c>
      <c r="F27" s="36">
        <v>32</v>
      </c>
      <c r="G27" s="36">
        <v>0.38440000000000002</v>
      </c>
    </row>
    <row r="28" spans="1:7" ht="15" customHeight="1">
      <c r="A28" s="36" t="s">
        <v>412</v>
      </c>
      <c r="B28" s="36" t="s">
        <v>438</v>
      </c>
      <c r="C28" s="36" t="s">
        <v>445</v>
      </c>
      <c r="D28" s="36">
        <v>1401</v>
      </c>
      <c r="E28" s="36">
        <v>1522</v>
      </c>
      <c r="F28" s="36">
        <v>32</v>
      </c>
      <c r="G28" s="36">
        <v>0.38440000000000002</v>
      </c>
    </row>
    <row r="29" spans="1:7" ht="15" customHeight="1">
      <c r="A29" s="36" t="s">
        <v>412</v>
      </c>
      <c r="B29" s="36" t="s">
        <v>446</v>
      </c>
      <c r="C29" s="36" t="s">
        <v>447</v>
      </c>
      <c r="D29" s="36">
        <v>1405</v>
      </c>
      <c r="E29" s="36">
        <v>1529</v>
      </c>
      <c r="F29" s="36">
        <v>32</v>
      </c>
      <c r="G29" s="36">
        <v>0.38440000000000002</v>
      </c>
    </row>
    <row r="30" spans="1:7" ht="15" customHeight="1">
      <c r="A30" s="36" t="s">
        <v>412</v>
      </c>
      <c r="B30" s="36" t="s">
        <v>446</v>
      </c>
      <c r="C30" s="36" t="s">
        <v>448</v>
      </c>
      <c r="D30" s="36">
        <v>1405</v>
      </c>
      <c r="E30" s="36">
        <v>1529</v>
      </c>
      <c r="F30" s="36">
        <v>32</v>
      </c>
      <c r="G30" s="36">
        <v>0.38440000000000002</v>
      </c>
    </row>
    <row r="31" spans="1:7" ht="15" customHeight="1">
      <c r="A31" s="36" t="s">
        <v>412</v>
      </c>
      <c r="B31" s="36" t="s">
        <v>449</v>
      </c>
      <c r="C31" s="36" t="s">
        <v>450</v>
      </c>
      <c r="D31" s="36">
        <v>1324</v>
      </c>
      <c r="E31" s="36">
        <v>1423</v>
      </c>
      <c r="F31" s="36">
        <v>31</v>
      </c>
      <c r="G31" s="36">
        <v>0.38440000000000002</v>
      </c>
    </row>
    <row r="32" spans="1:7" ht="15" customHeight="1">
      <c r="A32" s="36" t="s">
        <v>412</v>
      </c>
      <c r="B32" s="36" t="s">
        <v>449</v>
      </c>
      <c r="C32" s="36" t="s">
        <v>451</v>
      </c>
      <c r="D32" s="36">
        <v>1405</v>
      </c>
      <c r="E32" s="36">
        <v>1525</v>
      </c>
      <c r="F32" s="36">
        <v>32</v>
      </c>
      <c r="G32" s="36">
        <v>0.38440000000000002</v>
      </c>
    </row>
    <row r="33" spans="1:7" ht="15" customHeight="1">
      <c r="A33" s="36" t="s">
        <v>412</v>
      </c>
      <c r="B33" s="36" t="s">
        <v>449</v>
      </c>
      <c r="C33" s="36" t="s">
        <v>452</v>
      </c>
      <c r="D33" s="36">
        <v>1405</v>
      </c>
      <c r="E33" s="36">
        <v>1522</v>
      </c>
      <c r="F33" s="36">
        <v>32</v>
      </c>
      <c r="G33" s="36">
        <v>0.38440000000000002</v>
      </c>
    </row>
    <row r="34" spans="1:7" ht="15" customHeight="1">
      <c r="A34" s="36" t="s">
        <v>412</v>
      </c>
      <c r="B34" s="36" t="s">
        <v>449</v>
      </c>
      <c r="C34" s="36" t="s">
        <v>453</v>
      </c>
      <c r="D34" s="36">
        <v>1324</v>
      </c>
      <c r="E34" s="36">
        <v>1419</v>
      </c>
      <c r="F34" s="36">
        <v>31</v>
      </c>
      <c r="G34" s="36">
        <v>0.38440000000000002</v>
      </c>
    </row>
    <row r="35" spans="1:7" ht="15" customHeight="1">
      <c r="A35" s="36" t="s">
        <v>412</v>
      </c>
      <c r="B35" s="36" t="s">
        <v>449</v>
      </c>
      <c r="C35" s="36" t="s">
        <v>454</v>
      </c>
      <c r="D35" s="36">
        <v>1332</v>
      </c>
      <c r="E35" s="36">
        <v>1430</v>
      </c>
      <c r="F35" s="36">
        <v>31</v>
      </c>
      <c r="G35" s="36">
        <v>0.38440000000000002</v>
      </c>
    </row>
    <row r="36" spans="1:7" ht="15" customHeight="1">
      <c r="A36" s="36" t="s">
        <v>412</v>
      </c>
      <c r="B36" s="36" t="s">
        <v>449</v>
      </c>
      <c r="C36" s="36" t="s">
        <v>455</v>
      </c>
      <c r="D36" s="36">
        <v>1324</v>
      </c>
      <c r="E36" s="36">
        <v>1419</v>
      </c>
      <c r="F36" s="36">
        <v>31</v>
      </c>
      <c r="G36" s="36">
        <v>0.38440000000000002</v>
      </c>
    </row>
    <row r="37" spans="1:7" ht="15" customHeight="1">
      <c r="A37" s="36" t="s">
        <v>412</v>
      </c>
      <c r="B37" s="36" t="s">
        <v>456</v>
      </c>
      <c r="C37" s="36" t="s">
        <v>457</v>
      </c>
      <c r="D37" s="36">
        <v>1335</v>
      </c>
      <c r="E37" s="36">
        <v>1438</v>
      </c>
      <c r="F37" s="36">
        <v>31</v>
      </c>
      <c r="G37" s="36">
        <v>0.38440000000000002</v>
      </c>
    </row>
    <row r="38" spans="1:7" ht="15" customHeight="1">
      <c r="A38" s="36" t="s">
        <v>412</v>
      </c>
      <c r="B38" s="36" t="s">
        <v>456</v>
      </c>
      <c r="C38" s="36" t="s">
        <v>458</v>
      </c>
      <c r="D38" s="36">
        <v>1405</v>
      </c>
      <c r="E38" s="36">
        <v>1525</v>
      </c>
      <c r="F38" s="36">
        <v>32</v>
      </c>
      <c r="G38" s="36">
        <v>0.38440000000000002</v>
      </c>
    </row>
    <row r="39" spans="1:7" ht="15" customHeight="1">
      <c r="A39" s="36" t="s">
        <v>412</v>
      </c>
      <c r="B39" s="36" t="s">
        <v>456</v>
      </c>
      <c r="C39" s="36" t="s">
        <v>459</v>
      </c>
      <c r="D39" s="36">
        <v>1324</v>
      </c>
      <c r="E39" s="36">
        <v>1423</v>
      </c>
      <c r="F39" s="36">
        <v>31</v>
      </c>
      <c r="G39" s="36">
        <v>0.38440000000000002</v>
      </c>
    </row>
    <row r="40" spans="1:7" ht="15" customHeight="1">
      <c r="A40" s="36" t="s">
        <v>412</v>
      </c>
      <c r="B40" s="36" t="s">
        <v>456</v>
      </c>
      <c r="C40" s="36" t="s">
        <v>460</v>
      </c>
      <c r="D40" s="36">
        <v>1335</v>
      </c>
      <c r="E40" s="36">
        <v>1438</v>
      </c>
      <c r="F40" s="36">
        <v>31</v>
      </c>
      <c r="G40" s="36">
        <v>0.38440000000000002</v>
      </c>
    </row>
    <row r="41" spans="1:7" ht="15" customHeight="1">
      <c r="A41" s="36" t="s">
        <v>412</v>
      </c>
      <c r="B41" s="36" t="s">
        <v>456</v>
      </c>
      <c r="C41" s="36" t="s">
        <v>461</v>
      </c>
      <c r="D41" s="36">
        <v>1335</v>
      </c>
      <c r="E41" s="36">
        <v>1434</v>
      </c>
      <c r="F41" s="36">
        <v>31</v>
      </c>
      <c r="G41" s="36">
        <v>0.38440000000000002</v>
      </c>
    </row>
    <row r="42" spans="1:7" ht="15" customHeight="1">
      <c r="A42" s="36" t="s">
        <v>412</v>
      </c>
      <c r="B42" s="36" t="s">
        <v>456</v>
      </c>
      <c r="C42" s="36" t="s">
        <v>462</v>
      </c>
      <c r="D42" s="36">
        <v>1335</v>
      </c>
      <c r="E42" s="36">
        <v>1430</v>
      </c>
      <c r="F42" s="36">
        <v>31</v>
      </c>
      <c r="G42" s="36">
        <v>0.38440000000000002</v>
      </c>
    </row>
    <row r="43" spans="1:7" ht="15" customHeight="1">
      <c r="A43" s="36" t="s">
        <v>412</v>
      </c>
      <c r="B43" s="36" t="s">
        <v>463</v>
      </c>
      <c r="C43" s="36" t="s">
        <v>464</v>
      </c>
      <c r="D43" s="36">
        <v>1321</v>
      </c>
      <c r="E43" s="36">
        <v>1405</v>
      </c>
      <c r="F43" s="36">
        <v>30</v>
      </c>
      <c r="G43" s="36">
        <v>0.38440000000000002</v>
      </c>
    </row>
    <row r="44" spans="1:7" ht="15" customHeight="1">
      <c r="A44" s="36" t="s">
        <v>412</v>
      </c>
      <c r="B44" s="36" t="s">
        <v>463</v>
      </c>
      <c r="C44" s="36" t="s">
        <v>465</v>
      </c>
      <c r="D44" s="36">
        <v>1314</v>
      </c>
      <c r="E44" s="36">
        <v>1401</v>
      </c>
      <c r="F44" s="36">
        <v>30</v>
      </c>
      <c r="G44" s="36">
        <v>0.38440000000000002</v>
      </c>
    </row>
    <row r="45" spans="1:7" ht="15" customHeight="1">
      <c r="A45" s="36" t="s">
        <v>412</v>
      </c>
      <c r="B45" s="36" t="s">
        <v>463</v>
      </c>
      <c r="C45" s="36" t="s">
        <v>466</v>
      </c>
      <c r="D45" s="36">
        <v>1321</v>
      </c>
      <c r="E45" s="36">
        <v>1405</v>
      </c>
      <c r="F45" s="36">
        <v>30</v>
      </c>
      <c r="G45" s="36">
        <v>0.38440000000000002</v>
      </c>
    </row>
    <row r="46" spans="1:7" ht="15" customHeight="1">
      <c r="A46" s="36" t="s">
        <v>412</v>
      </c>
      <c r="B46" s="36" t="s">
        <v>463</v>
      </c>
      <c r="C46" s="36" t="s">
        <v>467</v>
      </c>
      <c r="D46" s="36">
        <v>1314</v>
      </c>
      <c r="E46" s="36">
        <v>1397</v>
      </c>
      <c r="F46" s="36">
        <v>30</v>
      </c>
      <c r="G46" s="36">
        <v>0.38440000000000002</v>
      </c>
    </row>
    <row r="47" spans="1:7" ht="15" customHeight="1">
      <c r="A47" s="36" t="s">
        <v>412</v>
      </c>
      <c r="B47" s="36" t="s">
        <v>463</v>
      </c>
      <c r="C47" s="36" t="s">
        <v>468</v>
      </c>
      <c r="D47" s="36">
        <v>1314</v>
      </c>
      <c r="E47" s="36">
        <v>1397</v>
      </c>
      <c r="F47" s="36">
        <v>30</v>
      </c>
      <c r="G47" s="36">
        <v>0.38440000000000002</v>
      </c>
    </row>
    <row r="48" spans="1:7" ht="15" customHeight="1">
      <c r="A48" s="36" t="s">
        <v>412</v>
      </c>
      <c r="B48" s="36" t="s">
        <v>463</v>
      </c>
      <c r="C48" s="36" t="s">
        <v>469</v>
      </c>
      <c r="D48" s="36">
        <v>1314</v>
      </c>
      <c r="E48" s="36">
        <v>1394</v>
      </c>
      <c r="F48" s="36">
        <v>30</v>
      </c>
      <c r="G48" s="36">
        <v>0.38440000000000002</v>
      </c>
    </row>
    <row r="49" spans="1:7" ht="15" customHeight="1">
      <c r="A49" s="36" t="s">
        <v>412</v>
      </c>
      <c r="B49" s="36" t="s">
        <v>463</v>
      </c>
      <c r="C49" s="36" t="s">
        <v>470</v>
      </c>
      <c r="D49" s="36">
        <v>1314</v>
      </c>
      <c r="E49" s="36">
        <v>1394</v>
      </c>
      <c r="F49" s="36">
        <v>30</v>
      </c>
      <c r="G49" s="36">
        <v>0.38440000000000002</v>
      </c>
    </row>
    <row r="50" spans="1:7" ht="15" customHeight="1">
      <c r="A50" s="36" t="s">
        <v>412</v>
      </c>
      <c r="B50" s="36" t="s">
        <v>463</v>
      </c>
      <c r="C50" s="36" t="s">
        <v>471</v>
      </c>
      <c r="D50" s="36">
        <v>1314</v>
      </c>
      <c r="E50" s="36">
        <v>1401</v>
      </c>
      <c r="F50" s="36">
        <v>30</v>
      </c>
      <c r="G50" s="36">
        <v>0.38440000000000002</v>
      </c>
    </row>
    <row r="51" spans="1:7" ht="15" customHeight="1">
      <c r="A51" s="36" t="s">
        <v>412</v>
      </c>
      <c r="B51" s="36" t="s">
        <v>472</v>
      </c>
      <c r="C51" s="36" t="s">
        <v>473</v>
      </c>
      <c r="D51" s="36">
        <v>1354</v>
      </c>
      <c r="E51" s="36">
        <v>1456</v>
      </c>
      <c r="F51" s="36">
        <v>31</v>
      </c>
      <c r="G51" s="36">
        <v>0.38440000000000002</v>
      </c>
    </row>
    <row r="52" spans="1:7" ht="15" customHeight="1">
      <c r="A52" s="36" t="s">
        <v>412</v>
      </c>
      <c r="B52" s="36" t="s">
        <v>472</v>
      </c>
      <c r="C52" s="36" t="s">
        <v>474</v>
      </c>
      <c r="D52" s="36">
        <v>1354</v>
      </c>
      <c r="E52" s="36">
        <v>1452</v>
      </c>
      <c r="F52" s="36">
        <v>31</v>
      </c>
      <c r="G52" s="36">
        <v>0.38440000000000002</v>
      </c>
    </row>
    <row r="53" spans="1:7" ht="15" customHeight="1">
      <c r="A53" s="36" t="s">
        <v>412</v>
      </c>
      <c r="B53" s="36" t="s">
        <v>475</v>
      </c>
      <c r="C53" s="36" t="s">
        <v>476</v>
      </c>
      <c r="D53" s="36">
        <v>1354</v>
      </c>
      <c r="E53" s="36">
        <v>1452</v>
      </c>
      <c r="F53" s="36">
        <v>31</v>
      </c>
      <c r="G53" s="36">
        <v>0.38440000000000002</v>
      </c>
    </row>
    <row r="54" spans="1:7" ht="15" customHeight="1">
      <c r="A54" s="36" t="s">
        <v>412</v>
      </c>
      <c r="B54" s="36" t="s">
        <v>475</v>
      </c>
      <c r="C54" s="36" t="s">
        <v>477</v>
      </c>
      <c r="D54" s="36">
        <v>1354</v>
      </c>
      <c r="E54" s="36">
        <v>1449</v>
      </c>
      <c r="F54" s="36">
        <v>31</v>
      </c>
      <c r="G54" s="36">
        <v>0.38440000000000002</v>
      </c>
    </row>
    <row r="55" spans="1:7" ht="15" customHeight="1">
      <c r="A55" s="36" t="s">
        <v>412</v>
      </c>
      <c r="B55" s="36" t="s">
        <v>475</v>
      </c>
      <c r="C55" s="36" t="s">
        <v>478</v>
      </c>
      <c r="D55" s="36">
        <v>1354</v>
      </c>
      <c r="E55" s="36">
        <v>1449</v>
      </c>
      <c r="F55" s="36">
        <v>31</v>
      </c>
      <c r="G55" s="36">
        <v>0.38440000000000002</v>
      </c>
    </row>
    <row r="56" spans="1:7" ht="15" customHeight="1">
      <c r="A56" s="36" t="s">
        <v>412</v>
      </c>
      <c r="B56" s="36" t="s">
        <v>475</v>
      </c>
      <c r="C56" s="36" t="s">
        <v>479</v>
      </c>
      <c r="D56" s="36">
        <v>1303</v>
      </c>
      <c r="E56" s="36">
        <v>1390</v>
      </c>
      <c r="F56" s="36">
        <v>30</v>
      </c>
      <c r="G56" s="36">
        <v>0.38440000000000002</v>
      </c>
    </row>
    <row r="57" spans="1:7" ht="15" customHeight="1">
      <c r="A57" s="36" t="s">
        <v>412</v>
      </c>
      <c r="B57" s="36" t="s">
        <v>480</v>
      </c>
      <c r="C57" s="36" t="s">
        <v>481</v>
      </c>
      <c r="D57" s="36">
        <v>1321</v>
      </c>
      <c r="E57" s="36">
        <v>1408</v>
      </c>
      <c r="F57" s="36">
        <v>30</v>
      </c>
      <c r="G57" s="36">
        <v>0.38440000000000002</v>
      </c>
    </row>
    <row r="58" spans="1:7" ht="15" customHeight="1">
      <c r="A58" s="36" t="s">
        <v>412</v>
      </c>
      <c r="B58" s="36" t="s">
        <v>482</v>
      </c>
      <c r="C58" s="36" t="s">
        <v>483</v>
      </c>
      <c r="D58" s="36">
        <v>1303</v>
      </c>
      <c r="E58" s="36">
        <v>1390</v>
      </c>
      <c r="F58" s="36">
        <v>30</v>
      </c>
      <c r="G58" s="36">
        <v>0.38440000000000002</v>
      </c>
    </row>
    <row r="59" spans="1:7" ht="15" customHeight="1">
      <c r="A59" s="36" t="s">
        <v>412</v>
      </c>
      <c r="B59" s="36" t="s">
        <v>482</v>
      </c>
      <c r="C59" s="36" t="s">
        <v>484</v>
      </c>
      <c r="D59" s="36">
        <v>1303</v>
      </c>
      <c r="E59" s="36">
        <v>1387</v>
      </c>
      <c r="F59" s="36">
        <v>30</v>
      </c>
      <c r="G59" s="36">
        <v>0.38440000000000002</v>
      </c>
    </row>
    <row r="60" spans="1:7" ht="15" customHeight="1">
      <c r="A60" s="36" t="s">
        <v>412</v>
      </c>
      <c r="B60" s="36" t="s">
        <v>482</v>
      </c>
      <c r="C60" s="36" t="s">
        <v>485</v>
      </c>
      <c r="D60" s="36">
        <v>1303</v>
      </c>
      <c r="E60" s="36">
        <v>1387</v>
      </c>
      <c r="F60" s="36">
        <v>30</v>
      </c>
      <c r="G60" s="36">
        <v>0.38440000000000002</v>
      </c>
    </row>
    <row r="61" spans="1:7" ht="15" customHeight="1">
      <c r="A61" s="36" t="s">
        <v>412</v>
      </c>
      <c r="B61" s="36" t="s">
        <v>482</v>
      </c>
      <c r="C61" s="36" t="s">
        <v>486</v>
      </c>
      <c r="D61" s="36">
        <v>1303</v>
      </c>
      <c r="E61" s="36">
        <v>1379</v>
      </c>
      <c r="F61" s="36">
        <v>30</v>
      </c>
      <c r="G61" s="36">
        <v>0.38440000000000002</v>
      </c>
    </row>
    <row r="62" spans="1:7" ht="15" customHeight="1">
      <c r="A62" s="36" t="s">
        <v>412</v>
      </c>
      <c r="B62" s="36" t="s">
        <v>482</v>
      </c>
      <c r="C62" s="36" t="s">
        <v>487</v>
      </c>
      <c r="D62" s="36">
        <v>1310</v>
      </c>
      <c r="E62" s="36">
        <v>1390</v>
      </c>
      <c r="F62" s="36">
        <v>30</v>
      </c>
      <c r="G62" s="36">
        <v>0.38440000000000002</v>
      </c>
    </row>
    <row r="63" spans="1:7" ht="15" customHeight="1">
      <c r="A63" s="36" t="s">
        <v>412</v>
      </c>
      <c r="B63" s="36" t="s">
        <v>482</v>
      </c>
      <c r="C63" s="36" t="s">
        <v>488</v>
      </c>
      <c r="D63" s="36">
        <v>1310</v>
      </c>
      <c r="E63" s="36">
        <v>1397</v>
      </c>
      <c r="F63" s="36">
        <v>30</v>
      </c>
      <c r="G63" s="36">
        <v>0.38440000000000002</v>
      </c>
    </row>
    <row r="64" spans="1:7" ht="15" customHeight="1">
      <c r="A64" s="36" t="s">
        <v>412</v>
      </c>
      <c r="B64" s="36" t="s">
        <v>482</v>
      </c>
      <c r="C64" s="36" t="s">
        <v>489</v>
      </c>
      <c r="D64" s="36">
        <v>1303</v>
      </c>
      <c r="E64" s="36">
        <v>1383</v>
      </c>
      <c r="F64" s="36">
        <v>30</v>
      </c>
      <c r="G64" s="36">
        <v>0.38440000000000002</v>
      </c>
    </row>
    <row r="65" spans="1:7" ht="15" customHeight="1">
      <c r="A65" s="36" t="s">
        <v>412</v>
      </c>
      <c r="B65" s="36" t="s">
        <v>490</v>
      </c>
      <c r="C65" s="36" t="s">
        <v>491</v>
      </c>
      <c r="D65" s="36">
        <v>1321</v>
      </c>
      <c r="E65" s="36">
        <v>1405</v>
      </c>
      <c r="F65" s="36">
        <v>30</v>
      </c>
      <c r="G65" s="36">
        <v>0.38440000000000002</v>
      </c>
    </row>
    <row r="66" spans="1:7" ht="15" customHeight="1">
      <c r="A66" s="36" t="s">
        <v>412</v>
      </c>
      <c r="B66" s="36" t="s">
        <v>490</v>
      </c>
      <c r="C66" s="36" t="s">
        <v>492</v>
      </c>
      <c r="D66" s="36">
        <v>1321</v>
      </c>
      <c r="E66" s="36">
        <v>1401</v>
      </c>
      <c r="F66" s="36">
        <v>30</v>
      </c>
      <c r="G66" s="36">
        <v>0.38440000000000002</v>
      </c>
    </row>
    <row r="67" spans="1:7" ht="15" customHeight="1">
      <c r="A67" s="36" t="s">
        <v>412</v>
      </c>
      <c r="B67" s="36" t="s">
        <v>490</v>
      </c>
      <c r="C67" s="36" t="s">
        <v>493</v>
      </c>
      <c r="D67" s="36">
        <v>1321</v>
      </c>
      <c r="E67" s="36">
        <v>1405</v>
      </c>
      <c r="F67" s="36">
        <v>30</v>
      </c>
      <c r="G67" s="36">
        <v>0.38440000000000002</v>
      </c>
    </row>
    <row r="68" spans="1:7" ht="15" customHeight="1">
      <c r="A68" s="36" t="s">
        <v>412</v>
      </c>
      <c r="B68" s="36" t="s">
        <v>490</v>
      </c>
      <c r="C68" s="36" t="s">
        <v>494</v>
      </c>
      <c r="D68" s="36">
        <v>1321</v>
      </c>
      <c r="E68" s="36">
        <v>1401</v>
      </c>
      <c r="F68" s="36">
        <v>30</v>
      </c>
      <c r="G68" s="36">
        <v>0.38440000000000002</v>
      </c>
    </row>
    <row r="69" spans="1:7" ht="15" customHeight="1">
      <c r="A69" s="36" t="s">
        <v>412</v>
      </c>
      <c r="B69" s="36" t="s">
        <v>495</v>
      </c>
      <c r="C69" s="36" t="s">
        <v>496</v>
      </c>
      <c r="D69" s="36">
        <v>1303</v>
      </c>
      <c r="E69" s="36">
        <v>1379</v>
      </c>
      <c r="F69" s="36">
        <v>29</v>
      </c>
      <c r="G69" s="36">
        <v>0.38440000000000002</v>
      </c>
    </row>
    <row r="70" spans="1:7" ht="15" customHeight="1">
      <c r="A70" s="36" t="s">
        <v>412</v>
      </c>
      <c r="B70" s="36" t="s">
        <v>495</v>
      </c>
      <c r="C70" s="36" t="s">
        <v>497</v>
      </c>
      <c r="D70" s="36">
        <v>1303</v>
      </c>
      <c r="E70" s="36">
        <v>1383</v>
      </c>
      <c r="F70" s="36">
        <v>29</v>
      </c>
      <c r="G70" s="36">
        <v>0.38440000000000002</v>
      </c>
    </row>
    <row r="71" spans="1:7" ht="15" customHeight="1">
      <c r="A71" s="36" t="s">
        <v>412</v>
      </c>
      <c r="B71" s="36" t="s">
        <v>495</v>
      </c>
      <c r="C71" s="36" t="s">
        <v>498</v>
      </c>
      <c r="D71" s="36">
        <v>1303</v>
      </c>
      <c r="E71" s="36">
        <v>1383</v>
      </c>
      <c r="F71" s="36">
        <v>29</v>
      </c>
      <c r="G71" s="36">
        <v>0.38440000000000002</v>
      </c>
    </row>
    <row r="72" spans="1:7" ht="15" customHeight="1">
      <c r="A72" s="36" t="s">
        <v>412</v>
      </c>
      <c r="B72" s="36" t="s">
        <v>495</v>
      </c>
      <c r="C72" s="36" t="s">
        <v>499</v>
      </c>
      <c r="D72" s="36">
        <v>1299</v>
      </c>
      <c r="E72" s="36">
        <v>1379</v>
      </c>
      <c r="F72" s="36">
        <v>29</v>
      </c>
      <c r="G72" s="36">
        <v>0.38440000000000002</v>
      </c>
    </row>
    <row r="73" spans="1:7" ht="15" customHeight="1">
      <c r="A73" s="36" t="s">
        <v>412</v>
      </c>
      <c r="B73" s="36" t="s">
        <v>495</v>
      </c>
      <c r="C73" s="36" t="s">
        <v>500</v>
      </c>
      <c r="D73" s="36">
        <v>1299</v>
      </c>
      <c r="E73" s="36">
        <v>1379</v>
      </c>
      <c r="F73" s="36">
        <v>29</v>
      </c>
      <c r="G73" s="36">
        <v>0.38440000000000002</v>
      </c>
    </row>
    <row r="74" spans="1:7" ht="15" customHeight="1">
      <c r="A74" s="36" t="s">
        <v>501</v>
      </c>
      <c r="B74" s="36" t="s">
        <v>502</v>
      </c>
      <c r="C74" s="36" t="s">
        <v>503</v>
      </c>
      <c r="D74" s="36">
        <v>1780</v>
      </c>
      <c r="E74" s="36">
        <v>2160</v>
      </c>
      <c r="F74" s="36">
        <v>39</v>
      </c>
      <c r="G74" s="36">
        <v>0.30780000000000002</v>
      </c>
    </row>
    <row r="75" spans="1:7" ht="15" customHeight="1">
      <c r="A75" s="36" t="str">
        <f t="shared" ref="A75:B79" si="0">A74</f>
        <v>甘肃</v>
      </c>
      <c r="B75" s="36" t="str">
        <f t="shared" si="0"/>
        <v>酒泉市</v>
      </c>
      <c r="C75" s="36" t="s">
        <v>504</v>
      </c>
      <c r="D75" s="36">
        <v>1796</v>
      </c>
      <c r="E75" s="36">
        <v>2184</v>
      </c>
      <c r="F75" s="36">
        <v>38</v>
      </c>
      <c r="G75" s="36">
        <v>0.30780000000000002</v>
      </c>
    </row>
    <row r="76" spans="1:7" ht="15" customHeight="1">
      <c r="A76" s="36" t="str">
        <f t="shared" si="0"/>
        <v>甘肃</v>
      </c>
      <c r="B76" s="36" t="str">
        <f t="shared" si="0"/>
        <v>酒泉市</v>
      </c>
      <c r="C76" s="36" t="s">
        <v>505</v>
      </c>
      <c r="D76" s="36">
        <v>1692</v>
      </c>
      <c r="E76" s="36">
        <v>2022</v>
      </c>
      <c r="F76" s="36">
        <v>36</v>
      </c>
      <c r="G76" s="36">
        <v>0.30780000000000002</v>
      </c>
    </row>
    <row r="77" spans="1:7" ht="15" customHeight="1">
      <c r="A77" s="36" t="str">
        <f t="shared" si="0"/>
        <v>甘肃</v>
      </c>
      <c r="B77" s="36" t="str">
        <f t="shared" si="0"/>
        <v>酒泉市</v>
      </c>
      <c r="C77" s="36" t="s">
        <v>506</v>
      </c>
      <c r="D77" s="36">
        <v>1788</v>
      </c>
      <c r="E77" s="36">
        <v>2186</v>
      </c>
      <c r="F77" s="36">
        <v>38</v>
      </c>
      <c r="G77" s="36">
        <v>0.30780000000000002</v>
      </c>
    </row>
    <row r="78" spans="1:7" ht="15" customHeight="1">
      <c r="A78" s="36" t="str">
        <f t="shared" si="0"/>
        <v>甘肃</v>
      </c>
      <c r="B78" s="36" t="str">
        <f t="shared" si="0"/>
        <v>酒泉市</v>
      </c>
      <c r="C78" s="36" t="s">
        <v>507</v>
      </c>
      <c r="D78" s="36">
        <v>1762</v>
      </c>
      <c r="E78" s="36">
        <v>2122</v>
      </c>
      <c r="F78" s="36">
        <v>37</v>
      </c>
      <c r="G78" s="36">
        <v>0.30780000000000002</v>
      </c>
    </row>
    <row r="79" spans="1:7" ht="15" customHeight="1">
      <c r="A79" s="36" t="str">
        <f t="shared" si="0"/>
        <v>甘肃</v>
      </c>
      <c r="B79" s="36" t="str">
        <f t="shared" si="0"/>
        <v>酒泉市</v>
      </c>
      <c r="C79" s="65" t="s">
        <v>508</v>
      </c>
      <c r="D79" s="36">
        <v>1781</v>
      </c>
      <c r="E79" s="36">
        <v>2149</v>
      </c>
      <c r="F79" s="36">
        <v>38</v>
      </c>
      <c r="G79" s="36">
        <v>0.30780000000000002</v>
      </c>
    </row>
    <row r="80" spans="1:7" ht="15" customHeight="1">
      <c r="A80" s="36" t="str">
        <f t="shared" ref="A80:A111" si="1">A79</f>
        <v>甘肃</v>
      </c>
      <c r="B80" s="36" t="s">
        <v>509</v>
      </c>
      <c r="C80" s="36" t="s">
        <v>509</v>
      </c>
      <c r="D80" s="36">
        <v>1694</v>
      </c>
      <c r="E80" s="36">
        <v>2015</v>
      </c>
      <c r="F80" s="36">
        <v>36</v>
      </c>
      <c r="G80" s="36">
        <v>0.30780000000000002</v>
      </c>
    </row>
    <row r="81" spans="1:7" ht="15" customHeight="1">
      <c r="A81" s="36" t="str">
        <f t="shared" si="1"/>
        <v>甘肃</v>
      </c>
      <c r="B81" s="36" t="s">
        <v>510</v>
      </c>
      <c r="C81" s="36" t="s">
        <v>511</v>
      </c>
      <c r="D81" s="36">
        <v>1692</v>
      </c>
      <c r="E81" s="36">
        <v>2035</v>
      </c>
      <c r="F81" s="36">
        <v>38</v>
      </c>
      <c r="G81" s="36">
        <v>0.30780000000000002</v>
      </c>
    </row>
    <row r="82" spans="1:7" ht="15" customHeight="1">
      <c r="A82" s="36" t="str">
        <f t="shared" si="1"/>
        <v>甘肃</v>
      </c>
      <c r="B82" s="36" t="str">
        <f t="shared" ref="B82:B87" si="2">B81</f>
        <v>张掖市</v>
      </c>
      <c r="C82" s="36" t="s">
        <v>512</v>
      </c>
      <c r="D82" s="36">
        <v>1604</v>
      </c>
      <c r="E82" s="36">
        <v>1872</v>
      </c>
      <c r="F82" s="36">
        <v>36</v>
      </c>
      <c r="G82" s="36">
        <v>0.30780000000000002</v>
      </c>
    </row>
    <row r="83" spans="1:7" ht="15" customHeight="1">
      <c r="A83" s="36" t="str">
        <f t="shared" si="1"/>
        <v>甘肃</v>
      </c>
      <c r="B83" s="36" t="str">
        <f t="shared" si="2"/>
        <v>张掖市</v>
      </c>
      <c r="C83" s="36" t="s">
        <v>513</v>
      </c>
      <c r="D83" s="36">
        <v>1605</v>
      </c>
      <c r="E83" s="36">
        <v>1892</v>
      </c>
      <c r="F83" s="36">
        <v>37</v>
      </c>
      <c r="G83" s="36">
        <v>0.30780000000000002</v>
      </c>
    </row>
    <row r="84" spans="1:7" ht="15" customHeight="1">
      <c r="A84" s="36" t="str">
        <f t="shared" si="1"/>
        <v>甘肃</v>
      </c>
      <c r="B84" s="36" t="str">
        <f t="shared" si="2"/>
        <v>张掖市</v>
      </c>
      <c r="C84" s="36" t="s">
        <v>514</v>
      </c>
      <c r="D84" s="36">
        <v>1708</v>
      </c>
      <c r="E84" s="36">
        <v>2044</v>
      </c>
      <c r="F84" s="36">
        <v>37</v>
      </c>
      <c r="G84" s="36">
        <v>0.30780000000000002</v>
      </c>
    </row>
    <row r="85" spans="1:7" ht="15" customHeight="1">
      <c r="A85" s="36" t="str">
        <f t="shared" si="1"/>
        <v>甘肃</v>
      </c>
      <c r="B85" s="36" t="str">
        <f t="shared" si="2"/>
        <v>张掖市</v>
      </c>
      <c r="C85" s="36" t="s">
        <v>515</v>
      </c>
      <c r="D85" s="36">
        <v>1719</v>
      </c>
      <c r="E85" s="36">
        <v>2058</v>
      </c>
      <c r="F85" s="36">
        <v>38</v>
      </c>
      <c r="G85" s="36">
        <v>0.30780000000000002</v>
      </c>
    </row>
    <row r="86" spans="1:7" ht="15" customHeight="1">
      <c r="A86" s="36" t="str">
        <f t="shared" si="1"/>
        <v>甘肃</v>
      </c>
      <c r="B86" s="36" t="str">
        <f t="shared" si="2"/>
        <v>张掖市</v>
      </c>
      <c r="C86" s="36" t="s">
        <v>516</v>
      </c>
      <c r="D86" s="36">
        <v>1647</v>
      </c>
      <c r="E86" s="36">
        <v>1958</v>
      </c>
      <c r="F86" s="36">
        <v>37</v>
      </c>
      <c r="G86" s="36">
        <v>0.30780000000000002</v>
      </c>
    </row>
    <row r="87" spans="1:7" ht="15" customHeight="1">
      <c r="A87" s="36" t="str">
        <f t="shared" si="1"/>
        <v>甘肃</v>
      </c>
      <c r="B87" s="36" t="str">
        <f t="shared" si="2"/>
        <v>张掖市</v>
      </c>
      <c r="C87" s="36" t="s">
        <v>517</v>
      </c>
      <c r="D87" s="36">
        <v>1694</v>
      </c>
      <c r="E87" s="36">
        <v>2014</v>
      </c>
      <c r="F87" s="36">
        <v>37</v>
      </c>
      <c r="G87" s="36">
        <v>0.30780000000000002</v>
      </c>
    </row>
    <row r="88" spans="1:7" ht="15" customHeight="1">
      <c r="A88" s="36" t="str">
        <f t="shared" si="1"/>
        <v>甘肃</v>
      </c>
      <c r="B88" s="36" t="s">
        <v>518</v>
      </c>
      <c r="C88" s="36" t="s">
        <v>519</v>
      </c>
      <c r="D88" s="36">
        <v>1663</v>
      </c>
      <c r="E88" s="36">
        <v>1981</v>
      </c>
      <c r="F88" s="36">
        <v>37</v>
      </c>
      <c r="G88" s="36">
        <v>0.30780000000000002</v>
      </c>
    </row>
    <row r="89" spans="1:7" ht="15" customHeight="1">
      <c r="A89" s="36" t="str">
        <f t="shared" si="1"/>
        <v>甘肃</v>
      </c>
      <c r="B89" s="36" t="str">
        <f>B88</f>
        <v>金昌市</v>
      </c>
      <c r="C89" s="36" t="s">
        <v>520</v>
      </c>
      <c r="D89" s="36">
        <v>1650</v>
      </c>
      <c r="E89" s="36">
        <v>1940</v>
      </c>
      <c r="F89" s="36">
        <v>37</v>
      </c>
      <c r="G89" s="36">
        <v>0.30780000000000002</v>
      </c>
    </row>
    <row r="90" spans="1:7" ht="15" customHeight="1">
      <c r="A90" s="36" t="str">
        <f t="shared" si="1"/>
        <v>甘肃</v>
      </c>
      <c r="B90" s="36" t="s">
        <v>521</v>
      </c>
      <c r="C90" s="36" t="s">
        <v>522</v>
      </c>
      <c r="D90" s="36">
        <v>1657</v>
      </c>
      <c r="E90" s="36">
        <v>1950</v>
      </c>
      <c r="F90" s="36">
        <v>36</v>
      </c>
      <c r="G90" s="36">
        <v>0.30780000000000002</v>
      </c>
    </row>
    <row r="91" spans="1:7" ht="15" customHeight="1">
      <c r="A91" s="36" t="str">
        <f t="shared" si="1"/>
        <v>甘肃</v>
      </c>
      <c r="B91" s="36" t="str">
        <f>B90</f>
        <v>武威市</v>
      </c>
      <c r="C91" s="36" t="s">
        <v>523</v>
      </c>
      <c r="D91" s="36">
        <v>1608</v>
      </c>
      <c r="E91" s="36">
        <v>1871</v>
      </c>
      <c r="F91" s="36">
        <v>36</v>
      </c>
      <c r="G91" s="36">
        <v>0.30780000000000002</v>
      </c>
    </row>
    <row r="92" spans="1:7" ht="15" customHeight="1">
      <c r="A92" s="36" t="str">
        <f t="shared" si="1"/>
        <v>甘肃</v>
      </c>
      <c r="B92" s="36" t="str">
        <f>B91</f>
        <v>武威市</v>
      </c>
      <c r="C92" s="36" t="s">
        <v>524</v>
      </c>
      <c r="D92" s="36">
        <v>1664</v>
      </c>
      <c r="E92" s="36">
        <v>1987</v>
      </c>
      <c r="F92" s="36">
        <v>37</v>
      </c>
      <c r="G92" s="36">
        <v>0.30780000000000002</v>
      </c>
    </row>
    <row r="93" spans="1:7" ht="15" customHeight="1">
      <c r="A93" s="36" t="str">
        <f t="shared" si="1"/>
        <v>甘肃</v>
      </c>
      <c r="B93" s="36" t="str">
        <f>B92</f>
        <v>武威市</v>
      </c>
      <c r="C93" s="36" t="s">
        <v>525</v>
      </c>
      <c r="D93" s="36">
        <v>1611</v>
      </c>
      <c r="E93" s="36">
        <v>1869</v>
      </c>
      <c r="F93" s="36">
        <v>34</v>
      </c>
      <c r="G93" s="36">
        <v>0.30780000000000002</v>
      </c>
    </row>
    <row r="94" spans="1:7" ht="15" customHeight="1">
      <c r="A94" s="36" t="str">
        <f t="shared" si="1"/>
        <v>甘肃</v>
      </c>
      <c r="B94" s="36" t="s">
        <v>526</v>
      </c>
      <c r="C94" s="36" t="s">
        <v>527</v>
      </c>
      <c r="D94" s="36">
        <v>1474</v>
      </c>
      <c r="E94" s="36">
        <v>1627</v>
      </c>
      <c r="F94" s="36">
        <v>29</v>
      </c>
      <c r="G94" s="36">
        <v>0.30780000000000002</v>
      </c>
    </row>
    <row r="95" spans="1:7" ht="15" customHeight="1">
      <c r="A95" s="36" t="str">
        <f t="shared" si="1"/>
        <v>甘肃</v>
      </c>
      <c r="B95" s="36" t="str">
        <f>B94</f>
        <v>白银市</v>
      </c>
      <c r="C95" s="36" t="s">
        <v>528</v>
      </c>
      <c r="D95" s="36">
        <v>1507</v>
      </c>
      <c r="E95" s="36">
        <v>1687</v>
      </c>
      <c r="F95" s="36">
        <v>31</v>
      </c>
      <c r="G95" s="36">
        <v>0.30780000000000002</v>
      </c>
    </row>
    <row r="96" spans="1:7" ht="15" customHeight="1">
      <c r="A96" s="36" t="str">
        <f t="shared" si="1"/>
        <v>甘肃</v>
      </c>
      <c r="B96" s="36" t="str">
        <f>B95</f>
        <v>白银市</v>
      </c>
      <c r="C96" s="36" t="s">
        <v>529</v>
      </c>
      <c r="D96" s="36">
        <v>1510</v>
      </c>
      <c r="E96" s="36">
        <v>1690</v>
      </c>
      <c r="F96" s="36">
        <v>31</v>
      </c>
      <c r="G96" s="36">
        <v>0.30780000000000002</v>
      </c>
    </row>
    <row r="97" spans="1:7" ht="15" customHeight="1">
      <c r="A97" s="36" t="str">
        <f t="shared" si="1"/>
        <v>甘肃</v>
      </c>
      <c r="B97" s="36" t="str">
        <f>B96</f>
        <v>白银市</v>
      </c>
      <c r="C97" s="36" t="s">
        <v>530</v>
      </c>
      <c r="D97" s="36">
        <v>1483</v>
      </c>
      <c r="E97" s="36">
        <v>1635</v>
      </c>
      <c r="F97" s="36">
        <v>29</v>
      </c>
      <c r="G97" s="36">
        <v>0.30780000000000002</v>
      </c>
    </row>
    <row r="98" spans="1:7" ht="15" customHeight="1">
      <c r="A98" s="36" t="str">
        <f t="shared" si="1"/>
        <v>甘肃</v>
      </c>
      <c r="B98" s="36" t="str">
        <f>B97</f>
        <v>白银市</v>
      </c>
      <c r="C98" s="36" t="s">
        <v>531</v>
      </c>
      <c r="D98" s="36">
        <v>1577</v>
      </c>
      <c r="E98" s="36">
        <v>1803</v>
      </c>
      <c r="F98" s="36">
        <v>34</v>
      </c>
      <c r="G98" s="36">
        <v>0.30780000000000002</v>
      </c>
    </row>
    <row r="99" spans="1:7" ht="15" customHeight="1">
      <c r="A99" s="36" t="str">
        <f t="shared" si="1"/>
        <v>甘肃</v>
      </c>
      <c r="B99" s="89" t="s">
        <v>532</v>
      </c>
      <c r="C99" s="36" t="s">
        <v>533</v>
      </c>
      <c r="D99" s="36">
        <v>1465</v>
      </c>
      <c r="E99" s="36">
        <v>1609</v>
      </c>
      <c r="F99" s="36">
        <v>29</v>
      </c>
      <c r="G99" s="36">
        <v>0.30780000000000002</v>
      </c>
    </row>
    <row r="100" spans="1:7" ht="15" customHeight="1">
      <c r="A100" s="36" t="str">
        <f t="shared" si="1"/>
        <v>甘肃</v>
      </c>
      <c r="B100" s="89" t="str">
        <f t="shared" ref="B100:B106" si="3">B99</f>
        <v>兰州市</v>
      </c>
      <c r="C100" s="36" t="s">
        <v>534</v>
      </c>
      <c r="D100" s="36">
        <v>1464</v>
      </c>
      <c r="E100" s="36">
        <v>1611</v>
      </c>
      <c r="F100" s="36">
        <v>29</v>
      </c>
      <c r="G100" s="36">
        <v>0.30780000000000002</v>
      </c>
    </row>
    <row r="101" spans="1:7" ht="15" customHeight="1">
      <c r="A101" s="36" t="str">
        <f t="shared" si="1"/>
        <v>甘肃</v>
      </c>
      <c r="B101" s="89" t="str">
        <f t="shared" si="3"/>
        <v>兰州市</v>
      </c>
      <c r="C101" s="36" t="s">
        <v>535</v>
      </c>
      <c r="D101" s="36">
        <v>1464</v>
      </c>
      <c r="E101" s="36">
        <v>1611</v>
      </c>
      <c r="F101" s="36">
        <v>29</v>
      </c>
      <c r="G101" s="36">
        <v>0.30780000000000002</v>
      </c>
    </row>
    <row r="102" spans="1:7" ht="15" customHeight="1">
      <c r="A102" s="36" t="str">
        <f t="shared" si="1"/>
        <v>甘肃</v>
      </c>
      <c r="B102" s="89" t="str">
        <f t="shared" si="3"/>
        <v>兰州市</v>
      </c>
      <c r="C102" s="36" t="s">
        <v>536</v>
      </c>
      <c r="D102" s="36">
        <v>1464</v>
      </c>
      <c r="E102" s="36">
        <v>1607</v>
      </c>
      <c r="F102" s="36">
        <v>29</v>
      </c>
      <c r="G102" s="36">
        <v>0.30780000000000002</v>
      </c>
    </row>
    <row r="103" spans="1:7" ht="15" customHeight="1">
      <c r="A103" s="36" t="str">
        <f t="shared" si="1"/>
        <v>甘肃</v>
      </c>
      <c r="B103" s="89" t="str">
        <f t="shared" si="3"/>
        <v>兰州市</v>
      </c>
      <c r="C103" s="36" t="s">
        <v>537</v>
      </c>
      <c r="D103" s="36">
        <v>1522</v>
      </c>
      <c r="E103" s="36">
        <v>1710</v>
      </c>
      <c r="F103" s="36">
        <v>31</v>
      </c>
      <c r="G103" s="36">
        <v>0.30780000000000002</v>
      </c>
    </row>
    <row r="104" spans="1:7" ht="15" customHeight="1">
      <c r="A104" s="36" t="str">
        <f t="shared" si="1"/>
        <v>甘肃</v>
      </c>
      <c r="B104" s="89" t="str">
        <f t="shared" si="3"/>
        <v>兰州市</v>
      </c>
      <c r="C104" s="36" t="s">
        <v>538</v>
      </c>
      <c r="D104" s="36">
        <v>1476</v>
      </c>
      <c r="E104" s="36">
        <v>1624</v>
      </c>
      <c r="F104" s="36">
        <v>29</v>
      </c>
      <c r="G104" s="36">
        <v>0.30780000000000002</v>
      </c>
    </row>
    <row r="105" spans="1:7" ht="15" customHeight="1">
      <c r="A105" s="36" t="str">
        <f t="shared" si="1"/>
        <v>甘肃</v>
      </c>
      <c r="B105" s="89" t="str">
        <f t="shared" si="3"/>
        <v>兰州市</v>
      </c>
      <c r="C105" s="36" t="s">
        <v>539</v>
      </c>
      <c r="D105" s="36">
        <v>1461</v>
      </c>
      <c r="E105" s="36">
        <v>1616</v>
      </c>
      <c r="F105" s="36">
        <v>29</v>
      </c>
      <c r="G105" s="36">
        <v>0.30780000000000002</v>
      </c>
    </row>
    <row r="106" spans="1:7" ht="15" customHeight="1">
      <c r="A106" s="36" t="str">
        <f t="shared" si="1"/>
        <v>甘肃</v>
      </c>
      <c r="B106" s="89" t="str">
        <f t="shared" si="3"/>
        <v>兰州市</v>
      </c>
      <c r="C106" s="36" t="s">
        <v>540</v>
      </c>
      <c r="D106" s="36">
        <v>1594</v>
      </c>
      <c r="E106" s="36">
        <v>1835</v>
      </c>
      <c r="F106" s="36">
        <v>35</v>
      </c>
      <c r="G106" s="36">
        <v>0.30780000000000002</v>
      </c>
    </row>
    <row r="107" spans="1:7" ht="16.149999999999999" customHeight="1">
      <c r="A107" s="36" t="str">
        <f t="shared" si="1"/>
        <v>甘肃</v>
      </c>
      <c r="B107" s="65" t="s">
        <v>541</v>
      </c>
      <c r="C107" s="36" t="s">
        <v>542</v>
      </c>
      <c r="D107" s="36">
        <v>1473</v>
      </c>
      <c r="E107" s="36">
        <v>1616</v>
      </c>
      <c r="F107" s="36">
        <v>28</v>
      </c>
      <c r="G107" s="36">
        <v>0.30780000000000002</v>
      </c>
    </row>
    <row r="108" spans="1:7" ht="30" customHeight="1">
      <c r="A108" s="36" t="str">
        <f t="shared" si="1"/>
        <v>甘肃</v>
      </c>
      <c r="B108" s="65" t="str">
        <f t="shared" ref="B108:B114" si="4">B107</f>
        <v>临夏回族自治州</v>
      </c>
      <c r="C108" s="36" t="s">
        <v>543</v>
      </c>
      <c r="D108" s="36">
        <v>1513</v>
      </c>
      <c r="E108" s="36">
        <v>1685</v>
      </c>
      <c r="F108" s="36">
        <v>30</v>
      </c>
      <c r="G108" s="36">
        <v>0.30780000000000002</v>
      </c>
    </row>
    <row r="109" spans="1:7" ht="30" customHeight="1">
      <c r="A109" s="36" t="str">
        <f t="shared" si="1"/>
        <v>甘肃</v>
      </c>
      <c r="B109" s="65" t="str">
        <f t="shared" si="4"/>
        <v>临夏回族自治州</v>
      </c>
      <c r="C109" s="36" t="s">
        <v>544</v>
      </c>
      <c r="D109" s="36">
        <v>1481</v>
      </c>
      <c r="E109" s="36">
        <v>1625</v>
      </c>
      <c r="F109" s="36">
        <v>28</v>
      </c>
      <c r="G109" s="36">
        <v>0.30780000000000002</v>
      </c>
    </row>
    <row r="110" spans="1:7" ht="30" customHeight="1">
      <c r="A110" s="36" t="str">
        <f t="shared" si="1"/>
        <v>甘肃</v>
      </c>
      <c r="B110" s="65" t="str">
        <f t="shared" si="4"/>
        <v>临夏回族自治州</v>
      </c>
      <c r="C110" s="36" t="s">
        <v>545</v>
      </c>
      <c r="D110" s="36">
        <v>1474</v>
      </c>
      <c r="E110" s="36">
        <v>1613</v>
      </c>
      <c r="F110" s="36">
        <v>28</v>
      </c>
      <c r="G110" s="36">
        <v>0.30780000000000002</v>
      </c>
    </row>
    <row r="111" spans="1:7" ht="30" customHeight="1">
      <c r="A111" s="36" t="str">
        <f t="shared" si="1"/>
        <v>甘肃</v>
      </c>
      <c r="B111" s="65" t="str">
        <f t="shared" si="4"/>
        <v>临夏回族自治州</v>
      </c>
      <c r="C111" s="36" t="s">
        <v>546</v>
      </c>
      <c r="D111" s="36">
        <v>1469</v>
      </c>
      <c r="E111" s="36">
        <v>1617</v>
      </c>
      <c r="F111" s="36">
        <v>29</v>
      </c>
      <c r="G111" s="36">
        <v>0.30780000000000002</v>
      </c>
    </row>
    <row r="112" spans="1:7" ht="30" customHeight="1">
      <c r="A112" s="36" t="str">
        <f t="shared" ref="A112:A143" si="5">A111</f>
        <v>甘肃</v>
      </c>
      <c r="B112" s="65" t="str">
        <f t="shared" si="4"/>
        <v>临夏回族自治州</v>
      </c>
      <c r="C112" s="36" t="s">
        <v>547</v>
      </c>
      <c r="D112" s="36">
        <v>1486</v>
      </c>
      <c r="E112" s="36">
        <v>1636</v>
      </c>
      <c r="F112" s="36">
        <v>29</v>
      </c>
      <c r="G112" s="36">
        <v>0.30780000000000002</v>
      </c>
    </row>
    <row r="113" spans="1:7" ht="30" customHeight="1">
      <c r="A113" s="36" t="str">
        <f t="shared" si="5"/>
        <v>甘肃</v>
      </c>
      <c r="B113" s="65" t="str">
        <f t="shared" si="4"/>
        <v>临夏回族自治州</v>
      </c>
      <c r="C113" s="36" t="s">
        <v>548</v>
      </c>
      <c r="D113" s="36">
        <v>1481</v>
      </c>
      <c r="E113" s="36">
        <v>1625</v>
      </c>
      <c r="F113" s="36">
        <v>29</v>
      </c>
      <c r="G113" s="36">
        <v>0.30780000000000002</v>
      </c>
    </row>
    <row r="114" spans="1:7" ht="30" customHeight="1">
      <c r="A114" s="36" t="str">
        <f t="shared" si="5"/>
        <v>甘肃</v>
      </c>
      <c r="B114" s="65" t="str">
        <f t="shared" si="4"/>
        <v>临夏回族自治州</v>
      </c>
      <c r="C114" s="65" t="s">
        <v>549</v>
      </c>
      <c r="D114" s="36">
        <v>1549</v>
      </c>
      <c r="E114" s="36">
        <v>1734</v>
      </c>
      <c r="F114" s="36">
        <v>31</v>
      </c>
      <c r="G114" s="36">
        <v>0.30780000000000002</v>
      </c>
    </row>
    <row r="115" spans="1:7" ht="15" customHeight="1">
      <c r="A115" s="36" t="str">
        <f t="shared" si="5"/>
        <v>甘肃</v>
      </c>
      <c r="B115" s="36" t="s">
        <v>550</v>
      </c>
      <c r="C115" s="36" t="s">
        <v>551</v>
      </c>
      <c r="D115" s="36">
        <v>1525</v>
      </c>
      <c r="E115" s="36">
        <v>1742</v>
      </c>
      <c r="F115" s="36">
        <v>32</v>
      </c>
      <c r="G115" s="36">
        <v>0.30780000000000002</v>
      </c>
    </row>
    <row r="116" spans="1:7" ht="15" customHeight="1">
      <c r="A116" s="36" t="str">
        <f t="shared" si="5"/>
        <v>甘肃</v>
      </c>
      <c r="B116" s="36" t="str">
        <f>B115</f>
        <v>定西市</v>
      </c>
      <c r="C116" s="36" t="s">
        <v>552</v>
      </c>
      <c r="D116" s="36">
        <v>1489</v>
      </c>
      <c r="E116" s="36">
        <v>1649</v>
      </c>
      <c r="F116" s="36">
        <v>29</v>
      </c>
      <c r="G116" s="36">
        <v>0.30780000000000002</v>
      </c>
    </row>
    <row r="117" spans="1:7" ht="15" customHeight="1">
      <c r="A117" s="36" t="str">
        <f t="shared" si="5"/>
        <v>甘肃</v>
      </c>
      <c r="B117" s="36" t="str">
        <f>B116</f>
        <v>定西市</v>
      </c>
      <c r="C117" s="36" t="s">
        <v>553</v>
      </c>
      <c r="D117" s="36">
        <v>1502</v>
      </c>
      <c r="E117" s="36">
        <v>1672</v>
      </c>
      <c r="F117" s="36">
        <v>30</v>
      </c>
      <c r="G117" s="36">
        <v>0.30780000000000002</v>
      </c>
    </row>
    <row r="118" spans="1:7" ht="15" customHeight="1">
      <c r="A118" s="36" t="str">
        <f t="shared" si="5"/>
        <v>甘肃</v>
      </c>
      <c r="B118" s="36" t="str">
        <f>B117</f>
        <v>定西市</v>
      </c>
      <c r="C118" s="36" t="s">
        <v>554</v>
      </c>
      <c r="D118" s="36">
        <v>1480</v>
      </c>
      <c r="E118" s="36">
        <v>1620</v>
      </c>
      <c r="F118" s="36">
        <v>28</v>
      </c>
      <c r="G118" s="36">
        <v>0.30780000000000002</v>
      </c>
    </row>
    <row r="119" spans="1:7" ht="15" customHeight="1">
      <c r="A119" s="36" t="str">
        <f t="shared" si="5"/>
        <v>甘肃</v>
      </c>
      <c r="B119" s="36" t="str">
        <f>B118</f>
        <v>定西市</v>
      </c>
      <c r="C119" s="36" t="s">
        <v>555</v>
      </c>
      <c r="D119" s="36">
        <v>1492</v>
      </c>
      <c r="E119" s="36">
        <v>1638</v>
      </c>
      <c r="F119" s="36">
        <v>28</v>
      </c>
      <c r="G119" s="36">
        <v>0.30780000000000002</v>
      </c>
    </row>
    <row r="120" spans="1:7" ht="15" customHeight="1">
      <c r="A120" s="36" t="str">
        <f t="shared" si="5"/>
        <v>甘肃</v>
      </c>
      <c r="B120" s="36" t="str">
        <f>B119</f>
        <v>定西市</v>
      </c>
      <c r="C120" s="36" t="s">
        <v>556</v>
      </c>
      <c r="D120" s="36">
        <v>1534</v>
      </c>
      <c r="E120" s="36">
        <v>1694</v>
      </c>
      <c r="F120" s="36">
        <v>29</v>
      </c>
      <c r="G120" s="36">
        <v>0.30780000000000002</v>
      </c>
    </row>
    <row r="121" spans="1:7" ht="15" customHeight="1">
      <c r="A121" s="36" t="str">
        <f t="shared" si="5"/>
        <v>甘肃</v>
      </c>
      <c r="B121" s="36" t="s">
        <v>557</v>
      </c>
      <c r="C121" s="36" t="s">
        <v>558</v>
      </c>
      <c r="D121" s="36">
        <v>1530</v>
      </c>
      <c r="E121" s="36">
        <v>1742</v>
      </c>
      <c r="F121" s="36">
        <v>32</v>
      </c>
      <c r="G121" s="36">
        <v>0.30780000000000002</v>
      </c>
    </row>
    <row r="122" spans="1:7" ht="15" customHeight="1">
      <c r="A122" s="36" t="str">
        <f t="shared" si="5"/>
        <v>甘肃</v>
      </c>
      <c r="B122" s="36" t="str">
        <f t="shared" ref="B122:B127" si="6">B121</f>
        <v>平凉市</v>
      </c>
      <c r="C122" s="36" t="s">
        <v>559</v>
      </c>
      <c r="D122" s="36">
        <v>1472</v>
      </c>
      <c r="E122" s="36">
        <v>1624</v>
      </c>
      <c r="F122" s="36">
        <v>30</v>
      </c>
      <c r="G122" s="36">
        <v>0.30780000000000002</v>
      </c>
    </row>
    <row r="123" spans="1:7" ht="15" customHeight="1">
      <c r="A123" s="36" t="str">
        <f t="shared" si="5"/>
        <v>甘肃</v>
      </c>
      <c r="B123" s="36" t="str">
        <f t="shared" si="6"/>
        <v>平凉市</v>
      </c>
      <c r="C123" s="36" t="s">
        <v>560</v>
      </c>
      <c r="D123" s="36">
        <v>1383</v>
      </c>
      <c r="E123" s="36">
        <v>1497</v>
      </c>
      <c r="F123" s="36">
        <v>27</v>
      </c>
      <c r="G123" s="36">
        <v>0.30780000000000002</v>
      </c>
    </row>
    <row r="124" spans="1:7" ht="15" customHeight="1">
      <c r="A124" s="36" t="str">
        <f t="shared" si="5"/>
        <v>甘肃</v>
      </c>
      <c r="B124" s="36" t="str">
        <f t="shared" si="6"/>
        <v>平凉市</v>
      </c>
      <c r="C124" s="36" t="s">
        <v>561</v>
      </c>
      <c r="D124" s="36">
        <v>1486</v>
      </c>
      <c r="E124" s="36">
        <v>1658</v>
      </c>
      <c r="F124" s="36">
        <v>31</v>
      </c>
      <c r="G124" s="36">
        <v>0.30780000000000002</v>
      </c>
    </row>
    <row r="125" spans="1:7" ht="15" customHeight="1">
      <c r="A125" s="36" t="str">
        <f t="shared" si="5"/>
        <v>甘肃</v>
      </c>
      <c r="B125" s="36" t="str">
        <f t="shared" si="6"/>
        <v>平凉市</v>
      </c>
      <c r="C125" s="36" t="s">
        <v>562</v>
      </c>
      <c r="D125" s="36">
        <v>1526</v>
      </c>
      <c r="E125" s="36">
        <v>1737</v>
      </c>
      <c r="F125" s="36">
        <v>32</v>
      </c>
      <c r="G125" s="36">
        <v>0.30780000000000002</v>
      </c>
    </row>
    <row r="126" spans="1:7" ht="15" customHeight="1">
      <c r="A126" s="36" t="str">
        <f t="shared" si="5"/>
        <v>甘肃</v>
      </c>
      <c r="B126" s="36" t="str">
        <f t="shared" si="6"/>
        <v>平凉市</v>
      </c>
      <c r="C126" s="36" t="s">
        <v>563</v>
      </c>
      <c r="D126" s="36">
        <v>1512</v>
      </c>
      <c r="E126" s="36">
        <v>1712</v>
      </c>
      <c r="F126" s="36">
        <v>33</v>
      </c>
      <c r="G126" s="36">
        <v>0.30780000000000002</v>
      </c>
    </row>
    <row r="127" spans="1:7" ht="15" customHeight="1">
      <c r="A127" s="36" t="str">
        <f t="shared" si="5"/>
        <v>甘肃</v>
      </c>
      <c r="B127" s="36" t="str">
        <f t="shared" si="6"/>
        <v>平凉市</v>
      </c>
      <c r="C127" s="36" t="s">
        <v>564</v>
      </c>
      <c r="D127" s="36">
        <v>1539</v>
      </c>
      <c r="E127" s="36">
        <v>1750</v>
      </c>
      <c r="F127" s="36">
        <v>33</v>
      </c>
      <c r="G127" s="36">
        <v>0.30780000000000002</v>
      </c>
    </row>
    <row r="128" spans="1:7" ht="15" customHeight="1">
      <c r="A128" s="36" t="str">
        <f t="shared" si="5"/>
        <v>甘肃</v>
      </c>
      <c r="B128" s="36" t="s">
        <v>565</v>
      </c>
      <c r="C128" s="36" t="s">
        <v>566</v>
      </c>
      <c r="D128" s="36">
        <v>1487</v>
      </c>
      <c r="E128" s="36">
        <v>1669</v>
      </c>
      <c r="F128" s="36">
        <v>31</v>
      </c>
      <c r="G128" s="36">
        <v>0.30780000000000002</v>
      </c>
    </row>
    <row r="129" spans="1:7" ht="15" customHeight="1">
      <c r="A129" s="36" t="str">
        <f t="shared" si="5"/>
        <v>甘肃</v>
      </c>
      <c r="B129" s="36" t="str">
        <f t="shared" ref="B129:B134" si="7">B128</f>
        <v>庆阳市</v>
      </c>
      <c r="C129" s="36" t="s">
        <v>567</v>
      </c>
      <c r="D129" s="36">
        <v>1434</v>
      </c>
      <c r="E129" s="36">
        <v>1578</v>
      </c>
      <c r="F129" s="36">
        <v>29</v>
      </c>
      <c r="G129" s="36">
        <v>0.30780000000000002</v>
      </c>
    </row>
    <row r="130" spans="1:7" ht="15" customHeight="1">
      <c r="A130" s="36" t="str">
        <f t="shared" si="5"/>
        <v>甘肃</v>
      </c>
      <c r="B130" s="36" t="str">
        <f t="shared" si="7"/>
        <v>庆阳市</v>
      </c>
      <c r="C130" s="36" t="s">
        <v>568</v>
      </c>
      <c r="D130" s="36">
        <v>1429</v>
      </c>
      <c r="E130" s="36">
        <v>1579</v>
      </c>
      <c r="F130" s="36">
        <v>39</v>
      </c>
      <c r="G130" s="36">
        <v>0.30780000000000002</v>
      </c>
    </row>
    <row r="131" spans="1:7" ht="15" customHeight="1">
      <c r="A131" s="36" t="str">
        <f t="shared" si="5"/>
        <v>甘肃</v>
      </c>
      <c r="B131" s="36" t="str">
        <f t="shared" si="7"/>
        <v>庆阳市</v>
      </c>
      <c r="C131" s="36" t="s">
        <v>569</v>
      </c>
      <c r="D131" s="36">
        <v>1461</v>
      </c>
      <c r="E131" s="36">
        <v>1622</v>
      </c>
      <c r="F131" s="36">
        <v>30</v>
      </c>
      <c r="G131" s="36">
        <v>0.30780000000000002</v>
      </c>
    </row>
    <row r="132" spans="1:7" ht="15" customHeight="1">
      <c r="A132" s="36" t="str">
        <f t="shared" si="5"/>
        <v>甘肃</v>
      </c>
      <c r="B132" s="36" t="str">
        <f t="shared" si="7"/>
        <v>庆阳市</v>
      </c>
      <c r="C132" s="36" t="s">
        <v>570</v>
      </c>
      <c r="D132" s="36">
        <v>1449</v>
      </c>
      <c r="E132" s="36">
        <v>1587</v>
      </c>
      <c r="F132" s="36">
        <v>29</v>
      </c>
      <c r="G132" s="36">
        <v>0.30780000000000002</v>
      </c>
    </row>
    <row r="133" spans="1:7" ht="15" customHeight="1">
      <c r="A133" s="36" t="str">
        <f t="shared" si="5"/>
        <v>甘肃</v>
      </c>
      <c r="B133" s="36" t="str">
        <f t="shared" si="7"/>
        <v>庆阳市</v>
      </c>
      <c r="C133" s="36" t="s">
        <v>571</v>
      </c>
      <c r="D133" s="36">
        <v>1466</v>
      </c>
      <c r="E133" s="36">
        <v>1637</v>
      </c>
      <c r="F133" s="36">
        <v>31</v>
      </c>
      <c r="G133" s="36">
        <v>0.30780000000000002</v>
      </c>
    </row>
    <row r="134" spans="1:7" ht="15" customHeight="1">
      <c r="A134" s="36" t="str">
        <f t="shared" si="5"/>
        <v>甘肃</v>
      </c>
      <c r="B134" s="36" t="str">
        <f t="shared" si="7"/>
        <v>庆阳市</v>
      </c>
      <c r="C134" s="36" t="s">
        <v>572</v>
      </c>
      <c r="D134" s="36">
        <v>1511</v>
      </c>
      <c r="E134" s="36">
        <v>1713</v>
      </c>
      <c r="F134" s="36">
        <v>32</v>
      </c>
      <c r="G134" s="36">
        <v>0.30780000000000002</v>
      </c>
    </row>
    <row r="135" spans="1:7" ht="16.149999999999999" customHeight="1">
      <c r="A135" s="36" t="str">
        <f t="shared" si="5"/>
        <v>甘肃</v>
      </c>
      <c r="B135" s="65" t="s">
        <v>573</v>
      </c>
      <c r="C135" s="36" t="s">
        <v>574</v>
      </c>
      <c r="D135" s="36">
        <v>1628</v>
      </c>
      <c r="E135" s="36">
        <v>1869</v>
      </c>
      <c r="F135" s="36">
        <v>33</v>
      </c>
      <c r="G135" s="36">
        <v>0.30780000000000002</v>
      </c>
    </row>
    <row r="136" spans="1:7" ht="30" customHeight="1">
      <c r="A136" s="36" t="str">
        <f t="shared" si="5"/>
        <v>甘肃</v>
      </c>
      <c r="B136" s="65" t="str">
        <f t="shared" ref="B136:B142" si="8">B135</f>
        <v>甘南藏族自治州</v>
      </c>
      <c r="C136" s="36" t="s">
        <v>575</v>
      </c>
      <c r="D136" s="36">
        <v>1452</v>
      </c>
      <c r="E136" s="36">
        <v>1586</v>
      </c>
      <c r="F136" s="36">
        <v>28</v>
      </c>
      <c r="G136" s="36">
        <v>0.30780000000000002</v>
      </c>
    </row>
    <row r="137" spans="1:7" ht="30" customHeight="1">
      <c r="A137" s="36" t="str">
        <f t="shared" si="5"/>
        <v>甘肃</v>
      </c>
      <c r="B137" s="65" t="str">
        <f t="shared" si="8"/>
        <v>甘南藏族自治州</v>
      </c>
      <c r="C137" s="36" t="s">
        <v>576</v>
      </c>
      <c r="D137" s="36">
        <v>1558</v>
      </c>
      <c r="E137" s="36">
        <v>1745</v>
      </c>
      <c r="F137" s="36">
        <v>31</v>
      </c>
      <c r="G137" s="36">
        <v>0.30780000000000002</v>
      </c>
    </row>
    <row r="138" spans="1:7" ht="30" customHeight="1">
      <c r="A138" s="36" t="str">
        <f t="shared" si="5"/>
        <v>甘肃</v>
      </c>
      <c r="B138" s="65" t="str">
        <f t="shared" si="8"/>
        <v>甘南藏族自治州</v>
      </c>
      <c r="C138" s="36" t="s">
        <v>577</v>
      </c>
      <c r="D138" s="36">
        <v>1590</v>
      </c>
      <c r="E138" s="36">
        <v>1799</v>
      </c>
      <c r="F138" s="36">
        <v>32</v>
      </c>
      <c r="G138" s="36">
        <v>0.30780000000000002</v>
      </c>
    </row>
    <row r="139" spans="1:7" ht="30" customHeight="1">
      <c r="A139" s="36" t="str">
        <f t="shared" si="5"/>
        <v>甘肃</v>
      </c>
      <c r="B139" s="65" t="str">
        <f t="shared" si="8"/>
        <v>甘南藏族自治州</v>
      </c>
      <c r="C139" s="36" t="s">
        <v>578</v>
      </c>
      <c r="D139" s="36">
        <v>1627</v>
      </c>
      <c r="E139" s="36">
        <v>1864</v>
      </c>
      <c r="F139" s="36">
        <v>34</v>
      </c>
      <c r="G139" s="36">
        <v>0.30780000000000002</v>
      </c>
    </row>
    <row r="140" spans="1:7" ht="30" customHeight="1">
      <c r="A140" s="36" t="str">
        <f t="shared" si="5"/>
        <v>甘肃</v>
      </c>
      <c r="B140" s="65" t="str">
        <f t="shared" si="8"/>
        <v>甘南藏族自治州</v>
      </c>
      <c r="C140" s="36" t="s">
        <v>579</v>
      </c>
      <c r="D140" s="36">
        <v>1724</v>
      </c>
      <c r="E140" s="36">
        <v>2019</v>
      </c>
      <c r="F140" s="36">
        <v>36</v>
      </c>
      <c r="G140" s="36">
        <v>0.30780000000000002</v>
      </c>
    </row>
    <row r="141" spans="1:7" ht="30" customHeight="1">
      <c r="A141" s="36" t="str">
        <f t="shared" si="5"/>
        <v>甘肃</v>
      </c>
      <c r="B141" s="65" t="str">
        <f t="shared" si="8"/>
        <v>甘南藏族自治州</v>
      </c>
      <c r="C141" s="36" t="s">
        <v>580</v>
      </c>
      <c r="D141" s="36">
        <v>1753</v>
      </c>
      <c r="E141" s="36">
        <v>2036</v>
      </c>
      <c r="F141" s="36">
        <v>35</v>
      </c>
      <c r="G141" s="36">
        <v>0.30780000000000002</v>
      </c>
    </row>
    <row r="142" spans="1:7" ht="30" customHeight="1">
      <c r="A142" s="36" t="str">
        <f t="shared" si="5"/>
        <v>甘肃</v>
      </c>
      <c r="B142" s="65" t="str">
        <f t="shared" si="8"/>
        <v>甘南藏族自治州</v>
      </c>
      <c r="C142" s="36" t="s">
        <v>581</v>
      </c>
      <c r="D142" s="36">
        <v>1801</v>
      </c>
      <c r="E142" s="36">
        <v>2080</v>
      </c>
      <c r="F142" s="36">
        <v>34</v>
      </c>
      <c r="G142" s="36">
        <v>0.30780000000000002</v>
      </c>
    </row>
    <row r="143" spans="1:7" ht="15" customHeight="1">
      <c r="A143" s="36" t="str">
        <f t="shared" si="5"/>
        <v>甘肃</v>
      </c>
      <c r="B143" s="36" t="s">
        <v>582</v>
      </c>
      <c r="C143" s="36" t="s">
        <v>583</v>
      </c>
      <c r="D143" s="36">
        <v>1373</v>
      </c>
      <c r="E143" s="36">
        <v>1477</v>
      </c>
      <c r="F143" s="36">
        <v>26</v>
      </c>
      <c r="G143" s="36">
        <v>0.30780000000000002</v>
      </c>
    </row>
    <row r="144" spans="1:7" ht="15" customHeight="1">
      <c r="A144" s="36" t="str">
        <f t="shared" ref="A144:A160" si="9">A143</f>
        <v>甘肃</v>
      </c>
      <c r="B144" s="36" t="str">
        <f t="shared" ref="B144:B149" si="10">B143</f>
        <v>天水市</v>
      </c>
      <c r="C144" s="36" t="s">
        <v>584</v>
      </c>
      <c r="D144" s="36">
        <v>1394</v>
      </c>
      <c r="E144" s="36">
        <v>1497</v>
      </c>
      <c r="F144" s="36">
        <v>25</v>
      </c>
      <c r="G144" s="36">
        <v>0.30780000000000002</v>
      </c>
    </row>
    <row r="145" spans="1:7" ht="15" customHeight="1">
      <c r="A145" s="36" t="str">
        <f t="shared" si="9"/>
        <v>甘肃</v>
      </c>
      <c r="B145" s="36" t="str">
        <f t="shared" si="10"/>
        <v>天水市</v>
      </c>
      <c r="C145" s="36" t="s">
        <v>585</v>
      </c>
      <c r="D145" s="36">
        <v>1450</v>
      </c>
      <c r="E145" s="36">
        <v>1586</v>
      </c>
      <c r="F145" s="36">
        <v>28</v>
      </c>
      <c r="G145" s="36">
        <v>0.30780000000000002</v>
      </c>
    </row>
    <row r="146" spans="1:7" ht="15" customHeight="1">
      <c r="A146" s="36" t="str">
        <f t="shared" si="9"/>
        <v>甘肃</v>
      </c>
      <c r="B146" s="36" t="str">
        <f t="shared" si="10"/>
        <v>天水市</v>
      </c>
      <c r="C146" s="36" t="s">
        <v>586</v>
      </c>
      <c r="D146" s="36">
        <v>1427</v>
      </c>
      <c r="E146" s="36">
        <v>1565</v>
      </c>
      <c r="F146" s="36">
        <v>28</v>
      </c>
      <c r="G146" s="36">
        <v>0.30780000000000002</v>
      </c>
    </row>
    <row r="147" spans="1:7" ht="15" customHeight="1">
      <c r="A147" s="36" t="str">
        <f t="shared" si="9"/>
        <v>甘肃</v>
      </c>
      <c r="B147" s="36" t="str">
        <f t="shared" si="10"/>
        <v>天水市</v>
      </c>
      <c r="C147" s="36" t="s">
        <v>587</v>
      </c>
      <c r="D147" s="36">
        <v>1399</v>
      </c>
      <c r="E147" s="36">
        <v>1503</v>
      </c>
      <c r="F147" s="36">
        <v>25</v>
      </c>
      <c r="G147" s="36">
        <v>0.30780000000000002</v>
      </c>
    </row>
    <row r="148" spans="1:7" ht="15" customHeight="1">
      <c r="A148" s="36" t="str">
        <f t="shared" si="9"/>
        <v>甘肃</v>
      </c>
      <c r="B148" s="36" t="str">
        <f t="shared" si="10"/>
        <v>天水市</v>
      </c>
      <c r="C148" s="36" t="s">
        <v>588</v>
      </c>
      <c r="D148" s="36">
        <v>1427</v>
      </c>
      <c r="E148" s="36">
        <v>1545</v>
      </c>
      <c r="F148" s="36">
        <v>26</v>
      </c>
      <c r="G148" s="36">
        <v>0.30780000000000002</v>
      </c>
    </row>
    <row r="149" spans="1:7" ht="15" customHeight="1">
      <c r="A149" s="36" t="str">
        <f t="shared" si="9"/>
        <v>甘肃</v>
      </c>
      <c r="B149" s="36" t="str">
        <f t="shared" si="10"/>
        <v>天水市</v>
      </c>
      <c r="C149" s="36" t="s">
        <v>589</v>
      </c>
      <c r="D149" s="36">
        <v>1485</v>
      </c>
      <c r="E149" s="36">
        <v>1659</v>
      </c>
      <c r="F149" s="36">
        <v>31</v>
      </c>
      <c r="G149" s="36">
        <v>0.30780000000000002</v>
      </c>
    </row>
    <row r="150" spans="1:7" ht="15" customHeight="1">
      <c r="A150" s="36" t="str">
        <f t="shared" si="9"/>
        <v>甘肃</v>
      </c>
      <c r="B150" s="36" t="s">
        <v>590</v>
      </c>
      <c r="C150" s="36" t="s">
        <v>591</v>
      </c>
      <c r="D150" s="36">
        <v>1519</v>
      </c>
      <c r="E150" s="36">
        <v>1689</v>
      </c>
      <c r="F150" s="36">
        <v>30</v>
      </c>
      <c r="G150" s="36">
        <v>0.30780000000000002</v>
      </c>
    </row>
    <row r="151" spans="1:7" ht="15" customHeight="1">
      <c r="A151" s="36" t="str">
        <f t="shared" si="9"/>
        <v>甘肃</v>
      </c>
      <c r="B151" s="36" t="str">
        <f t="shared" ref="B151:B160" si="11">B150</f>
        <v>陇南市</v>
      </c>
      <c r="C151" s="36" t="s">
        <v>592</v>
      </c>
      <c r="D151" s="36">
        <v>1487</v>
      </c>
      <c r="E151" s="36">
        <v>1628</v>
      </c>
      <c r="F151" s="36">
        <v>29</v>
      </c>
      <c r="G151" s="36">
        <v>0.30780000000000002</v>
      </c>
    </row>
    <row r="152" spans="1:7" ht="15" customHeight="1">
      <c r="A152" s="36" t="str">
        <f t="shared" si="9"/>
        <v>甘肃</v>
      </c>
      <c r="B152" s="36" t="str">
        <f t="shared" si="11"/>
        <v>陇南市</v>
      </c>
      <c r="C152" s="36" t="s">
        <v>593</v>
      </c>
      <c r="D152" s="36">
        <v>1358</v>
      </c>
      <c r="E152" s="36">
        <v>1459</v>
      </c>
      <c r="F152" s="36">
        <v>27</v>
      </c>
      <c r="G152" s="36">
        <v>0.30780000000000002</v>
      </c>
    </row>
    <row r="153" spans="1:7" ht="15" customHeight="1">
      <c r="A153" s="36" t="str">
        <f t="shared" si="9"/>
        <v>甘肃</v>
      </c>
      <c r="B153" s="36" t="str">
        <f t="shared" si="11"/>
        <v>陇南市</v>
      </c>
      <c r="C153" s="36" t="s">
        <v>594</v>
      </c>
      <c r="D153" s="36">
        <v>1287</v>
      </c>
      <c r="E153" s="36">
        <v>1366</v>
      </c>
      <c r="F153" s="36">
        <v>23</v>
      </c>
      <c r="G153" s="36">
        <v>0.30780000000000002</v>
      </c>
    </row>
    <row r="154" spans="1:7" ht="15" customHeight="1">
      <c r="A154" s="36" t="str">
        <f t="shared" si="9"/>
        <v>甘肃</v>
      </c>
      <c r="B154" s="36" t="str">
        <f t="shared" si="11"/>
        <v>陇南市</v>
      </c>
      <c r="C154" s="36" t="s">
        <v>595</v>
      </c>
      <c r="D154" s="36">
        <v>1298</v>
      </c>
      <c r="E154" s="36">
        <v>1387</v>
      </c>
      <c r="F154" s="36">
        <v>25</v>
      </c>
      <c r="G154" s="36">
        <v>0.30780000000000002</v>
      </c>
    </row>
    <row r="155" spans="1:7" ht="15" customHeight="1">
      <c r="A155" s="36" t="str">
        <f t="shared" si="9"/>
        <v>甘肃</v>
      </c>
      <c r="B155" s="36" t="str">
        <f t="shared" si="11"/>
        <v>陇南市</v>
      </c>
      <c r="C155" s="36" t="s">
        <v>596</v>
      </c>
      <c r="D155" s="36">
        <v>1292</v>
      </c>
      <c r="E155" s="36">
        <v>1378</v>
      </c>
      <c r="F155" s="36">
        <v>25</v>
      </c>
      <c r="G155" s="36">
        <v>0.30780000000000002</v>
      </c>
    </row>
    <row r="156" spans="1:7" ht="15" customHeight="1">
      <c r="A156" s="36" t="str">
        <f t="shared" si="9"/>
        <v>甘肃</v>
      </c>
      <c r="B156" s="36" t="str">
        <f t="shared" si="11"/>
        <v>陇南市</v>
      </c>
      <c r="C156" s="36" t="s">
        <v>597</v>
      </c>
      <c r="D156" s="36">
        <v>1357</v>
      </c>
      <c r="E156" s="36">
        <v>1547</v>
      </c>
      <c r="F156" s="36">
        <v>25</v>
      </c>
      <c r="G156" s="36">
        <v>0.30780000000000002</v>
      </c>
    </row>
    <row r="157" spans="1:7" ht="15" customHeight="1">
      <c r="A157" s="36" t="str">
        <f t="shared" si="9"/>
        <v>甘肃</v>
      </c>
      <c r="B157" s="36" t="str">
        <f t="shared" si="11"/>
        <v>陇南市</v>
      </c>
      <c r="C157" s="36" t="s">
        <v>598</v>
      </c>
      <c r="D157" s="36">
        <v>1370</v>
      </c>
      <c r="E157" s="36">
        <v>1477</v>
      </c>
      <c r="F157" s="36">
        <v>25</v>
      </c>
      <c r="G157" s="36">
        <v>0.30780000000000002</v>
      </c>
    </row>
    <row r="158" spans="1:7" ht="15" customHeight="1">
      <c r="A158" s="36" t="str">
        <f t="shared" si="9"/>
        <v>甘肃</v>
      </c>
      <c r="B158" s="36" t="str">
        <f t="shared" si="11"/>
        <v>陇南市</v>
      </c>
      <c r="C158" s="36" t="s">
        <v>599</v>
      </c>
      <c r="D158" s="36">
        <v>1282</v>
      </c>
      <c r="E158" s="36">
        <v>1363</v>
      </c>
      <c r="F158" s="36">
        <v>25</v>
      </c>
      <c r="G158" s="36">
        <v>0.30780000000000002</v>
      </c>
    </row>
    <row r="159" spans="1:7" ht="15" customHeight="1">
      <c r="A159" s="36" t="str">
        <f t="shared" si="9"/>
        <v>甘肃</v>
      </c>
      <c r="B159" s="36" t="str">
        <f t="shared" si="11"/>
        <v>陇南市</v>
      </c>
      <c r="C159" s="36" t="s">
        <v>600</v>
      </c>
      <c r="D159" s="36">
        <v>1342</v>
      </c>
      <c r="E159" s="36">
        <v>1445</v>
      </c>
      <c r="F159" s="36">
        <v>27</v>
      </c>
      <c r="G159" s="36">
        <v>0.30780000000000002</v>
      </c>
    </row>
    <row r="160" spans="1:7" ht="15" customHeight="1">
      <c r="A160" s="36" t="str">
        <f t="shared" si="9"/>
        <v>甘肃</v>
      </c>
      <c r="B160" s="36" t="str">
        <f t="shared" si="11"/>
        <v>陇南市</v>
      </c>
      <c r="C160" s="36" t="s">
        <v>601</v>
      </c>
      <c r="D160" s="36">
        <v>1532</v>
      </c>
      <c r="E160" s="36">
        <v>1701</v>
      </c>
      <c r="F160" s="36">
        <v>30</v>
      </c>
      <c r="G160" s="36">
        <v>0.30780000000000002</v>
      </c>
    </row>
    <row r="161" spans="1:7" ht="15" customHeight="1">
      <c r="A161" s="36" t="s">
        <v>602</v>
      </c>
      <c r="B161" s="36" t="s">
        <v>603</v>
      </c>
      <c r="C161" s="36" t="s">
        <v>604</v>
      </c>
      <c r="D161" s="36">
        <v>1346</v>
      </c>
      <c r="E161" s="36">
        <v>1387</v>
      </c>
      <c r="F161" s="36">
        <v>23</v>
      </c>
      <c r="G161" s="36">
        <v>0.45300000000000001</v>
      </c>
    </row>
    <row r="162" spans="1:7" ht="15" customHeight="1">
      <c r="A162" s="36" t="str">
        <f>A161</f>
        <v>广东</v>
      </c>
      <c r="B162" s="36" t="str">
        <f>B161</f>
        <v>广州市</v>
      </c>
      <c r="C162" s="36" t="s">
        <v>605</v>
      </c>
      <c r="D162" s="36">
        <v>1346</v>
      </c>
      <c r="E162" s="36">
        <v>1389</v>
      </c>
      <c r="F162" s="36">
        <v>23</v>
      </c>
      <c r="G162" s="36">
        <v>0.45300000000000001</v>
      </c>
    </row>
    <row r="163" spans="1:7" ht="15" customHeight="1">
      <c r="A163" s="36" t="str">
        <f>A162</f>
        <v>广东</v>
      </c>
      <c r="B163" s="36" t="str">
        <f>B162</f>
        <v>广州市</v>
      </c>
      <c r="C163" s="36" t="s">
        <v>606</v>
      </c>
      <c r="D163" s="36">
        <v>1346</v>
      </c>
      <c r="E163" s="36">
        <v>1389</v>
      </c>
      <c r="F163" s="36">
        <v>23</v>
      </c>
      <c r="G163" s="36">
        <v>0.45300000000000001</v>
      </c>
    </row>
    <row r="164" spans="1:7" ht="15" customHeight="1">
      <c r="A164" s="36" t="str">
        <f t="shared" ref="A164:A195" si="12">A163</f>
        <v>广东</v>
      </c>
      <c r="B164" s="36" t="s">
        <v>607</v>
      </c>
      <c r="C164" s="36" t="s">
        <v>604</v>
      </c>
      <c r="D164" s="36">
        <v>1427</v>
      </c>
      <c r="E164" s="36">
        <v>1467</v>
      </c>
      <c r="F164" s="36">
        <v>22</v>
      </c>
      <c r="G164" s="36">
        <v>0.45300000000000001</v>
      </c>
    </row>
    <row r="165" spans="1:7" ht="15" customHeight="1">
      <c r="A165" s="36" t="str">
        <f t="shared" si="12"/>
        <v>广东</v>
      </c>
      <c r="B165" s="36" t="s">
        <v>608</v>
      </c>
      <c r="C165" s="36" t="s">
        <v>604</v>
      </c>
      <c r="D165" s="36">
        <v>1412</v>
      </c>
      <c r="E165" s="36">
        <v>1449</v>
      </c>
      <c r="F165" s="36">
        <v>22</v>
      </c>
      <c r="G165" s="36">
        <v>0.45300000000000001</v>
      </c>
    </row>
    <row r="166" spans="1:7" ht="15" customHeight="1">
      <c r="A166" s="36" t="str">
        <f t="shared" si="12"/>
        <v>广东</v>
      </c>
      <c r="B166" s="36" t="s">
        <v>609</v>
      </c>
      <c r="C166" s="36" t="s">
        <v>604</v>
      </c>
      <c r="D166" s="36">
        <v>1416</v>
      </c>
      <c r="E166" s="36">
        <v>1460</v>
      </c>
      <c r="F166" s="36">
        <v>23</v>
      </c>
      <c r="G166" s="36">
        <v>0.45300000000000001</v>
      </c>
    </row>
    <row r="167" spans="1:7" ht="15" customHeight="1">
      <c r="A167" s="36" t="str">
        <f t="shared" si="12"/>
        <v>广东</v>
      </c>
      <c r="B167" s="36" t="str">
        <f>B166</f>
        <v>汕头市</v>
      </c>
      <c r="C167" s="36" t="s">
        <v>610</v>
      </c>
      <c r="D167" s="36">
        <v>1554</v>
      </c>
      <c r="E167" s="36">
        <v>1595</v>
      </c>
      <c r="F167" s="36">
        <v>23</v>
      </c>
      <c r="G167" s="36">
        <v>0.45300000000000001</v>
      </c>
    </row>
    <row r="168" spans="1:7" ht="15" customHeight="1">
      <c r="A168" s="36" t="str">
        <f t="shared" si="12"/>
        <v>广东</v>
      </c>
      <c r="B168" s="36" t="s">
        <v>611</v>
      </c>
      <c r="C168" s="36" t="s">
        <v>604</v>
      </c>
      <c r="D168" s="36">
        <v>1346</v>
      </c>
      <c r="E168" s="36">
        <v>1393</v>
      </c>
      <c r="F168" s="36">
        <v>23</v>
      </c>
      <c r="G168" s="36">
        <v>0.45300000000000001</v>
      </c>
    </row>
    <row r="169" spans="1:7" ht="15" customHeight="1">
      <c r="A169" s="36" t="str">
        <f t="shared" si="12"/>
        <v>广东</v>
      </c>
      <c r="B169" s="36" t="s">
        <v>612</v>
      </c>
      <c r="C169" s="36" t="s">
        <v>604</v>
      </c>
      <c r="D169" s="36">
        <v>1255</v>
      </c>
      <c r="E169" s="36">
        <v>1297</v>
      </c>
      <c r="F169" s="36">
        <v>24</v>
      </c>
      <c r="G169" s="36">
        <v>0.45300000000000001</v>
      </c>
    </row>
    <row r="170" spans="1:7" ht="15" customHeight="1">
      <c r="A170" s="36" t="str">
        <f t="shared" si="12"/>
        <v>广东</v>
      </c>
      <c r="B170" s="36" t="str">
        <f>B169</f>
        <v>韶关市</v>
      </c>
      <c r="C170" s="36" t="s">
        <v>613</v>
      </c>
      <c r="D170" s="36">
        <v>1295</v>
      </c>
      <c r="E170" s="36">
        <v>1321</v>
      </c>
      <c r="F170" s="36">
        <v>24</v>
      </c>
      <c r="G170" s="36">
        <v>0.45300000000000001</v>
      </c>
    </row>
    <row r="171" spans="1:7" ht="15" customHeight="1">
      <c r="A171" s="36" t="str">
        <f t="shared" si="12"/>
        <v>广东</v>
      </c>
      <c r="B171" s="36" t="str">
        <f>B170</f>
        <v>韶关市</v>
      </c>
      <c r="C171" s="36" t="s">
        <v>614</v>
      </c>
      <c r="D171" s="36">
        <v>1219</v>
      </c>
      <c r="E171" s="36">
        <v>1242</v>
      </c>
      <c r="F171" s="36">
        <v>25</v>
      </c>
      <c r="G171" s="36">
        <v>0.45300000000000001</v>
      </c>
    </row>
    <row r="172" spans="1:7" ht="15" customHeight="1">
      <c r="A172" s="36" t="str">
        <f t="shared" si="12"/>
        <v>广东</v>
      </c>
      <c r="B172" s="36" t="str">
        <f>B171</f>
        <v>韶关市</v>
      </c>
      <c r="C172" s="36" t="s">
        <v>615</v>
      </c>
      <c r="D172" s="36">
        <v>1295</v>
      </c>
      <c r="E172" s="36">
        <v>1321</v>
      </c>
      <c r="F172" s="36">
        <v>24</v>
      </c>
      <c r="G172" s="36">
        <v>0.45300000000000001</v>
      </c>
    </row>
    <row r="173" spans="1:7" ht="15" customHeight="1">
      <c r="A173" s="36" t="str">
        <f t="shared" si="12"/>
        <v>广东</v>
      </c>
      <c r="B173" s="36" t="str">
        <f>B172</f>
        <v>韶关市</v>
      </c>
      <c r="C173" s="36" t="s">
        <v>616</v>
      </c>
      <c r="D173" s="36">
        <v>1295</v>
      </c>
      <c r="E173" s="36">
        <v>1321</v>
      </c>
      <c r="F173" s="36">
        <v>24</v>
      </c>
      <c r="G173" s="36">
        <v>0.45300000000000001</v>
      </c>
    </row>
    <row r="174" spans="1:7" ht="15" customHeight="1">
      <c r="A174" s="36" t="str">
        <f t="shared" si="12"/>
        <v>广东</v>
      </c>
      <c r="B174" s="36" t="str">
        <f>B173</f>
        <v>韶关市</v>
      </c>
      <c r="C174" s="36" t="s">
        <v>617</v>
      </c>
      <c r="D174" s="36">
        <v>1255</v>
      </c>
      <c r="E174" s="36">
        <v>1297</v>
      </c>
      <c r="F174" s="36">
        <v>24</v>
      </c>
      <c r="G174" s="36">
        <v>0.45300000000000001</v>
      </c>
    </row>
    <row r="175" spans="1:7" ht="15" customHeight="1">
      <c r="A175" s="36" t="str">
        <f t="shared" si="12"/>
        <v>广东</v>
      </c>
      <c r="B175" s="36" t="s">
        <v>618</v>
      </c>
      <c r="C175" s="36" t="s">
        <v>604</v>
      </c>
      <c r="D175" s="36">
        <v>1430</v>
      </c>
      <c r="E175" s="36">
        <v>1460</v>
      </c>
      <c r="F175" s="36">
        <v>21</v>
      </c>
      <c r="G175" s="36">
        <v>0.45300000000000001</v>
      </c>
    </row>
    <row r="176" spans="1:7" ht="15" customHeight="1">
      <c r="A176" s="36" t="str">
        <f t="shared" si="12"/>
        <v>广东</v>
      </c>
      <c r="B176" s="36" t="str">
        <f>B175</f>
        <v>湛江市</v>
      </c>
      <c r="C176" s="36" t="s">
        <v>619</v>
      </c>
      <c r="D176" s="36">
        <v>1430</v>
      </c>
      <c r="E176" s="36">
        <v>1460</v>
      </c>
      <c r="F176" s="36">
        <v>21</v>
      </c>
      <c r="G176" s="36">
        <v>0.45300000000000001</v>
      </c>
    </row>
    <row r="177" spans="1:7" ht="15" customHeight="1">
      <c r="A177" s="36" t="str">
        <f t="shared" si="12"/>
        <v>广东</v>
      </c>
      <c r="B177" s="36" t="str">
        <f>B176</f>
        <v>湛江市</v>
      </c>
      <c r="C177" s="36" t="s">
        <v>620</v>
      </c>
      <c r="D177" s="36">
        <v>1430</v>
      </c>
      <c r="E177" s="36">
        <v>1460</v>
      </c>
      <c r="F177" s="36">
        <v>21</v>
      </c>
      <c r="G177" s="36">
        <v>0.45300000000000001</v>
      </c>
    </row>
    <row r="178" spans="1:7" ht="15" customHeight="1">
      <c r="A178" s="36" t="str">
        <f t="shared" si="12"/>
        <v>广东</v>
      </c>
      <c r="B178" s="36" t="str">
        <f>B177</f>
        <v>湛江市</v>
      </c>
      <c r="C178" s="36" t="s">
        <v>621</v>
      </c>
      <c r="D178" s="36">
        <v>1613</v>
      </c>
      <c r="E178" s="36">
        <v>1657</v>
      </c>
      <c r="F178" s="36">
        <v>20</v>
      </c>
      <c r="G178" s="36">
        <v>0.45300000000000001</v>
      </c>
    </row>
    <row r="179" spans="1:7" ht="15" customHeight="1">
      <c r="A179" s="36" t="str">
        <f t="shared" si="12"/>
        <v>广东</v>
      </c>
      <c r="B179" s="36" t="str">
        <f>B178</f>
        <v>湛江市</v>
      </c>
      <c r="C179" s="36" t="s">
        <v>622</v>
      </c>
      <c r="D179" s="36">
        <v>1430</v>
      </c>
      <c r="E179" s="36">
        <v>1460</v>
      </c>
      <c r="F179" s="36">
        <v>21</v>
      </c>
      <c r="G179" s="36">
        <v>0.45300000000000001</v>
      </c>
    </row>
    <row r="180" spans="1:7" ht="15" customHeight="1">
      <c r="A180" s="36" t="str">
        <f t="shared" si="12"/>
        <v>广东</v>
      </c>
      <c r="B180" s="36" t="str">
        <f>B179</f>
        <v>湛江市</v>
      </c>
      <c r="C180" s="36" t="s">
        <v>623</v>
      </c>
      <c r="D180" s="36">
        <v>1613</v>
      </c>
      <c r="E180" s="36">
        <v>1657</v>
      </c>
      <c r="F180" s="36">
        <v>20</v>
      </c>
      <c r="G180" s="36">
        <v>0.45300000000000001</v>
      </c>
    </row>
    <row r="181" spans="1:7" ht="15" customHeight="1">
      <c r="A181" s="36" t="str">
        <f t="shared" si="12"/>
        <v>广东</v>
      </c>
      <c r="B181" s="36" t="s">
        <v>624</v>
      </c>
      <c r="C181" s="36" t="s">
        <v>604</v>
      </c>
      <c r="D181" s="36">
        <v>1332</v>
      </c>
      <c r="E181" s="36">
        <v>1373</v>
      </c>
      <c r="F181" s="36">
        <v>23</v>
      </c>
      <c r="G181" s="36">
        <v>0.45300000000000001</v>
      </c>
    </row>
    <row r="182" spans="1:7" ht="15" customHeight="1">
      <c r="A182" s="36" t="str">
        <f t="shared" si="12"/>
        <v>广东</v>
      </c>
      <c r="B182" s="36" t="str">
        <f t="shared" ref="B182:B187" si="13">B181</f>
        <v>肇庆市</v>
      </c>
      <c r="C182" s="36" t="s">
        <v>625</v>
      </c>
      <c r="D182" s="36">
        <v>1332</v>
      </c>
      <c r="E182" s="36">
        <v>1373</v>
      </c>
      <c r="F182" s="36">
        <v>23</v>
      </c>
      <c r="G182" s="36">
        <v>0.45300000000000001</v>
      </c>
    </row>
    <row r="183" spans="1:7" ht="15" customHeight="1">
      <c r="A183" s="36" t="str">
        <f t="shared" si="12"/>
        <v>广东</v>
      </c>
      <c r="B183" s="36" t="str">
        <f t="shared" si="13"/>
        <v>肇庆市</v>
      </c>
      <c r="C183" s="36" t="s">
        <v>626</v>
      </c>
      <c r="D183" s="36">
        <v>1332</v>
      </c>
      <c r="E183" s="36">
        <v>1373</v>
      </c>
      <c r="F183" s="36">
        <v>23</v>
      </c>
      <c r="G183" s="36">
        <v>0.45300000000000001</v>
      </c>
    </row>
    <row r="184" spans="1:7" ht="15" customHeight="1">
      <c r="A184" s="36" t="str">
        <f t="shared" si="12"/>
        <v>广东</v>
      </c>
      <c r="B184" s="36" t="str">
        <f t="shared" si="13"/>
        <v>肇庆市</v>
      </c>
      <c r="C184" s="36" t="s">
        <v>627</v>
      </c>
      <c r="D184" s="36">
        <v>1332</v>
      </c>
      <c r="E184" s="36">
        <v>1373</v>
      </c>
      <c r="F184" s="36">
        <v>23</v>
      </c>
      <c r="G184" s="36">
        <v>0.45300000000000001</v>
      </c>
    </row>
    <row r="185" spans="1:7" ht="15" customHeight="1">
      <c r="A185" s="36" t="str">
        <f t="shared" si="12"/>
        <v>广东</v>
      </c>
      <c r="B185" s="36" t="str">
        <f t="shared" si="13"/>
        <v>肇庆市</v>
      </c>
      <c r="C185" s="36" t="s">
        <v>628</v>
      </c>
      <c r="D185" s="36">
        <v>1332</v>
      </c>
      <c r="E185" s="36">
        <v>1373</v>
      </c>
      <c r="F185" s="36">
        <v>23</v>
      </c>
      <c r="G185" s="36">
        <v>0.45300000000000001</v>
      </c>
    </row>
    <row r="186" spans="1:7" ht="15" customHeight="1">
      <c r="A186" s="36" t="str">
        <f t="shared" si="12"/>
        <v>广东</v>
      </c>
      <c r="B186" s="36" t="str">
        <f t="shared" si="13"/>
        <v>肇庆市</v>
      </c>
      <c r="C186" s="36" t="s">
        <v>629</v>
      </c>
      <c r="D186" s="36">
        <v>1332</v>
      </c>
      <c r="E186" s="36">
        <v>1373</v>
      </c>
      <c r="F186" s="36">
        <v>23</v>
      </c>
      <c r="G186" s="36">
        <v>0.45300000000000001</v>
      </c>
    </row>
    <row r="187" spans="1:7" ht="15" customHeight="1">
      <c r="A187" s="36" t="str">
        <f t="shared" si="12"/>
        <v>广东</v>
      </c>
      <c r="B187" s="36" t="str">
        <f t="shared" si="13"/>
        <v>肇庆市</v>
      </c>
      <c r="C187" s="36" t="s">
        <v>630</v>
      </c>
      <c r="D187" s="36">
        <v>1332</v>
      </c>
      <c r="E187" s="36">
        <v>1373</v>
      </c>
      <c r="F187" s="36">
        <v>23</v>
      </c>
      <c r="G187" s="36">
        <v>0.45300000000000001</v>
      </c>
    </row>
    <row r="188" spans="1:7" ht="15" customHeight="1">
      <c r="A188" s="36" t="str">
        <f t="shared" si="12"/>
        <v>广东</v>
      </c>
      <c r="B188" s="36" t="s">
        <v>631</v>
      </c>
      <c r="C188" s="36" t="s">
        <v>604</v>
      </c>
      <c r="D188" s="36">
        <v>1412</v>
      </c>
      <c r="E188" s="36">
        <v>1452</v>
      </c>
      <c r="F188" s="36">
        <v>22</v>
      </c>
      <c r="G188" s="36">
        <v>0.45300000000000001</v>
      </c>
    </row>
    <row r="189" spans="1:7" ht="15" customHeight="1">
      <c r="A189" s="36" t="str">
        <f t="shared" si="12"/>
        <v>广东</v>
      </c>
      <c r="B189" s="36" t="str">
        <f>B188</f>
        <v>江门市</v>
      </c>
      <c r="C189" s="36" t="s">
        <v>632</v>
      </c>
      <c r="D189" s="36">
        <v>1383</v>
      </c>
      <c r="E189" s="36">
        <v>1416</v>
      </c>
      <c r="F189" s="36">
        <v>22</v>
      </c>
      <c r="G189" s="36">
        <v>0.45300000000000001</v>
      </c>
    </row>
    <row r="190" spans="1:7" ht="15" customHeight="1">
      <c r="A190" s="36" t="str">
        <f t="shared" si="12"/>
        <v>广东</v>
      </c>
      <c r="B190" s="36" t="str">
        <f>B189</f>
        <v>江门市</v>
      </c>
      <c r="C190" s="36" t="s">
        <v>633</v>
      </c>
      <c r="D190" s="36">
        <v>1383</v>
      </c>
      <c r="E190" s="36">
        <v>1416</v>
      </c>
      <c r="F190" s="36">
        <v>22</v>
      </c>
      <c r="G190" s="36">
        <v>0.45300000000000001</v>
      </c>
    </row>
    <row r="191" spans="1:7" ht="15" customHeight="1">
      <c r="A191" s="36" t="str">
        <f t="shared" si="12"/>
        <v>广东</v>
      </c>
      <c r="B191" s="36" t="str">
        <f>B190</f>
        <v>江门市</v>
      </c>
      <c r="C191" s="36" t="s">
        <v>634</v>
      </c>
      <c r="D191" s="36">
        <v>1383</v>
      </c>
      <c r="E191" s="36">
        <v>1416</v>
      </c>
      <c r="F191" s="36">
        <v>22</v>
      </c>
      <c r="G191" s="36">
        <v>0.45300000000000001</v>
      </c>
    </row>
    <row r="192" spans="1:7" ht="15" customHeight="1">
      <c r="A192" s="36" t="str">
        <f t="shared" si="12"/>
        <v>广东</v>
      </c>
      <c r="B192" s="36" t="str">
        <f>B191</f>
        <v>江门市</v>
      </c>
      <c r="C192" s="36" t="s">
        <v>635</v>
      </c>
      <c r="D192" s="36">
        <v>1383</v>
      </c>
      <c r="E192" s="36">
        <v>1416</v>
      </c>
      <c r="F192" s="36">
        <v>22</v>
      </c>
      <c r="G192" s="36">
        <v>0.45300000000000001</v>
      </c>
    </row>
    <row r="193" spans="1:7" ht="15" customHeight="1">
      <c r="A193" s="36" t="str">
        <f t="shared" si="12"/>
        <v>广东</v>
      </c>
      <c r="B193" s="36" t="s">
        <v>636</v>
      </c>
      <c r="C193" s="36" t="s">
        <v>604</v>
      </c>
      <c r="D193" s="36">
        <v>1430</v>
      </c>
      <c r="E193" s="36">
        <v>1463</v>
      </c>
      <c r="F193" s="36">
        <v>21</v>
      </c>
      <c r="G193" s="36">
        <v>0.45300000000000001</v>
      </c>
    </row>
    <row r="194" spans="1:7" ht="15" customHeight="1">
      <c r="A194" s="36" t="str">
        <f t="shared" si="12"/>
        <v>广东</v>
      </c>
      <c r="B194" s="36" t="str">
        <f>B193</f>
        <v>茂名市</v>
      </c>
      <c r="C194" s="36" t="s">
        <v>637</v>
      </c>
      <c r="D194" s="36">
        <v>1430</v>
      </c>
      <c r="E194" s="36">
        <v>1463</v>
      </c>
      <c r="F194" s="36">
        <v>21</v>
      </c>
      <c r="G194" s="36">
        <v>0.45300000000000001</v>
      </c>
    </row>
    <row r="195" spans="1:7" ht="15" customHeight="1">
      <c r="A195" s="36" t="str">
        <f t="shared" si="12"/>
        <v>广东</v>
      </c>
      <c r="B195" s="36" t="str">
        <f>B194</f>
        <v>茂名市</v>
      </c>
      <c r="C195" s="36" t="s">
        <v>638</v>
      </c>
      <c r="D195" s="36">
        <v>1430</v>
      </c>
      <c r="E195" s="36">
        <v>1463</v>
      </c>
      <c r="F195" s="36">
        <v>21</v>
      </c>
      <c r="G195" s="36">
        <v>0.45300000000000001</v>
      </c>
    </row>
    <row r="196" spans="1:7" ht="15" customHeight="1">
      <c r="A196" s="36" t="str">
        <f t="shared" ref="A196:A227" si="14">A195</f>
        <v>广东</v>
      </c>
      <c r="B196" s="36" t="str">
        <f>B195</f>
        <v>茂名市</v>
      </c>
      <c r="C196" s="36" t="s">
        <v>639</v>
      </c>
      <c r="D196" s="36">
        <v>1372</v>
      </c>
      <c r="E196" s="36">
        <v>1401</v>
      </c>
      <c r="F196" s="36">
        <v>22</v>
      </c>
      <c r="G196" s="36">
        <v>0.45300000000000001</v>
      </c>
    </row>
    <row r="197" spans="1:7" ht="15" customHeight="1">
      <c r="A197" s="36" t="str">
        <f t="shared" si="14"/>
        <v>广东</v>
      </c>
      <c r="B197" s="36" t="s">
        <v>640</v>
      </c>
      <c r="C197" s="36" t="s">
        <v>604</v>
      </c>
      <c r="D197" s="36">
        <v>1372</v>
      </c>
      <c r="E197" s="36">
        <v>1401</v>
      </c>
      <c r="F197" s="36">
        <v>23</v>
      </c>
      <c r="G197" s="36">
        <v>0.45300000000000001</v>
      </c>
    </row>
    <row r="198" spans="1:7" ht="15" customHeight="1">
      <c r="A198" s="36" t="str">
        <f t="shared" si="14"/>
        <v>广东</v>
      </c>
      <c r="B198" s="36" t="str">
        <f>B197</f>
        <v>惠州市</v>
      </c>
      <c r="C198" s="36" t="s">
        <v>641</v>
      </c>
      <c r="D198" s="36">
        <v>1372</v>
      </c>
      <c r="E198" s="36">
        <v>1401</v>
      </c>
      <c r="F198" s="36">
        <v>23</v>
      </c>
      <c r="G198" s="36">
        <v>0.45300000000000001</v>
      </c>
    </row>
    <row r="199" spans="1:7" ht="15" customHeight="1">
      <c r="A199" s="36" t="str">
        <f t="shared" si="14"/>
        <v>广东</v>
      </c>
      <c r="B199" s="36" t="str">
        <f>B198</f>
        <v>惠州市</v>
      </c>
      <c r="C199" s="36" t="s">
        <v>642</v>
      </c>
      <c r="D199" s="36">
        <v>1372</v>
      </c>
      <c r="E199" s="36">
        <v>1401</v>
      </c>
      <c r="F199" s="36">
        <v>23</v>
      </c>
      <c r="G199" s="36">
        <v>0.45300000000000001</v>
      </c>
    </row>
    <row r="200" spans="1:7" ht="15" customHeight="1">
      <c r="A200" s="36" t="str">
        <f t="shared" si="14"/>
        <v>广东</v>
      </c>
      <c r="B200" s="36" t="str">
        <f>B199</f>
        <v>惠州市</v>
      </c>
      <c r="C200" s="36" t="s">
        <v>643</v>
      </c>
      <c r="D200" s="36">
        <v>1427</v>
      </c>
      <c r="E200" s="36">
        <v>1467</v>
      </c>
      <c r="F200" s="36">
        <v>22</v>
      </c>
      <c r="G200" s="36">
        <v>0.45300000000000001</v>
      </c>
    </row>
    <row r="201" spans="1:7" ht="15" customHeight="1">
      <c r="A201" s="36" t="str">
        <f t="shared" si="14"/>
        <v>广东</v>
      </c>
      <c r="B201" s="36" t="s">
        <v>644</v>
      </c>
      <c r="C201" s="36" t="s">
        <v>604</v>
      </c>
      <c r="D201" s="36">
        <v>1372</v>
      </c>
      <c r="E201" s="36">
        <v>1408</v>
      </c>
      <c r="F201" s="36">
        <v>24</v>
      </c>
      <c r="G201" s="36">
        <v>0.45300000000000001</v>
      </c>
    </row>
    <row r="202" spans="1:7" ht="15" customHeight="1">
      <c r="A202" s="36" t="str">
        <f t="shared" si="14"/>
        <v>广东</v>
      </c>
      <c r="B202" s="36" t="str">
        <f t="shared" ref="B202:B207" si="15">B201</f>
        <v>梅州市</v>
      </c>
      <c r="C202" s="36" t="s">
        <v>645</v>
      </c>
      <c r="D202" s="36">
        <v>1346</v>
      </c>
      <c r="E202" s="36">
        <v>1374</v>
      </c>
      <c r="F202" s="36">
        <v>24</v>
      </c>
      <c r="G202" s="36">
        <v>0.45300000000000001</v>
      </c>
    </row>
    <row r="203" spans="1:7" ht="15" customHeight="1">
      <c r="A203" s="36" t="str">
        <f t="shared" si="14"/>
        <v>广东</v>
      </c>
      <c r="B203" s="36" t="str">
        <f t="shared" si="15"/>
        <v>梅州市</v>
      </c>
      <c r="C203" s="36" t="s">
        <v>646</v>
      </c>
      <c r="D203" s="36">
        <v>1372</v>
      </c>
      <c r="E203" s="36">
        <v>1408</v>
      </c>
      <c r="F203" s="36">
        <v>24</v>
      </c>
      <c r="G203" s="36">
        <v>0.45300000000000001</v>
      </c>
    </row>
    <row r="204" spans="1:7" ht="15" customHeight="1">
      <c r="A204" s="36" t="str">
        <f t="shared" si="14"/>
        <v>广东</v>
      </c>
      <c r="B204" s="36" t="str">
        <f t="shared" si="15"/>
        <v>梅州市</v>
      </c>
      <c r="C204" s="36" t="s">
        <v>647</v>
      </c>
      <c r="D204" s="36">
        <v>1416</v>
      </c>
      <c r="E204" s="36">
        <v>1463</v>
      </c>
      <c r="F204" s="36">
        <v>23</v>
      </c>
      <c r="G204" s="36">
        <v>0.45300000000000001</v>
      </c>
    </row>
    <row r="205" spans="1:7" ht="15" customHeight="1">
      <c r="A205" s="36" t="str">
        <f t="shared" si="14"/>
        <v>广东</v>
      </c>
      <c r="B205" s="36" t="str">
        <f t="shared" si="15"/>
        <v>梅州市</v>
      </c>
      <c r="C205" s="36" t="s">
        <v>648</v>
      </c>
      <c r="D205" s="36">
        <v>1405</v>
      </c>
      <c r="E205" s="36">
        <v>1452</v>
      </c>
      <c r="F205" s="36">
        <v>23</v>
      </c>
      <c r="G205" s="36">
        <v>0.45300000000000001</v>
      </c>
    </row>
    <row r="206" spans="1:7" ht="15" customHeight="1">
      <c r="A206" s="36" t="str">
        <f t="shared" si="14"/>
        <v>广东</v>
      </c>
      <c r="B206" s="36" t="str">
        <f t="shared" si="15"/>
        <v>梅州市</v>
      </c>
      <c r="C206" s="36" t="s">
        <v>649</v>
      </c>
      <c r="D206" s="36">
        <v>1346</v>
      </c>
      <c r="E206" s="36">
        <v>1373</v>
      </c>
      <c r="F206" s="36">
        <v>24</v>
      </c>
      <c r="G206" s="36">
        <v>0.45300000000000001</v>
      </c>
    </row>
    <row r="207" spans="1:7" ht="15" customHeight="1">
      <c r="A207" s="36" t="str">
        <f t="shared" si="14"/>
        <v>广东</v>
      </c>
      <c r="B207" s="36" t="str">
        <f t="shared" si="15"/>
        <v>梅州市</v>
      </c>
      <c r="C207" s="36" t="s">
        <v>650</v>
      </c>
      <c r="D207" s="36">
        <v>1372</v>
      </c>
      <c r="E207" s="36">
        <v>1412</v>
      </c>
      <c r="F207" s="36">
        <v>24</v>
      </c>
      <c r="G207" s="36">
        <v>0.45300000000000001</v>
      </c>
    </row>
    <row r="208" spans="1:7" ht="15" customHeight="1">
      <c r="A208" s="36" t="str">
        <f t="shared" si="14"/>
        <v>广东</v>
      </c>
      <c r="B208" s="36" t="s">
        <v>651</v>
      </c>
      <c r="C208" s="36" t="s">
        <v>604</v>
      </c>
      <c r="D208" s="36">
        <v>1565</v>
      </c>
      <c r="E208" s="36">
        <v>1616</v>
      </c>
      <c r="F208" s="36">
        <v>22</v>
      </c>
      <c r="G208" s="36">
        <v>0.45300000000000001</v>
      </c>
    </row>
    <row r="209" spans="1:7" ht="15" customHeight="1">
      <c r="A209" s="36" t="str">
        <f t="shared" si="14"/>
        <v>广东</v>
      </c>
      <c r="B209" s="36" t="str">
        <f>B208</f>
        <v>汕尾市</v>
      </c>
      <c r="C209" s="36" t="s">
        <v>652</v>
      </c>
      <c r="D209" s="36">
        <v>1565</v>
      </c>
      <c r="E209" s="36">
        <v>1616</v>
      </c>
      <c r="F209" s="36">
        <v>22</v>
      </c>
      <c r="G209" s="36">
        <v>0.45300000000000001</v>
      </c>
    </row>
    <row r="210" spans="1:7" ht="15" customHeight="1">
      <c r="A210" s="36" t="str">
        <f t="shared" si="14"/>
        <v>广东</v>
      </c>
      <c r="B210" s="36" t="str">
        <f>B209</f>
        <v>汕尾市</v>
      </c>
      <c r="C210" s="36" t="s">
        <v>653</v>
      </c>
      <c r="D210" s="36">
        <v>1565</v>
      </c>
      <c r="E210" s="36">
        <v>1616</v>
      </c>
      <c r="F210" s="36">
        <v>22</v>
      </c>
      <c r="G210" s="36">
        <v>0.45300000000000001</v>
      </c>
    </row>
    <row r="211" spans="1:7" ht="15" customHeight="1">
      <c r="A211" s="36" t="str">
        <f t="shared" si="14"/>
        <v>广东</v>
      </c>
      <c r="B211" s="36" t="str">
        <f>B210</f>
        <v>汕尾市</v>
      </c>
      <c r="C211" s="36" t="s">
        <v>654</v>
      </c>
      <c r="D211" s="36">
        <v>1405</v>
      </c>
      <c r="E211" s="36">
        <v>1449</v>
      </c>
      <c r="F211" s="36">
        <v>23</v>
      </c>
      <c r="G211" s="36">
        <v>0.45300000000000001</v>
      </c>
    </row>
    <row r="212" spans="1:7" ht="15" customHeight="1">
      <c r="A212" s="36" t="str">
        <f t="shared" si="14"/>
        <v>广东</v>
      </c>
      <c r="B212" s="36" t="s">
        <v>655</v>
      </c>
      <c r="C212" s="36" t="s">
        <v>604</v>
      </c>
      <c r="D212" s="36">
        <v>1372</v>
      </c>
      <c r="E212" s="36">
        <v>1411</v>
      </c>
      <c r="F212" s="36">
        <v>23</v>
      </c>
      <c r="G212" s="36">
        <v>0.45300000000000001</v>
      </c>
    </row>
    <row r="213" spans="1:7" ht="15" customHeight="1">
      <c r="A213" s="36" t="str">
        <f t="shared" si="14"/>
        <v>广东</v>
      </c>
      <c r="B213" s="36" t="str">
        <f>B212</f>
        <v>河源市</v>
      </c>
      <c r="C213" s="36" t="s">
        <v>656</v>
      </c>
      <c r="D213" s="36">
        <v>1346</v>
      </c>
      <c r="E213" s="36">
        <v>1370</v>
      </c>
      <c r="F213" s="36">
        <v>24</v>
      </c>
      <c r="G213" s="36">
        <v>0.45300000000000001</v>
      </c>
    </row>
    <row r="214" spans="1:7" ht="15" customHeight="1">
      <c r="A214" s="36" t="str">
        <f t="shared" si="14"/>
        <v>广东</v>
      </c>
      <c r="B214" s="36" t="str">
        <f>B213</f>
        <v>河源市</v>
      </c>
      <c r="C214" s="36" t="s">
        <v>657</v>
      </c>
      <c r="D214" s="36">
        <v>1295</v>
      </c>
      <c r="E214" s="36">
        <v>1325</v>
      </c>
      <c r="F214" s="36">
        <v>24</v>
      </c>
      <c r="G214" s="36">
        <v>0.45300000000000001</v>
      </c>
    </row>
    <row r="215" spans="1:7" ht="15" customHeight="1">
      <c r="A215" s="36" t="str">
        <f t="shared" si="14"/>
        <v>广东</v>
      </c>
      <c r="B215" s="36" t="str">
        <f>B214</f>
        <v>河源市</v>
      </c>
      <c r="C215" s="36" t="s">
        <v>658</v>
      </c>
      <c r="D215" s="36">
        <v>1372</v>
      </c>
      <c r="E215" s="36">
        <v>1411</v>
      </c>
      <c r="F215" s="36">
        <v>23</v>
      </c>
      <c r="G215" s="36">
        <v>0.45300000000000001</v>
      </c>
    </row>
    <row r="216" spans="1:7" ht="15" customHeight="1">
      <c r="A216" s="36" t="str">
        <f t="shared" si="14"/>
        <v>广东</v>
      </c>
      <c r="B216" s="36" t="str">
        <f>B215</f>
        <v>河源市</v>
      </c>
      <c r="C216" s="36" t="s">
        <v>659</v>
      </c>
      <c r="D216" s="36">
        <v>1295</v>
      </c>
      <c r="E216" s="36">
        <v>1325</v>
      </c>
      <c r="F216" s="36">
        <v>24</v>
      </c>
      <c r="G216" s="36">
        <v>0.45300000000000001</v>
      </c>
    </row>
    <row r="217" spans="1:7" ht="15" customHeight="1">
      <c r="A217" s="36" t="str">
        <f t="shared" si="14"/>
        <v>广东</v>
      </c>
      <c r="B217" s="36" t="str">
        <f>B216</f>
        <v>河源市</v>
      </c>
      <c r="C217" s="36" t="s">
        <v>660</v>
      </c>
      <c r="D217" s="36">
        <v>1405</v>
      </c>
      <c r="E217" s="36">
        <v>1452</v>
      </c>
      <c r="F217" s="36">
        <v>23</v>
      </c>
      <c r="G217" s="36">
        <v>0.45300000000000001</v>
      </c>
    </row>
    <row r="218" spans="1:7" ht="15" customHeight="1">
      <c r="A218" s="36" t="str">
        <f t="shared" si="14"/>
        <v>广东</v>
      </c>
      <c r="B218" s="36" t="s">
        <v>661</v>
      </c>
      <c r="C218" s="36" t="s">
        <v>604</v>
      </c>
      <c r="D218" s="36">
        <v>1492</v>
      </c>
      <c r="E218" s="36">
        <v>1536</v>
      </c>
      <c r="F218" s="36">
        <v>21</v>
      </c>
      <c r="G218" s="36">
        <v>0.45300000000000001</v>
      </c>
    </row>
    <row r="219" spans="1:7" ht="15" customHeight="1">
      <c r="A219" s="36" t="str">
        <f t="shared" si="14"/>
        <v>广东</v>
      </c>
      <c r="B219" s="36" t="str">
        <f>B218</f>
        <v>阳江市</v>
      </c>
      <c r="C219" s="36" t="s">
        <v>662</v>
      </c>
      <c r="D219" s="36">
        <v>1383</v>
      </c>
      <c r="E219" s="36">
        <v>1419</v>
      </c>
      <c r="F219" s="36">
        <v>22</v>
      </c>
      <c r="G219" s="36">
        <v>0.45300000000000001</v>
      </c>
    </row>
    <row r="220" spans="1:7" ht="15" customHeight="1">
      <c r="A220" s="36" t="str">
        <f t="shared" si="14"/>
        <v>广东</v>
      </c>
      <c r="B220" s="36" t="str">
        <f>B219</f>
        <v>阳江市</v>
      </c>
      <c r="C220" s="36" t="s">
        <v>663</v>
      </c>
      <c r="D220" s="36">
        <v>1492</v>
      </c>
      <c r="E220" s="36">
        <v>1536</v>
      </c>
      <c r="F220" s="36">
        <v>21</v>
      </c>
      <c r="G220" s="36">
        <v>0.45300000000000001</v>
      </c>
    </row>
    <row r="221" spans="1:7" ht="15" customHeight="1">
      <c r="A221" s="36" t="str">
        <f t="shared" si="14"/>
        <v>广东</v>
      </c>
      <c r="B221" s="36" t="str">
        <f>B220</f>
        <v>阳江市</v>
      </c>
      <c r="C221" s="36" t="s">
        <v>664</v>
      </c>
      <c r="D221" s="36">
        <v>1540</v>
      </c>
      <c r="E221" s="36">
        <v>1584</v>
      </c>
      <c r="F221" s="36">
        <v>21</v>
      </c>
      <c r="G221" s="36">
        <v>0.45300000000000001</v>
      </c>
    </row>
    <row r="222" spans="1:7" ht="15" customHeight="1">
      <c r="A222" s="36" t="str">
        <f t="shared" si="14"/>
        <v>广东</v>
      </c>
      <c r="B222" s="36" t="s">
        <v>665</v>
      </c>
      <c r="C222" s="36" t="s">
        <v>604</v>
      </c>
      <c r="D222" s="36">
        <v>1346</v>
      </c>
      <c r="E222" s="36">
        <v>1380</v>
      </c>
      <c r="F222" s="36">
        <v>23</v>
      </c>
      <c r="G222" s="36">
        <v>0.45300000000000001</v>
      </c>
    </row>
    <row r="223" spans="1:7" ht="15" customHeight="1">
      <c r="A223" s="36" t="str">
        <f t="shared" si="14"/>
        <v>广东</v>
      </c>
      <c r="B223" s="36" t="str">
        <f t="shared" ref="B223:B228" si="16">B222</f>
        <v>清远市</v>
      </c>
      <c r="C223" s="36" t="s">
        <v>666</v>
      </c>
      <c r="D223" s="36">
        <v>1255</v>
      </c>
      <c r="E223" s="36">
        <v>1215</v>
      </c>
      <c r="F223" s="36">
        <v>24</v>
      </c>
      <c r="G223" s="36">
        <v>0.45300000000000001</v>
      </c>
    </row>
    <row r="224" spans="1:7" ht="15" customHeight="1">
      <c r="A224" s="36" t="str">
        <f t="shared" si="14"/>
        <v>广东</v>
      </c>
      <c r="B224" s="36" t="str">
        <f t="shared" si="16"/>
        <v>清远市</v>
      </c>
      <c r="C224" s="36" t="s">
        <v>667</v>
      </c>
      <c r="D224" s="36">
        <v>1222</v>
      </c>
      <c r="E224" s="36">
        <v>1283</v>
      </c>
      <c r="F224" s="36">
        <v>24</v>
      </c>
      <c r="G224" s="36">
        <v>0.45300000000000001</v>
      </c>
    </row>
    <row r="225" spans="1:7" ht="15" customHeight="1">
      <c r="A225" s="36" t="str">
        <f t="shared" si="14"/>
        <v>广东</v>
      </c>
      <c r="B225" s="36" t="str">
        <f t="shared" si="16"/>
        <v>清远市</v>
      </c>
      <c r="C225" s="36" t="s">
        <v>668</v>
      </c>
      <c r="D225" s="36">
        <v>1346</v>
      </c>
      <c r="E225" s="36">
        <v>1390</v>
      </c>
      <c r="F225" s="36">
        <v>23</v>
      </c>
      <c r="G225" s="36">
        <v>0.45300000000000001</v>
      </c>
    </row>
    <row r="226" spans="1:7" ht="15" customHeight="1">
      <c r="A226" s="36" t="str">
        <f t="shared" si="14"/>
        <v>广东</v>
      </c>
      <c r="B226" s="36" t="str">
        <f t="shared" si="16"/>
        <v>清远市</v>
      </c>
      <c r="C226" s="36" t="s">
        <v>669</v>
      </c>
      <c r="D226" s="36">
        <v>1222</v>
      </c>
      <c r="E226" s="36">
        <v>1277</v>
      </c>
      <c r="F226" s="36">
        <v>24</v>
      </c>
      <c r="G226" s="36">
        <v>0.45300000000000001</v>
      </c>
    </row>
    <row r="227" spans="1:7" ht="15" customHeight="1">
      <c r="A227" s="36" t="str">
        <f t="shared" si="14"/>
        <v>广东</v>
      </c>
      <c r="B227" s="36" t="str">
        <f t="shared" si="16"/>
        <v>清远市</v>
      </c>
      <c r="C227" s="36" t="s">
        <v>670</v>
      </c>
      <c r="D227" s="36">
        <v>1288</v>
      </c>
      <c r="E227" s="36">
        <v>1281</v>
      </c>
      <c r="F227" s="36">
        <v>24</v>
      </c>
      <c r="G227" s="36">
        <v>0.45300000000000001</v>
      </c>
    </row>
    <row r="228" spans="1:7" ht="15" customHeight="1">
      <c r="A228" s="36" t="str">
        <f t="shared" ref="A228:A240" si="17">A227</f>
        <v>广东</v>
      </c>
      <c r="B228" s="36" t="str">
        <f t="shared" si="16"/>
        <v>清远市</v>
      </c>
      <c r="C228" s="36" t="s">
        <v>671</v>
      </c>
      <c r="D228" s="36">
        <v>1518.4</v>
      </c>
      <c r="E228" s="36">
        <v>1281</v>
      </c>
      <c r="F228" s="36">
        <v>24</v>
      </c>
      <c r="G228" s="36">
        <v>0.45300000000000001</v>
      </c>
    </row>
    <row r="229" spans="1:7" ht="15" customHeight="1">
      <c r="A229" s="36" t="str">
        <f t="shared" si="17"/>
        <v>广东</v>
      </c>
      <c r="B229" s="36" t="s">
        <v>672</v>
      </c>
      <c r="C229" s="36" t="s">
        <v>604</v>
      </c>
      <c r="D229" s="36">
        <v>1346</v>
      </c>
      <c r="E229" s="36">
        <v>1393</v>
      </c>
      <c r="F229" s="36">
        <v>23</v>
      </c>
      <c r="G229" s="36">
        <v>0.45300000000000001</v>
      </c>
    </row>
    <row r="230" spans="1:7" ht="15" customHeight="1">
      <c r="A230" s="36" t="str">
        <f t="shared" si="17"/>
        <v>广东</v>
      </c>
      <c r="B230" s="36" t="s">
        <v>673</v>
      </c>
      <c r="C230" s="36" t="s">
        <v>604</v>
      </c>
      <c r="D230" s="36">
        <v>1412</v>
      </c>
      <c r="E230" s="36">
        <v>1452</v>
      </c>
      <c r="F230" s="36">
        <v>22</v>
      </c>
      <c r="G230" s="36">
        <v>0.45300000000000001</v>
      </c>
    </row>
    <row r="231" spans="1:7" ht="15" customHeight="1">
      <c r="A231" s="36" t="str">
        <f t="shared" si="17"/>
        <v>广东</v>
      </c>
      <c r="B231" s="36" t="s">
        <v>674</v>
      </c>
      <c r="C231" s="36" t="s">
        <v>604</v>
      </c>
      <c r="D231" s="36">
        <v>1416</v>
      </c>
      <c r="E231" s="36">
        <v>1463</v>
      </c>
      <c r="F231" s="36">
        <v>23</v>
      </c>
      <c r="G231" s="36">
        <v>0.45300000000000001</v>
      </c>
    </row>
    <row r="232" spans="1:7" ht="15" customHeight="1">
      <c r="A232" s="36" t="str">
        <f t="shared" si="17"/>
        <v>广东</v>
      </c>
      <c r="B232" s="36" t="str">
        <f>B231</f>
        <v>潮州市</v>
      </c>
      <c r="C232" s="36" t="s">
        <v>675</v>
      </c>
      <c r="D232" s="36">
        <v>1416</v>
      </c>
      <c r="E232" s="36">
        <v>1463</v>
      </c>
      <c r="F232" s="36">
        <v>23</v>
      </c>
      <c r="G232" s="36">
        <v>0.45300000000000001</v>
      </c>
    </row>
    <row r="233" spans="1:7" ht="15" customHeight="1">
      <c r="A233" s="36" t="str">
        <f t="shared" si="17"/>
        <v>广东</v>
      </c>
      <c r="B233" s="36" t="s">
        <v>676</v>
      </c>
      <c r="C233" s="36" t="s">
        <v>604</v>
      </c>
      <c r="D233" s="36">
        <v>1416</v>
      </c>
      <c r="E233" s="36">
        <v>1463</v>
      </c>
      <c r="F233" s="36">
        <v>23</v>
      </c>
      <c r="G233" s="36">
        <v>0.45300000000000001</v>
      </c>
    </row>
    <row r="234" spans="1:7" ht="15" customHeight="1">
      <c r="A234" s="36" t="str">
        <f t="shared" si="17"/>
        <v>广东</v>
      </c>
      <c r="B234" s="36" t="str">
        <f>B233</f>
        <v>揭阳市</v>
      </c>
      <c r="C234" s="36" t="s">
        <v>677</v>
      </c>
      <c r="D234" s="36">
        <v>1416</v>
      </c>
      <c r="E234" s="36">
        <v>1460</v>
      </c>
      <c r="F234" s="36">
        <v>23</v>
      </c>
      <c r="G234" s="36">
        <v>0.45300000000000001</v>
      </c>
    </row>
    <row r="235" spans="1:7" ht="15" customHeight="1">
      <c r="A235" s="36" t="str">
        <f t="shared" si="17"/>
        <v>广东</v>
      </c>
      <c r="B235" s="36" t="str">
        <f>B234</f>
        <v>揭阳市</v>
      </c>
      <c r="C235" s="36" t="s">
        <v>678</v>
      </c>
      <c r="D235" s="36">
        <v>1416</v>
      </c>
      <c r="E235" s="36">
        <v>1463</v>
      </c>
      <c r="F235" s="36">
        <v>23</v>
      </c>
      <c r="G235" s="36">
        <v>0.45300000000000001</v>
      </c>
    </row>
    <row r="236" spans="1:7" ht="15" customHeight="1">
      <c r="A236" s="36" t="str">
        <f t="shared" si="17"/>
        <v>广东</v>
      </c>
      <c r="B236" s="36" t="str">
        <f>B235</f>
        <v>揭阳市</v>
      </c>
      <c r="C236" s="36" t="s">
        <v>679</v>
      </c>
      <c r="D236" s="36">
        <v>1405</v>
      </c>
      <c r="E236" s="36">
        <v>1383</v>
      </c>
      <c r="F236" s="36">
        <v>23</v>
      </c>
      <c r="G236" s="36">
        <v>0.45300000000000001</v>
      </c>
    </row>
    <row r="237" spans="1:7" ht="15" customHeight="1">
      <c r="A237" s="36" t="str">
        <f t="shared" si="17"/>
        <v>广东</v>
      </c>
      <c r="B237" s="36" t="s">
        <v>680</v>
      </c>
      <c r="C237" s="36" t="s">
        <v>604</v>
      </c>
      <c r="D237" s="36">
        <v>1383</v>
      </c>
      <c r="E237" s="36">
        <v>1419</v>
      </c>
      <c r="F237" s="36">
        <v>22</v>
      </c>
      <c r="G237" s="36">
        <v>0.45300000000000001</v>
      </c>
    </row>
    <row r="238" spans="1:7" ht="15" customHeight="1">
      <c r="A238" s="36" t="str">
        <f t="shared" si="17"/>
        <v>广东</v>
      </c>
      <c r="B238" s="36" t="str">
        <f>B237</f>
        <v>云浮市</v>
      </c>
      <c r="C238" s="36" t="s">
        <v>681</v>
      </c>
      <c r="D238" s="36">
        <v>1383</v>
      </c>
      <c r="E238" s="36">
        <v>1419</v>
      </c>
      <c r="F238" s="36">
        <v>22</v>
      </c>
      <c r="G238" s="36">
        <v>0.45300000000000001</v>
      </c>
    </row>
    <row r="239" spans="1:7" ht="15" customHeight="1">
      <c r="A239" s="36" t="str">
        <f t="shared" si="17"/>
        <v>广东</v>
      </c>
      <c r="B239" s="36" t="str">
        <f>B238</f>
        <v>云浮市</v>
      </c>
      <c r="C239" s="36" t="s">
        <v>682</v>
      </c>
      <c r="D239" s="36">
        <v>1383</v>
      </c>
      <c r="E239" s="36">
        <v>1419</v>
      </c>
      <c r="F239" s="36">
        <v>22</v>
      </c>
      <c r="G239" s="36">
        <v>0.45300000000000001</v>
      </c>
    </row>
    <row r="240" spans="1:7" ht="15" customHeight="1">
      <c r="A240" s="36" t="str">
        <f t="shared" si="17"/>
        <v>广东</v>
      </c>
      <c r="B240" s="36" t="str">
        <f>B239</f>
        <v>云浮市</v>
      </c>
      <c r="C240" s="36" t="s">
        <v>683</v>
      </c>
      <c r="D240" s="36">
        <v>1332</v>
      </c>
      <c r="E240" s="36">
        <v>1376</v>
      </c>
      <c r="F240" s="36">
        <v>23</v>
      </c>
      <c r="G240" s="36">
        <v>0.45300000000000001</v>
      </c>
    </row>
    <row r="241" spans="1:7" ht="15" customHeight="1">
      <c r="A241" s="36" t="s">
        <v>684</v>
      </c>
      <c r="B241" s="36" t="s">
        <v>685</v>
      </c>
      <c r="C241" s="65" t="s">
        <v>686</v>
      </c>
      <c r="D241" s="36">
        <v>1434</v>
      </c>
      <c r="E241" s="36">
        <v>1609</v>
      </c>
      <c r="F241" s="36">
        <v>31</v>
      </c>
      <c r="G241" s="36">
        <v>0.3644</v>
      </c>
    </row>
    <row r="242" spans="1:7" ht="15" customHeight="1">
      <c r="A242" s="36" t="str">
        <f t="shared" ref="A242:A259" si="18">A241</f>
        <v>河北</v>
      </c>
      <c r="B242" s="36" t="str">
        <f t="shared" ref="B242:B259" si="19">B241</f>
        <v>石家庄</v>
      </c>
      <c r="C242" s="65" t="s">
        <v>687</v>
      </c>
      <c r="D242" s="36">
        <v>1448</v>
      </c>
      <c r="E242" s="36">
        <v>1620</v>
      </c>
      <c r="F242" s="36">
        <v>32</v>
      </c>
      <c r="G242" s="36">
        <v>0.3644</v>
      </c>
    </row>
    <row r="243" spans="1:7" ht="15" customHeight="1">
      <c r="A243" s="36" t="str">
        <f t="shared" si="18"/>
        <v>河北</v>
      </c>
      <c r="B243" s="36" t="str">
        <f t="shared" si="19"/>
        <v>石家庄</v>
      </c>
      <c r="C243" s="65" t="s">
        <v>688</v>
      </c>
      <c r="D243" s="36">
        <v>1417</v>
      </c>
      <c r="E243" s="36">
        <v>1571</v>
      </c>
      <c r="F243" s="36">
        <v>30</v>
      </c>
      <c r="G243" s="36">
        <v>0.3644</v>
      </c>
    </row>
    <row r="244" spans="1:7" ht="15" customHeight="1">
      <c r="A244" s="36" t="str">
        <f t="shared" si="18"/>
        <v>河北</v>
      </c>
      <c r="B244" s="36" t="str">
        <f t="shared" si="19"/>
        <v>石家庄</v>
      </c>
      <c r="C244" s="65" t="s">
        <v>689</v>
      </c>
      <c r="D244" s="36">
        <v>1418</v>
      </c>
      <c r="E244" s="36">
        <v>1582</v>
      </c>
      <c r="F244" s="36">
        <v>31</v>
      </c>
      <c r="G244" s="36">
        <v>0.3644</v>
      </c>
    </row>
    <row r="245" spans="1:7" ht="15" customHeight="1">
      <c r="A245" s="36" t="str">
        <f t="shared" si="18"/>
        <v>河北</v>
      </c>
      <c r="B245" s="36" t="str">
        <f t="shared" si="19"/>
        <v>石家庄</v>
      </c>
      <c r="C245" s="65" t="s">
        <v>690</v>
      </c>
      <c r="D245" s="36">
        <v>1438</v>
      </c>
      <c r="E245" s="36">
        <v>1602</v>
      </c>
      <c r="F245" s="36">
        <v>31</v>
      </c>
      <c r="G245" s="36">
        <v>0.3644</v>
      </c>
    </row>
    <row r="246" spans="1:7" ht="15" customHeight="1">
      <c r="A246" s="36" t="str">
        <f t="shared" si="18"/>
        <v>河北</v>
      </c>
      <c r="B246" s="36" t="str">
        <f t="shared" si="19"/>
        <v>石家庄</v>
      </c>
      <c r="C246" s="65" t="s">
        <v>691</v>
      </c>
      <c r="D246" s="36">
        <v>1412</v>
      </c>
      <c r="E246" s="36">
        <v>1564</v>
      </c>
      <c r="F246" s="36">
        <v>31</v>
      </c>
      <c r="G246" s="36">
        <v>0.3644</v>
      </c>
    </row>
    <row r="247" spans="1:7" ht="15" customHeight="1">
      <c r="A247" s="36" t="str">
        <f t="shared" si="18"/>
        <v>河北</v>
      </c>
      <c r="B247" s="36" t="str">
        <f t="shared" si="19"/>
        <v>石家庄</v>
      </c>
      <c r="C247" s="65" t="s">
        <v>692</v>
      </c>
      <c r="D247" s="36">
        <v>1418</v>
      </c>
      <c r="E247" s="36">
        <v>1555</v>
      </c>
      <c r="F247" s="36">
        <v>29</v>
      </c>
      <c r="G247" s="36">
        <v>0.3644</v>
      </c>
    </row>
    <row r="248" spans="1:7" ht="15" customHeight="1">
      <c r="A248" s="36" t="str">
        <f t="shared" si="18"/>
        <v>河北</v>
      </c>
      <c r="B248" s="36" t="str">
        <f t="shared" si="19"/>
        <v>石家庄</v>
      </c>
      <c r="C248" s="65" t="s">
        <v>693</v>
      </c>
      <c r="D248" s="36">
        <v>1442</v>
      </c>
      <c r="E248" s="36">
        <v>1609</v>
      </c>
      <c r="F248" s="36">
        <v>31</v>
      </c>
      <c r="G248" s="36">
        <v>0.3644</v>
      </c>
    </row>
    <row r="249" spans="1:7" ht="15" customHeight="1">
      <c r="A249" s="36" t="str">
        <f t="shared" si="18"/>
        <v>河北</v>
      </c>
      <c r="B249" s="36" t="str">
        <f t="shared" si="19"/>
        <v>石家庄</v>
      </c>
      <c r="C249" s="65" t="s">
        <v>694</v>
      </c>
      <c r="D249" s="36">
        <v>1413</v>
      </c>
      <c r="E249" s="36">
        <v>1568</v>
      </c>
      <c r="F249" s="36">
        <v>30</v>
      </c>
      <c r="G249" s="36">
        <v>0.3644</v>
      </c>
    </row>
    <row r="250" spans="1:7" ht="15" customHeight="1">
      <c r="A250" s="36" t="str">
        <f t="shared" si="18"/>
        <v>河北</v>
      </c>
      <c r="B250" s="36" t="str">
        <f t="shared" si="19"/>
        <v>石家庄</v>
      </c>
      <c r="C250" s="65" t="s">
        <v>695</v>
      </c>
      <c r="D250" s="36">
        <v>1429</v>
      </c>
      <c r="E250" s="36">
        <v>1582</v>
      </c>
      <c r="F250" s="36">
        <v>30</v>
      </c>
      <c r="G250" s="36">
        <v>0.3644</v>
      </c>
    </row>
    <row r="251" spans="1:7" ht="15" customHeight="1">
      <c r="A251" s="36" t="str">
        <f t="shared" si="18"/>
        <v>河北</v>
      </c>
      <c r="B251" s="36" t="str">
        <f t="shared" si="19"/>
        <v>石家庄</v>
      </c>
      <c r="C251" s="65" t="s">
        <v>696</v>
      </c>
      <c r="D251" s="36">
        <v>1434</v>
      </c>
      <c r="E251" s="36">
        <v>1593</v>
      </c>
      <c r="F251" s="36">
        <v>31</v>
      </c>
      <c r="G251" s="36">
        <v>0.3644</v>
      </c>
    </row>
    <row r="252" spans="1:7" ht="15" customHeight="1">
      <c r="A252" s="36" t="str">
        <f t="shared" si="18"/>
        <v>河北</v>
      </c>
      <c r="B252" s="36" t="str">
        <f t="shared" si="19"/>
        <v>石家庄</v>
      </c>
      <c r="C252" s="65" t="s">
        <v>697</v>
      </c>
      <c r="D252" s="36">
        <v>1439</v>
      </c>
      <c r="E252" s="36">
        <v>1595</v>
      </c>
      <c r="F252" s="36">
        <v>31</v>
      </c>
      <c r="G252" s="36">
        <v>0.3644</v>
      </c>
    </row>
    <row r="253" spans="1:7" ht="15" customHeight="1">
      <c r="A253" s="36" t="str">
        <f t="shared" si="18"/>
        <v>河北</v>
      </c>
      <c r="B253" s="36" t="str">
        <f t="shared" si="19"/>
        <v>石家庄</v>
      </c>
      <c r="C253" s="65" t="s">
        <v>698</v>
      </c>
      <c r="D253" s="36">
        <v>1467</v>
      </c>
      <c r="E253" s="36">
        <v>1656</v>
      </c>
      <c r="F253" s="36">
        <v>32</v>
      </c>
      <c r="G253" s="36">
        <v>0.3644</v>
      </c>
    </row>
    <row r="254" spans="1:7" ht="15" customHeight="1">
      <c r="A254" s="36" t="str">
        <f t="shared" si="18"/>
        <v>河北</v>
      </c>
      <c r="B254" s="36" t="str">
        <f t="shared" si="19"/>
        <v>石家庄</v>
      </c>
      <c r="C254" s="65" t="s">
        <v>699</v>
      </c>
      <c r="D254" s="36">
        <v>1524</v>
      </c>
      <c r="E254" s="36">
        <v>1732</v>
      </c>
      <c r="F254" s="36">
        <v>34</v>
      </c>
      <c r="G254" s="36">
        <v>0.3644</v>
      </c>
    </row>
    <row r="255" spans="1:7" ht="15" customHeight="1">
      <c r="A255" s="36" t="str">
        <f t="shared" si="18"/>
        <v>河北</v>
      </c>
      <c r="B255" s="36" t="str">
        <f t="shared" si="19"/>
        <v>石家庄</v>
      </c>
      <c r="C255" s="65" t="s">
        <v>700</v>
      </c>
      <c r="D255" s="36">
        <v>1503</v>
      </c>
      <c r="E255" s="36">
        <v>1701</v>
      </c>
      <c r="F255" s="36">
        <v>33</v>
      </c>
      <c r="G255" s="36">
        <v>0.3644</v>
      </c>
    </row>
    <row r="256" spans="1:7" ht="15" customHeight="1">
      <c r="A256" s="36" t="str">
        <f t="shared" si="18"/>
        <v>河北</v>
      </c>
      <c r="B256" s="36" t="str">
        <f t="shared" si="19"/>
        <v>石家庄</v>
      </c>
      <c r="C256" s="65" t="s">
        <v>701</v>
      </c>
      <c r="D256" s="36">
        <v>1419</v>
      </c>
      <c r="E256" s="36">
        <v>1581</v>
      </c>
      <c r="F256" s="36">
        <v>31</v>
      </c>
      <c r="G256" s="36">
        <v>0.3644</v>
      </c>
    </row>
    <row r="257" spans="1:7" ht="15" customHeight="1">
      <c r="A257" s="36" t="str">
        <f t="shared" si="18"/>
        <v>河北</v>
      </c>
      <c r="B257" s="36" t="str">
        <f t="shared" si="19"/>
        <v>石家庄</v>
      </c>
      <c r="C257" s="65" t="s">
        <v>702</v>
      </c>
      <c r="D257" s="36">
        <v>1414</v>
      </c>
      <c r="E257" s="36">
        <v>1557</v>
      </c>
      <c r="F257" s="36">
        <v>31</v>
      </c>
      <c r="G257" s="36">
        <v>0.3644</v>
      </c>
    </row>
    <row r="258" spans="1:7" ht="15" customHeight="1">
      <c r="A258" s="36" t="str">
        <f t="shared" si="18"/>
        <v>河北</v>
      </c>
      <c r="B258" s="36" t="str">
        <f t="shared" si="19"/>
        <v>石家庄</v>
      </c>
      <c r="C258" s="65" t="s">
        <v>703</v>
      </c>
      <c r="D258" s="36">
        <v>1414</v>
      </c>
      <c r="E258" s="36">
        <v>1575</v>
      </c>
      <c r="F258" s="36">
        <v>32</v>
      </c>
      <c r="G258" s="36">
        <v>0.3644</v>
      </c>
    </row>
    <row r="259" spans="1:7" ht="15" customHeight="1">
      <c r="A259" s="36" t="str">
        <f t="shared" si="18"/>
        <v>河北</v>
      </c>
      <c r="B259" s="36" t="str">
        <f t="shared" si="19"/>
        <v>石家庄</v>
      </c>
      <c r="C259" s="90" t="s">
        <v>704</v>
      </c>
      <c r="D259" s="36">
        <v>1415</v>
      </c>
      <c r="E259" s="36">
        <v>1563</v>
      </c>
      <c r="F259" s="36">
        <v>30</v>
      </c>
      <c r="G259" s="36">
        <v>0.3644</v>
      </c>
    </row>
    <row r="260" spans="1:7" ht="16.149999999999999" customHeight="1">
      <c r="A260" s="36" t="str">
        <f t="shared" ref="A260:A291" si="20">A259</f>
        <v>河北</v>
      </c>
      <c r="B260" s="36" t="s">
        <v>705</v>
      </c>
      <c r="C260" s="210" t="s">
        <v>705</v>
      </c>
      <c r="D260" s="36">
        <v>1356</v>
      </c>
      <c r="E260" s="36">
        <v>1476</v>
      </c>
      <c r="F260" s="36">
        <v>29</v>
      </c>
      <c r="G260" s="36">
        <v>0.3644</v>
      </c>
    </row>
    <row r="261" spans="1:7" ht="16.149999999999999" customHeight="1">
      <c r="A261" s="36" t="str">
        <f t="shared" si="20"/>
        <v>河北</v>
      </c>
      <c r="B261" s="36" t="str">
        <f t="shared" ref="B261:B277" si="21">B260</f>
        <v>邢台市</v>
      </c>
      <c r="C261" s="211" t="s">
        <v>706</v>
      </c>
      <c r="D261" s="36">
        <v>1358</v>
      </c>
      <c r="E261" s="36">
        <v>1481</v>
      </c>
      <c r="F261" s="36">
        <v>29</v>
      </c>
      <c r="G261" s="36">
        <v>0.3644</v>
      </c>
    </row>
    <row r="262" spans="1:7" ht="16.149999999999999" customHeight="1">
      <c r="A262" s="36" t="str">
        <f t="shared" si="20"/>
        <v>河北</v>
      </c>
      <c r="B262" s="36" t="str">
        <f t="shared" si="21"/>
        <v>邢台市</v>
      </c>
      <c r="C262" s="212" t="s">
        <v>707</v>
      </c>
      <c r="D262" s="36">
        <v>1423</v>
      </c>
      <c r="E262" s="36">
        <v>1580</v>
      </c>
      <c r="F262" s="36">
        <v>31</v>
      </c>
      <c r="G262" s="36">
        <v>0.3644</v>
      </c>
    </row>
    <row r="263" spans="1:7" ht="16.149999999999999" customHeight="1">
      <c r="A263" s="36" t="str">
        <f t="shared" si="20"/>
        <v>河北</v>
      </c>
      <c r="B263" s="36" t="str">
        <f t="shared" si="21"/>
        <v>邢台市</v>
      </c>
      <c r="C263" s="213" t="s">
        <v>708</v>
      </c>
      <c r="D263" s="36">
        <v>1377</v>
      </c>
      <c r="E263" s="36">
        <v>1511</v>
      </c>
      <c r="F263" s="36">
        <v>29</v>
      </c>
      <c r="G263" s="36">
        <v>0.3644</v>
      </c>
    </row>
    <row r="264" spans="1:7" ht="16.149999999999999" customHeight="1">
      <c r="A264" s="36" t="str">
        <f t="shared" si="20"/>
        <v>河北</v>
      </c>
      <c r="B264" s="36" t="str">
        <f t="shared" si="21"/>
        <v>邢台市</v>
      </c>
      <c r="C264" s="214" t="s">
        <v>709</v>
      </c>
      <c r="D264" s="36">
        <v>1410</v>
      </c>
      <c r="E264" s="36">
        <v>1561</v>
      </c>
      <c r="F264" s="36">
        <v>31</v>
      </c>
      <c r="G264" s="36">
        <v>0.3644</v>
      </c>
    </row>
    <row r="265" spans="1:7" ht="16.149999999999999" customHeight="1">
      <c r="A265" s="36" t="str">
        <f t="shared" si="20"/>
        <v>河北</v>
      </c>
      <c r="B265" s="36" t="str">
        <f t="shared" si="21"/>
        <v>邢台市</v>
      </c>
      <c r="C265" s="215" t="s">
        <v>710</v>
      </c>
      <c r="D265" s="36">
        <v>1366</v>
      </c>
      <c r="E265" s="36">
        <v>1491</v>
      </c>
      <c r="F265" s="36">
        <v>28</v>
      </c>
      <c r="G265" s="36">
        <v>0.3644</v>
      </c>
    </row>
    <row r="266" spans="1:7" ht="16.149999999999999" customHeight="1">
      <c r="A266" s="36" t="str">
        <f t="shared" si="20"/>
        <v>河北</v>
      </c>
      <c r="B266" s="36" t="str">
        <f t="shared" si="21"/>
        <v>邢台市</v>
      </c>
      <c r="C266" s="216" t="s">
        <v>711</v>
      </c>
      <c r="D266" s="36">
        <v>1353</v>
      </c>
      <c r="E266" s="36">
        <v>1471</v>
      </c>
      <c r="F266" s="36">
        <v>29</v>
      </c>
      <c r="G266" s="36">
        <v>0.3644</v>
      </c>
    </row>
    <row r="267" spans="1:7" ht="16.149999999999999" customHeight="1">
      <c r="A267" s="36" t="str">
        <f t="shared" si="20"/>
        <v>河北</v>
      </c>
      <c r="B267" s="36" t="str">
        <f t="shared" si="21"/>
        <v>邢台市</v>
      </c>
      <c r="C267" s="217" t="s">
        <v>712</v>
      </c>
      <c r="D267" s="36">
        <v>1351</v>
      </c>
      <c r="E267" s="36">
        <v>1471</v>
      </c>
      <c r="F267" s="36">
        <v>28</v>
      </c>
      <c r="G267" s="36">
        <v>0.3644</v>
      </c>
    </row>
    <row r="268" spans="1:7" ht="16.149999999999999" customHeight="1">
      <c r="A268" s="36" t="str">
        <f t="shared" si="20"/>
        <v>河北</v>
      </c>
      <c r="B268" s="36" t="str">
        <f t="shared" si="21"/>
        <v>邢台市</v>
      </c>
      <c r="C268" s="218" t="s">
        <v>713</v>
      </c>
      <c r="D268" s="36">
        <v>1410</v>
      </c>
      <c r="E268" s="36">
        <v>1567</v>
      </c>
      <c r="F268" s="36">
        <v>31</v>
      </c>
      <c r="G268" s="36">
        <v>0.3644</v>
      </c>
    </row>
    <row r="269" spans="1:7" ht="16.149999999999999" customHeight="1">
      <c r="A269" s="36" t="str">
        <f t="shared" si="20"/>
        <v>河北</v>
      </c>
      <c r="B269" s="36" t="str">
        <f t="shared" si="21"/>
        <v>邢台市</v>
      </c>
      <c r="C269" s="219" t="s">
        <v>714</v>
      </c>
      <c r="D269" s="36">
        <v>1359</v>
      </c>
      <c r="E269" s="36">
        <v>1476</v>
      </c>
      <c r="F269" s="36">
        <v>28</v>
      </c>
      <c r="G269" s="36">
        <v>0.3644</v>
      </c>
    </row>
    <row r="270" spans="1:7" ht="16.149999999999999" customHeight="1">
      <c r="A270" s="36" t="str">
        <f t="shared" si="20"/>
        <v>河北</v>
      </c>
      <c r="B270" s="36" t="str">
        <f t="shared" si="21"/>
        <v>邢台市</v>
      </c>
      <c r="C270" s="220" t="s">
        <v>715</v>
      </c>
      <c r="D270" s="36">
        <v>1407</v>
      </c>
      <c r="E270" s="36">
        <v>1552</v>
      </c>
      <c r="F270" s="36">
        <v>31</v>
      </c>
      <c r="G270" s="36">
        <v>0.3644</v>
      </c>
    </row>
    <row r="271" spans="1:7" ht="16.149999999999999" customHeight="1">
      <c r="A271" s="36" t="str">
        <f t="shared" si="20"/>
        <v>河北</v>
      </c>
      <c r="B271" s="36" t="str">
        <f t="shared" si="21"/>
        <v>邢台市</v>
      </c>
      <c r="C271" s="221" t="s">
        <v>716</v>
      </c>
      <c r="D271" s="36">
        <v>1369</v>
      </c>
      <c r="E271" s="36">
        <v>1487</v>
      </c>
      <c r="F271" s="36">
        <v>29</v>
      </c>
      <c r="G271" s="36">
        <v>0.3644</v>
      </c>
    </row>
    <row r="272" spans="1:7" ht="16.149999999999999" customHeight="1">
      <c r="A272" s="36" t="str">
        <f t="shared" si="20"/>
        <v>河北</v>
      </c>
      <c r="B272" s="36" t="str">
        <f t="shared" si="21"/>
        <v>邢台市</v>
      </c>
      <c r="C272" s="222" t="s">
        <v>717</v>
      </c>
      <c r="D272" s="36">
        <v>1362</v>
      </c>
      <c r="E272" s="36">
        <v>1477</v>
      </c>
      <c r="F272" s="36">
        <v>28</v>
      </c>
      <c r="G272" s="36">
        <v>0.3644</v>
      </c>
    </row>
    <row r="273" spans="1:7" ht="16.149999999999999" customHeight="1">
      <c r="A273" s="36" t="str">
        <f t="shared" si="20"/>
        <v>河北</v>
      </c>
      <c r="B273" s="36" t="str">
        <f t="shared" si="21"/>
        <v>邢台市</v>
      </c>
      <c r="C273" s="223" t="s">
        <v>718</v>
      </c>
      <c r="D273" s="36">
        <v>1370</v>
      </c>
      <c r="E273" s="36">
        <v>1490</v>
      </c>
      <c r="F273" s="36">
        <v>29</v>
      </c>
      <c r="G273" s="36">
        <v>0.3644</v>
      </c>
    </row>
    <row r="274" spans="1:7" ht="16.149999999999999" customHeight="1">
      <c r="A274" s="36" t="str">
        <f t="shared" si="20"/>
        <v>河北</v>
      </c>
      <c r="B274" s="36" t="str">
        <f t="shared" si="21"/>
        <v>邢台市</v>
      </c>
      <c r="C274" s="224" t="s">
        <v>719</v>
      </c>
      <c r="D274" s="36">
        <v>1387</v>
      </c>
      <c r="E274" s="36">
        <v>1515</v>
      </c>
      <c r="F274" s="36">
        <v>29</v>
      </c>
      <c r="G274" s="36">
        <v>0.3644</v>
      </c>
    </row>
    <row r="275" spans="1:7" ht="16.149999999999999" customHeight="1">
      <c r="A275" s="36" t="str">
        <f t="shared" si="20"/>
        <v>河北</v>
      </c>
      <c r="B275" s="36" t="str">
        <f t="shared" si="21"/>
        <v>邢台市</v>
      </c>
      <c r="C275" s="225" t="s">
        <v>720</v>
      </c>
      <c r="D275" s="36">
        <v>1379</v>
      </c>
      <c r="E275" s="36">
        <v>1505</v>
      </c>
      <c r="F275" s="36">
        <v>29</v>
      </c>
      <c r="G275" s="36">
        <v>0.3644</v>
      </c>
    </row>
    <row r="276" spans="1:7" ht="16.149999999999999" customHeight="1">
      <c r="A276" s="36" t="str">
        <f t="shared" si="20"/>
        <v>河北</v>
      </c>
      <c r="B276" s="36" t="str">
        <f t="shared" si="21"/>
        <v>邢台市</v>
      </c>
      <c r="C276" s="226" t="s">
        <v>721</v>
      </c>
      <c r="D276" s="36">
        <v>1388</v>
      </c>
      <c r="E276" s="36">
        <v>1515</v>
      </c>
      <c r="F276" s="36">
        <v>28</v>
      </c>
      <c r="G276" s="36">
        <v>0.3644</v>
      </c>
    </row>
    <row r="277" spans="1:7" ht="16.149999999999999" customHeight="1">
      <c r="A277" s="36" t="str">
        <f t="shared" si="20"/>
        <v>河北</v>
      </c>
      <c r="B277" s="36" t="str">
        <f t="shared" si="21"/>
        <v>邢台市</v>
      </c>
      <c r="C277" s="227" t="s">
        <v>722</v>
      </c>
      <c r="D277" s="36">
        <v>1352</v>
      </c>
      <c r="E277" s="36">
        <v>1468</v>
      </c>
      <c r="F277" s="36">
        <v>29</v>
      </c>
      <c r="G277" s="36">
        <v>0.3644</v>
      </c>
    </row>
    <row r="278" spans="1:7" ht="16.149999999999999" customHeight="1">
      <c r="A278" s="36" t="str">
        <f t="shared" si="20"/>
        <v>河北</v>
      </c>
      <c r="B278" s="36" t="s">
        <v>723</v>
      </c>
      <c r="C278" s="65" t="s">
        <v>723</v>
      </c>
      <c r="D278" s="36">
        <v>1347</v>
      </c>
      <c r="E278" s="36">
        <v>1459</v>
      </c>
      <c r="F278" s="36">
        <v>28</v>
      </c>
      <c r="G278" s="36">
        <v>0.3644</v>
      </c>
    </row>
    <row r="279" spans="1:7" ht="16.149999999999999" customHeight="1">
      <c r="A279" s="36" t="str">
        <f t="shared" si="20"/>
        <v>河北</v>
      </c>
      <c r="B279" s="36" t="str">
        <f t="shared" ref="B279:B293" si="22">B278</f>
        <v>邯郸市</v>
      </c>
      <c r="C279" s="65" t="s">
        <v>724</v>
      </c>
      <c r="D279" s="36">
        <v>1353</v>
      </c>
      <c r="E279" s="36">
        <v>1464</v>
      </c>
      <c r="F279" s="36">
        <v>28</v>
      </c>
      <c r="G279" s="36">
        <v>0.3644</v>
      </c>
    </row>
    <row r="280" spans="1:7" ht="16.149999999999999" customHeight="1">
      <c r="A280" s="36" t="str">
        <f t="shared" si="20"/>
        <v>河北</v>
      </c>
      <c r="B280" s="36" t="str">
        <f t="shared" si="22"/>
        <v>邯郸市</v>
      </c>
      <c r="C280" s="65" t="s">
        <v>725</v>
      </c>
      <c r="D280" s="36">
        <v>1343</v>
      </c>
      <c r="E280" s="36">
        <v>1452</v>
      </c>
      <c r="F280" s="36">
        <v>28</v>
      </c>
      <c r="G280" s="36">
        <v>0.3644</v>
      </c>
    </row>
    <row r="281" spans="1:7" ht="16.149999999999999" customHeight="1">
      <c r="A281" s="36" t="str">
        <f t="shared" si="20"/>
        <v>河北</v>
      </c>
      <c r="B281" s="36" t="str">
        <f t="shared" si="22"/>
        <v>邯郸市</v>
      </c>
      <c r="C281" s="65" t="s">
        <v>726</v>
      </c>
      <c r="D281" s="36">
        <v>1343</v>
      </c>
      <c r="E281" s="36">
        <v>1451</v>
      </c>
      <c r="F281" s="36">
        <v>27</v>
      </c>
      <c r="G281" s="36">
        <v>0.3644</v>
      </c>
    </row>
    <row r="282" spans="1:7" ht="16.149999999999999" customHeight="1">
      <c r="A282" s="36" t="str">
        <f t="shared" si="20"/>
        <v>河北</v>
      </c>
      <c r="B282" s="36" t="str">
        <f t="shared" si="22"/>
        <v>邯郸市</v>
      </c>
      <c r="C282" s="65" t="s">
        <v>727</v>
      </c>
      <c r="D282" s="36">
        <v>1342</v>
      </c>
      <c r="E282" s="36">
        <v>1452</v>
      </c>
      <c r="F282" s="36">
        <v>27</v>
      </c>
      <c r="G282" s="36">
        <v>0.3644</v>
      </c>
    </row>
    <row r="283" spans="1:7" ht="16.149999999999999" customHeight="1">
      <c r="A283" s="36" t="str">
        <f t="shared" si="20"/>
        <v>河北</v>
      </c>
      <c r="B283" s="36" t="str">
        <f t="shared" si="22"/>
        <v>邯郸市</v>
      </c>
      <c r="C283" s="65" t="s">
        <v>728</v>
      </c>
      <c r="D283" s="36">
        <v>1346</v>
      </c>
      <c r="E283" s="36">
        <v>1451</v>
      </c>
      <c r="F283" s="36">
        <v>27</v>
      </c>
      <c r="G283" s="36">
        <v>0.3644</v>
      </c>
    </row>
    <row r="284" spans="1:7" ht="16.149999999999999" customHeight="1">
      <c r="A284" s="36" t="str">
        <f t="shared" si="20"/>
        <v>河北</v>
      </c>
      <c r="B284" s="36" t="str">
        <f t="shared" si="22"/>
        <v>邯郸市</v>
      </c>
      <c r="C284" s="65" t="s">
        <v>729</v>
      </c>
      <c r="D284" s="36">
        <v>1351</v>
      </c>
      <c r="E284" s="36">
        <v>1475</v>
      </c>
      <c r="F284" s="36">
        <v>28</v>
      </c>
      <c r="G284" s="36">
        <v>0.3644</v>
      </c>
    </row>
    <row r="285" spans="1:7" ht="16.149999999999999" customHeight="1">
      <c r="A285" s="36" t="str">
        <f t="shared" si="20"/>
        <v>河北</v>
      </c>
      <c r="B285" s="36" t="str">
        <f t="shared" si="22"/>
        <v>邯郸市</v>
      </c>
      <c r="C285" s="65" t="s">
        <v>730</v>
      </c>
      <c r="D285" s="36">
        <v>1342</v>
      </c>
      <c r="E285" s="36">
        <v>1449</v>
      </c>
      <c r="F285" s="36">
        <v>27</v>
      </c>
      <c r="G285" s="36">
        <v>0.3644</v>
      </c>
    </row>
    <row r="286" spans="1:7" ht="16.149999999999999" customHeight="1">
      <c r="A286" s="36" t="str">
        <f t="shared" si="20"/>
        <v>河北</v>
      </c>
      <c r="B286" s="36" t="str">
        <f t="shared" si="22"/>
        <v>邯郸市</v>
      </c>
      <c r="C286" s="65" t="s">
        <v>731</v>
      </c>
      <c r="D286" s="36">
        <v>1345</v>
      </c>
      <c r="E286" s="36">
        <v>1456</v>
      </c>
      <c r="F286" s="36">
        <v>27</v>
      </c>
      <c r="G286" s="36">
        <v>0.3644</v>
      </c>
    </row>
    <row r="287" spans="1:7" ht="16.149999999999999" customHeight="1">
      <c r="A287" s="36" t="str">
        <f t="shared" si="20"/>
        <v>河北</v>
      </c>
      <c r="B287" s="36" t="str">
        <f t="shared" si="22"/>
        <v>邯郸市</v>
      </c>
      <c r="C287" s="65" t="s">
        <v>732</v>
      </c>
      <c r="D287" s="36">
        <v>1352</v>
      </c>
      <c r="E287" s="36">
        <v>1461</v>
      </c>
      <c r="F287" s="36">
        <v>28</v>
      </c>
      <c r="G287" s="36">
        <v>0.3644</v>
      </c>
    </row>
    <row r="288" spans="1:7" ht="16.149999999999999" customHeight="1">
      <c r="A288" s="36" t="str">
        <f t="shared" si="20"/>
        <v>河北</v>
      </c>
      <c r="B288" s="36" t="str">
        <f t="shared" si="22"/>
        <v>邯郸市</v>
      </c>
      <c r="C288" s="65" t="s">
        <v>733</v>
      </c>
      <c r="D288" s="36">
        <v>1363</v>
      </c>
      <c r="E288" s="36">
        <v>1476</v>
      </c>
      <c r="F288" s="36">
        <v>28</v>
      </c>
      <c r="G288" s="36">
        <v>0.3644</v>
      </c>
    </row>
    <row r="289" spans="1:7" ht="16.149999999999999" customHeight="1">
      <c r="A289" s="36" t="str">
        <f t="shared" si="20"/>
        <v>河北</v>
      </c>
      <c r="B289" s="36" t="str">
        <f t="shared" si="22"/>
        <v>邯郸市</v>
      </c>
      <c r="C289" s="65" t="s">
        <v>734</v>
      </c>
      <c r="D289" s="36">
        <v>1351</v>
      </c>
      <c r="E289" s="36">
        <v>1468</v>
      </c>
      <c r="F289" s="36">
        <v>28</v>
      </c>
      <c r="G289" s="36">
        <v>0.3644</v>
      </c>
    </row>
    <row r="290" spans="1:7" ht="16.149999999999999" customHeight="1">
      <c r="A290" s="36" t="str">
        <f t="shared" si="20"/>
        <v>河北</v>
      </c>
      <c r="B290" s="36" t="str">
        <f t="shared" si="22"/>
        <v>邯郸市</v>
      </c>
      <c r="C290" s="65" t="s">
        <v>735</v>
      </c>
      <c r="D290" s="36">
        <v>1347</v>
      </c>
      <c r="E290" s="36">
        <v>1457</v>
      </c>
      <c r="F290" s="36">
        <v>28</v>
      </c>
      <c r="G290" s="36">
        <v>0.3644</v>
      </c>
    </row>
    <row r="291" spans="1:7" ht="16.149999999999999" customHeight="1">
      <c r="A291" s="36" t="str">
        <f t="shared" si="20"/>
        <v>河北</v>
      </c>
      <c r="B291" s="36" t="str">
        <f t="shared" si="22"/>
        <v>邯郸市</v>
      </c>
      <c r="C291" s="65" t="s">
        <v>736</v>
      </c>
      <c r="D291" s="36">
        <v>1360</v>
      </c>
      <c r="E291" s="36">
        <v>1475</v>
      </c>
      <c r="F291" s="36">
        <v>27</v>
      </c>
      <c r="G291" s="36">
        <v>0.3644</v>
      </c>
    </row>
    <row r="292" spans="1:7" ht="16.149999999999999" customHeight="1">
      <c r="A292" s="36" t="str">
        <f t="shared" ref="A292:A323" si="23">A291</f>
        <v>河北</v>
      </c>
      <c r="B292" s="36" t="str">
        <f t="shared" si="22"/>
        <v>邯郸市</v>
      </c>
      <c r="C292" s="65" t="s">
        <v>737</v>
      </c>
      <c r="D292" s="36">
        <v>1346</v>
      </c>
      <c r="E292" s="36">
        <v>1452</v>
      </c>
      <c r="F292" s="36">
        <v>27</v>
      </c>
      <c r="G292" s="36">
        <v>0.3644</v>
      </c>
    </row>
    <row r="293" spans="1:7" ht="16.149999999999999" customHeight="1">
      <c r="A293" s="36" t="str">
        <f t="shared" si="23"/>
        <v>河北</v>
      </c>
      <c r="B293" s="36" t="str">
        <f t="shared" si="22"/>
        <v>邯郸市</v>
      </c>
      <c r="C293" s="65" t="s">
        <v>738</v>
      </c>
      <c r="D293" s="36">
        <v>1352</v>
      </c>
      <c r="E293" s="36">
        <v>1464</v>
      </c>
      <c r="F293" s="36">
        <v>28</v>
      </c>
      <c r="G293" s="36">
        <v>0.3644</v>
      </c>
    </row>
    <row r="294" spans="1:7" ht="16.149999999999999" customHeight="1">
      <c r="A294" s="36" t="str">
        <f t="shared" si="23"/>
        <v>河北</v>
      </c>
      <c r="B294" s="36" t="s">
        <v>739</v>
      </c>
      <c r="C294" s="65" t="s">
        <v>739</v>
      </c>
      <c r="D294" s="36">
        <v>1437</v>
      </c>
      <c r="E294" s="36">
        <v>1596</v>
      </c>
      <c r="F294" s="36">
        <v>31</v>
      </c>
      <c r="G294" s="36">
        <v>0.3644</v>
      </c>
    </row>
    <row r="295" spans="1:7" ht="16.149999999999999" customHeight="1">
      <c r="A295" s="36" t="str">
        <f t="shared" si="23"/>
        <v>河北</v>
      </c>
      <c r="B295" s="36" t="str">
        <f t="shared" ref="B295:B308" si="24">B294</f>
        <v>沧州市</v>
      </c>
      <c r="C295" s="65" t="s">
        <v>740</v>
      </c>
      <c r="D295" s="36">
        <v>1440</v>
      </c>
      <c r="E295" s="36">
        <v>1592</v>
      </c>
      <c r="F295" s="36">
        <v>30</v>
      </c>
      <c r="G295" s="36">
        <v>0.3644</v>
      </c>
    </row>
    <row r="296" spans="1:7" ht="16.149999999999999" customHeight="1">
      <c r="A296" s="36" t="str">
        <f t="shared" si="23"/>
        <v>河北</v>
      </c>
      <c r="B296" s="36" t="str">
        <f t="shared" si="24"/>
        <v>沧州市</v>
      </c>
      <c r="C296" s="65" t="s">
        <v>741</v>
      </c>
      <c r="D296" s="36">
        <v>1435</v>
      </c>
      <c r="E296" s="36">
        <v>1601</v>
      </c>
      <c r="F296" s="36">
        <v>31</v>
      </c>
      <c r="G296" s="36">
        <v>0.3644</v>
      </c>
    </row>
    <row r="297" spans="1:7" ht="16.149999999999999" customHeight="1">
      <c r="A297" s="36" t="str">
        <f t="shared" si="23"/>
        <v>河北</v>
      </c>
      <c r="B297" s="36" t="str">
        <f t="shared" si="24"/>
        <v>沧州市</v>
      </c>
      <c r="C297" s="65" t="s">
        <v>742</v>
      </c>
      <c r="D297" s="36">
        <v>1438</v>
      </c>
      <c r="E297" s="36">
        <v>1589</v>
      </c>
      <c r="F297" s="36">
        <v>29</v>
      </c>
      <c r="G297" s="36">
        <v>0.3644</v>
      </c>
    </row>
    <row r="298" spans="1:7" ht="16.149999999999999" customHeight="1">
      <c r="A298" s="36" t="str">
        <f t="shared" si="23"/>
        <v>河北</v>
      </c>
      <c r="B298" s="36" t="str">
        <f t="shared" si="24"/>
        <v>沧州市</v>
      </c>
      <c r="C298" s="65" t="s">
        <v>743</v>
      </c>
      <c r="D298" s="36">
        <v>1436</v>
      </c>
      <c r="E298" s="36">
        <v>1592</v>
      </c>
      <c r="F298" s="36">
        <v>30</v>
      </c>
      <c r="G298" s="36">
        <v>0.3644</v>
      </c>
    </row>
    <row r="299" spans="1:7" ht="16.149999999999999" customHeight="1">
      <c r="A299" s="36" t="str">
        <f t="shared" si="23"/>
        <v>河北</v>
      </c>
      <c r="B299" s="36" t="str">
        <f t="shared" si="24"/>
        <v>沧州市</v>
      </c>
      <c r="C299" s="65" t="s">
        <v>744</v>
      </c>
      <c r="D299" s="36">
        <v>1439</v>
      </c>
      <c r="E299" s="36">
        <v>1598</v>
      </c>
      <c r="F299" s="36">
        <v>30</v>
      </c>
      <c r="G299" s="36">
        <v>0.3644</v>
      </c>
    </row>
    <row r="300" spans="1:7" ht="16.149999999999999" customHeight="1">
      <c r="A300" s="36" t="str">
        <f t="shared" si="23"/>
        <v>河北</v>
      </c>
      <c r="B300" s="36" t="str">
        <f t="shared" si="24"/>
        <v>沧州市</v>
      </c>
      <c r="C300" s="65" t="s">
        <v>745</v>
      </c>
      <c r="D300" s="36">
        <v>1436</v>
      </c>
      <c r="E300" s="36">
        <v>1596</v>
      </c>
      <c r="F300" s="36">
        <v>31</v>
      </c>
      <c r="G300" s="36">
        <v>0.3644</v>
      </c>
    </row>
    <row r="301" spans="1:7" ht="16.149999999999999" customHeight="1">
      <c r="A301" s="36" t="str">
        <f t="shared" si="23"/>
        <v>河北</v>
      </c>
      <c r="B301" s="36" t="str">
        <f t="shared" si="24"/>
        <v>沧州市</v>
      </c>
      <c r="C301" s="65" t="s">
        <v>746</v>
      </c>
      <c r="D301" s="36">
        <v>1429</v>
      </c>
      <c r="E301" s="36">
        <v>1567</v>
      </c>
      <c r="F301" s="36">
        <v>29</v>
      </c>
      <c r="G301" s="36">
        <v>0.3644</v>
      </c>
    </row>
    <row r="302" spans="1:7" ht="16.149999999999999" customHeight="1">
      <c r="A302" s="36" t="str">
        <f t="shared" si="23"/>
        <v>河北</v>
      </c>
      <c r="B302" s="36" t="str">
        <f t="shared" si="24"/>
        <v>沧州市</v>
      </c>
      <c r="C302" s="65" t="s">
        <v>747</v>
      </c>
      <c r="D302" s="36">
        <v>1438</v>
      </c>
      <c r="E302" s="36">
        <v>1584</v>
      </c>
      <c r="F302" s="36">
        <v>30</v>
      </c>
      <c r="G302" s="36">
        <v>0.3644</v>
      </c>
    </row>
    <row r="303" spans="1:7" ht="16.149999999999999" customHeight="1">
      <c r="A303" s="36" t="str">
        <f t="shared" si="23"/>
        <v>河北</v>
      </c>
      <c r="B303" s="36" t="str">
        <f t="shared" si="24"/>
        <v>沧州市</v>
      </c>
      <c r="C303" s="65" t="s">
        <v>748</v>
      </c>
      <c r="D303" s="36">
        <v>1436</v>
      </c>
      <c r="E303" s="36">
        <v>1580</v>
      </c>
      <c r="F303" s="36">
        <v>30</v>
      </c>
      <c r="G303" s="36">
        <v>0.3644</v>
      </c>
    </row>
    <row r="304" spans="1:7" ht="16.149999999999999" customHeight="1">
      <c r="A304" s="36" t="str">
        <f t="shared" si="23"/>
        <v>河北</v>
      </c>
      <c r="B304" s="36" t="str">
        <f t="shared" si="24"/>
        <v>沧州市</v>
      </c>
      <c r="C304" s="65" t="s">
        <v>749</v>
      </c>
      <c r="D304" s="36">
        <v>1438</v>
      </c>
      <c r="E304" s="36">
        <v>1587</v>
      </c>
      <c r="F304" s="36">
        <v>30</v>
      </c>
      <c r="G304" s="36">
        <v>0.3644</v>
      </c>
    </row>
    <row r="305" spans="1:7" ht="16.149999999999999" customHeight="1">
      <c r="A305" s="36" t="str">
        <f t="shared" si="23"/>
        <v>河北</v>
      </c>
      <c r="B305" s="36" t="str">
        <f t="shared" si="24"/>
        <v>沧州市</v>
      </c>
      <c r="C305" s="65" t="s">
        <v>750</v>
      </c>
      <c r="D305" s="36">
        <v>1437</v>
      </c>
      <c r="E305" s="36">
        <v>1583</v>
      </c>
      <c r="F305" s="36">
        <v>30</v>
      </c>
      <c r="G305" s="36">
        <v>0.3644</v>
      </c>
    </row>
    <row r="306" spans="1:7" ht="16.149999999999999" customHeight="1">
      <c r="A306" s="36" t="str">
        <f t="shared" si="23"/>
        <v>河北</v>
      </c>
      <c r="B306" s="36" t="str">
        <f t="shared" si="24"/>
        <v>沧州市</v>
      </c>
      <c r="C306" s="65" t="s">
        <v>751</v>
      </c>
      <c r="D306" s="36">
        <v>1394</v>
      </c>
      <c r="E306" s="36">
        <v>1529</v>
      </c>
      <c r="F306" s="36">
        <v>32</v>
      </c>
      <c r="G306" s="36">
        <v>0.3644</v>
      </c>
    </row>
    <row r="307" spans="1:7" ht="16.149999999999999" customHeight="1">
      <c r="A307" s="36" t="str">
        <f t="shared" si="23"/>
        <v>河北</v>
      </c>
      <c r="B307" s="36" t="str">
        <f t="shared" si="24"/>
        <v>沧州市</v>
      </c>
      <c r="C307" s="65" t="s">
        <v>752</v>
      </c>
      <c r="D307" s="36">
        <v>1437</v>
      </c>
      <c r="E307" s="36">
        <v>1590</v>
      </c>
      <c r="F307" s="36">
        <v>31</v>
      </c>
      <c r="G307" s="36">
        <v>0.3644</v>
      </c>
    </row>
    <row r="308" spans="1:7" ht="15" customHeight="1">
      <c r="A308" s="36" t="str">
        <f t="shared" si="23"/>
        <v>河北</v>
      </c>
      <c r="B308" s="36" t="str">
        <f t="shared" si="24"/>
        <v>沧州市</v>
      </c>
      <c r="C308" s="65" t="s">
        <v>753</v>
      </c>
      <c r="D308" s="36">
        <v>1434</v>
      </c>
      <c r="E308" s="36">
        <v>1577</v>
      </c>
      <c r="F308" s="36">
        <v>29</v>
      </c>
      <c r="G308" s="36">
        <v>0.3644</v>
      </c>
    </row>
    <row r="309" spans="1:7" ht="16.149999999999999" customHeight="1">
      <c r="A309" s="36" t="str">
        <f t="shared" si="23"/>
        <v>河北</v>
      </c>
      <c r="B309" s="36" t="s">
        <v>754</v>
      </c>
      <c r="C309" s="65" t="s">
        <v>754</v>
      </c>
      <c r="D309" s="36">
        <v>1391</v>
      </c>
      <c r="E309" s="36">
        <v>1522</v>
      </c>
      <c r="F309" s="36">
        <v>30</v>
      </c>
      <c r="G309" s="36">
        <v>0.3644</v>
      </c>
    </row>
    <row r="310" spans="1:7" ht="16.149999999999999" customHeight="1">
      <c r="A310" s="36" t="str">
        <f t="shared" si="23"/>
        <v>河北</v>
      </c>
      <c r="B310" s="36" t="str">
        <f t="shared" ref="B310:B319" si="25">B309</f>
        <v>衡水市</v>
      </c>
      <c r="C310" s="65" t="s">
        <v>755</v>
      </c>
      <c r="D310" s="36">
        <v>1403</v>
      </c>
      <c r="E310" s="36">
        <v>1543</v>
      </c>
      <c r="F310" s="36">
        <v>30</v>
      </c>
      <c r="G310" s="36">
        <v>0.3644</v>
      </c>
    </row>
    <row r="311" spans="1:7" ht="16.149999999999999" customHeight="1">
      <c r="A311" s="36" t="str">
        <f t="shared" si="23"/>
        <v>河北</v>
      </c>
      <c r="B311" s="36" t="str">
        <f t="shared" si="25"/>
        <v>衡水市</v>
      </c>
      <c r="C311" s="65" t="s">
        <v>756</v>
      </c>
      <c r="D311" s="36">
        <v>1412</v>
      </c>
      <c r="E311" s="36">
        <v>1555</v>
      </c>
      <c r="F311" s="36">
        <v>30</v>
      </c>
      <c r="G311" s="36">
        <v>0.3644</v>
      </c>
    </row>
    <row r="312" spans="1:7" ht="16.149999999999999" customHeight="1">
      <c r="A312" s="36" t="str">
        <f t="shared" si="23"/>
        <v>河北</v>
      </c>
      <c r="B312" s="36" t="str">
        <f t="shared" si="25"/>
        <v>衡水市</v>
      </c>
      <c r="C312" s="65" t="s">
        <v>757</v>
      </c>
      <c r="D312" s="36">
        <v>1394</v>
      </c>
      <c r="E312" s="36">
        <v>1524</v>
      </c>
      <c r="F312" s="36">
        <v>29</v>
      </c>
      <c r="G312" s="36">
        <v>0.3644</v>
      </c>
    </row>
    <row r="313" spans="1:7" ht="16.149999999999999" customHeight="1">
      <c r="A313" s="36" t="str">
        <f t="shared" si="23"/>
        <v>河北</v>
      </c>
      <c r="B313" s="36" t="str">
        <f t="shared" si="25"/>
        <v>衡水市</v>
      </c>
      <c r="C313" s="65" t="s">
        <v>758</v>
      </c>
      <c r="D313" s="36">
        <v>1420</v>
      </c>
      <c r="E313" s="36">
        <v>1571</v>
      </c>
      <c r="F313" s="36">
        <v>31</v>
      </c>
      <c r="G313" s="36">
        <v>0.3644</v>
      </c>
    </row>
    <row r="314" spans="1:7" ht="16.149999999999999" customHeight="1">
      <c r="A314" s="36" t="str">
        <f t="shared" si="23"/>
        <v>河北</v>
      </c>
      <c r="B314" s="36" t="str">
        <f t="shared" si="25"/>
        <v>衡水市</v>
      </c>
      <c r="C314" s="65" t="s">
        <v>759</v>
      </c>
      <c r="D314" s="36">
        <v>1445</v>
      </c>
      <c r="E314" s="36">
        <v>1596</v>
      </c>
      <c r="F314" s="36">
        <v>30</v>
      </c>
      <c r="G314" s="36">
        <v>0.3644</v>
      </c>
    </row>
    <row r="315" spans="1:7" ht="16.149999999999999" customHeight="1">
      <c r="A315" s="36" t="str">
        <f t="shared" si="23"/>
        <v>河北</v>
      </c>
      <c r="B315" s="36" t="str">
        <f t="shared" si="25"/>
        <v>衡水市</v>
      </c>
      <c r="C315" s="65" t="s">
        <v>760</v>
      </c>
      <c r="D315" s="36">
        <v>1433</v>
      </c>
      <c r="E315" s="36">
        <v>1589</v>
      </c>
      <c r="F315" s="36">
        <v>31</v>
      </c>
      <c r="G315" s="36">
        <v>0.3644</v>
      </c>
    </row>
    <row r="316" spans="1:7" ht="16.149999999999999" customHeight="1">
      <c r="A316" s="36" t="str">
        <f t="shared" si="23"/>
        <v>河北</v>
      </c>
      <c r="B316" s="36" t="str">
        <f t="shared" si="25"/>
        <v>衡水市</v>
      </c>
      <c r="C316" s="65" t="s">
        <v>761</v>
      </c>
      <c r="D316" s="36">
        <v>1427</v>
      </c>
      <c r="E316" s="36">
        <v>1580</v>
      </c>
      <c r="F316" s="36">
        <v>31</v>
      </c>
      <c r="G316" s="36">
        <v>0.3644</v>
      </c>
    </row>
    <row r="317" spans="1:7" ht="16.149999999999999" customHeight="1">
      <c r="A317" s="36" t="str">
        <f t="shared" si="23"/>
        <v>河北</v>
      </c>
      <c r="B317" s="36" t="str">
        <f t="shared" si="25"/>
        <v>衡水市</v>
      </c>
      <c r="C317" s="65" t="s">
        <v>762</v>
      </c>
      <c r="D317" s="36">
        <v>1389</v>
      </c>
      <c r="E317" s="36">
        <v>1523</v>
      </c>
      <c r="F317" s="36">
        <v>29</v>
      </c>
      <c r="G317" s="36">
        <v>0.3644</v>
      </c>
    </row>
    <row r="318" spans="1:7" ht="16.149999999999999" customHeight="1">
      <c r="A318" s="36" t="str">
        <f t="shared" si="23"/>
        <v>河北</v>
      </c>
      <c r="B318" s="36" t="str">
        <f t="shared" si="25"/>
        <v>衡水市</v>
      </c>
      <c r="C318" s="65" t="s">
        <v>763</v>
      </c>
      <c r="D318" s="36">
        <v>1412</v>
      </c>
      <c r="E318" s="36">
        <v>1550</v>
      </c>
      <c r="F318" s="36">
        <v>30</v>
      </c>
      <c r="G318" s="36">
        <v>0.3644</v>
      </c>
    </row>
    <row r="319" spans="1:7" ht="16.149999999999999" customHeight="1">
      <c r="A319" s="36" t="str">
        <f t="shared" si="23"/>
        <v>河北</v>
      </c>
      <c r="B319" s="36" t="str">
        <f t="shared" si="25"/>
        <v>衡水市</v>
      </c>
      <c r="C319" s="65" t="s">
        <v>764</v>
      </c>
      <c r="D319" s="36">
        <v>1401</v>
      </c>
      <c r="E319" s="36">
        <v>1530</v>
      </c>
      <c r="F319" s="36">
        <v>29</v>
      </c>
      <c r="G319" s="36">
        <v>0.3644</v>
      </c>
    </row>
    <row r="320" spans="1:7" ht="16.149999999999999" customHeight="1">
      <c r="A320" s="36" t="str">
        <f t="shared" si="23"/>
        <v>河北</v>
      </c>
      <c r="B320" s="36" t="s">
        <v>765</v>
      </c>
      <c r="C320" s="65" t="s">
        <v>765</v>
      </c>
      <c r="D320" s="36">
        <v>1463</v>
      </c>
      <c r="E320" s="36">
        <v>1639</v>
      </c>
      <c r="F320" s="36">
        <v>32</v>
      </c>
      <c r="G320" s="36">
        <v>0.3644</v>
      </c>
    </row>
    <row r="321" spans="1:7" ht="16.149999999999999" customHeight="1">
      <c r="A321" s="36" t="str">
        <f t="shared" si="23"/>
        <v>河北</v>
      </c>
      <c r="B321" s="36" t="str">
        <f t="shared" ref="B321:B343" si="26">B320</f>
        <v>保定市</v>
      </c>
      <c r="C321" s="65" t="s">
        <v>766</v>
      </c>
      <c r="D321" s="36">
        <v>1448</v>
      </c>
      <c r="E321" s="36">
        <v>1633</v>
      </c>
      <c r="F321" s="36">
        <v>33</v>
      </c>
      <c r="G321" s="36">
        <v>0.3644</v>
      </c>
    </row>
    <row r="322" spans="1:7" ht="16.149999999999999" customHeight="1">
      <c r="A322" s="36" t="str">
        <f t="shared" si="23"/>
        <v>河北</v>
      </c>
      <c r="B322" s="36" t="str">
        <f t="shared" si="26"/>
        <v>保定市</v>
      </c>
      <c r="C322" s="65" t="s">
        <v>767</v>
      </c>
      <c r="D322" s="36">
        <v>1484</v>
      </c>
      <c r="E322" s="36">
        <v>1714</v>
      </c>
      <c r="F322" s="36">
        <v>35</v>
      </c>
      <c r="G322" s="36">
        <v>0.3644</v>
      </c>
    </row>
    <row r="323" spans="1:7" ht="16.149999999999999" customHeight="1">
      <c r="A323" s="36" t="str">
        <f t="shared" si="23"/>
        <v>河北</v>
      </c>
      <c r="B323" s="36" t="str">
        <f t="shared" si="26"/>
        <v>保定市</v>
      </c>
      <c r="C323" s="65" t="s">
        <v>768</v>
      </c>
      <c r="D323" s="36">
        <v>1427</v>
      </c>
      <c r="E323" s="36">
        <v>1584</v>
      </c>
      <c r="F323" s="36">
        <v>31</v>
      </c>
      <c r="G323" s="36">
        <v>0.3644</v>
      </c>
    </row>
    <row r="324" spans="1:7" ht="16.149999999999999" customHeight="1">
      <c r="A324" s="36" t="str">
        <f t="shared" ref="A324:A355" si="27">A323</f>
        <v>河北</v>
      </c>
      <c r="B324" s="36" t="str">
        <f t="shared" si="26"/>
        <v>保定市</v>
      </c>
      <c r="C324" s="65" t="s">
        <v>769</v>
      </c>
      <c r="D324" s="36">
        <v>1473</v>
      </c>
      <c r="E324" s="36">
        <v>1685</v>
      </c>
      <c r="F324" s="36">
        <v>35</v>
      </c>
      <c r="G324" s="36">
        <v>0.3644</v>
      </c>
    </row>
    <row r="325" spans="1:7" ht="16.149999999999999" customHeight="1">
      <c r="A325" s="36" t="str">
        <f t="shared" si="27"/>
        <v>河北</v>
      </c>
      <c r="B325" s="36" t="str">
        <f t="shared" si="26"/>
        <v>保定市</v>
      </c>
      <c r="C325" s="65" t="s">
        <v>770</v>
      </c>
      <c r="D325" s="36">
        <v>1502</v>
      </c>
      <c r="E325" s="36">
        <v>1698</v>
      </c>
      <c r="F325" s="36">
        <v>33</v>
      </c>
      <c r="G325" s="36">
        <v>0.3644</v>
      </c>
    </row>
    <row r="326" spans="1:7" ht="16.149999999999999" customHeight="1">
      <c r="A326" s="36" t="str">
        <f t="shared" si="27"/>
        <v>河北</v>
      </c>
      <c r="B326" s="36" t="str">
        <f t="shared" si="26"/>
        <v>保定市</v>
      </c>
      <c r="C326" s="65" t="s">
        <v>771</v>
      </c>
      <c r="D326" s="36">
        <v>1468</v>
      </c>
      <c r="E326" s="36">
        <v>1637</v>
      </c>
      <c r="F326" s="36">
        <v>32</v>
      </c>
      <c r="G326" s="36">
        <v>0.3644</v>
      </c>
    </row>
    <row r="327" spans="1:7" ht="16.149999999999999" customHeight="1">
      <c r="A327" s="36" t="str">
        <f t="shared" si="27"/>
        <v>河北</v>
      </c>
      <c r="B327" s="36" t="str">
        <f t="shared" si="26"/>
        <v>保定市</v>
      </c>
      <c r="C327" s="65" t="s">
        <v>772</v>
      </c>
      <c r="D327" s="36">
        <v>1477</v>
      </c>
      <c r="E327" s="36">
        <v>1666</v>
      </c>
      <c r="F327" s="36">
        <v>32</v>
      </c>
      <c r="G327" s="36">
        <v>0.3644</v>
      </c>
    </row>
    <row r="328" spans="1:7" ht="16.149999999999999" customHeight="1">
      <c r="A328" s="36" t="str">
        <f t="shared" si="27"/>
        <v>河北</v>
      </c>
      <c r="B328" s="36" t="str">
        <f t="shared" si="26"/>
        <v>保定市</v>
      </c>
      <c r="C328" s="65" t="s">
        <v>773</v>
      </c>
      <c r="D328" s="36">
        <v>1510</v>
      </c>
      <c r="E328" s="36">
        <v>1722</v>
      </c>
      <c r="F328" s="36">
        <v>33</v>
      </c>
      <c r="G328" s="36">
        <v>0.3644</v>
      </c>
    </row>
    <row r="329" spans="1:7" ht="16.149999999999999" customHeight="1">
      <c r="A329" s="36" t="str">
        <f t="shared" si="27"/>
        <v>河北</v>
      </c>
      <c r="B329" s="36" t="str">
        <f t="shared" si="26"/>
        <v>保定市</v>
      </c>
      <c r="C329" s="65" t="s">
        <v>774</v>
      </c>
      <c r="D329" s="36">
        <v>1489</v>
      </c>
      <c r="E329" s="36">
        <v>1710</v>
      </c>
      <c r="F329" s="36">
        <v>34</v>
      </c>
      <c r="G329" s="36">
        <v>0.3644</v>
      </c>
    </row>
    <row r="330" spans="1:7" ht="16.149999999999999" customHeight="1">
      <c r="A330" s="36" t="str">
        <f t="shared" si="27"/>
        <v>河北</v>
      </c>
      <c r="B330" s="36" t="str">
        <f t="shared" si="26"/>
        <v>保定市</v>
      </c>
      <c r="C330" s="65" t="s">
        <v>775</v>
      </c>
      <c r="D330" s="36">
        <v>1457</v>
      </c>
      <c r="E330" s="36">
        <v>1647</v>
      </c>
      <c r="F330" s="36">
        <v>32</v>
      </c>
      <c r="G330" s="36">
        <v>0.3644</v>
      </c>
    </row>
    <row r="331" spans="1:7" ht="16.149999999999999" customHeight="1">
      <c r="A331" s="36" t="str">
        <f t="shared" si="27"/>
        <v>河北</v>
      </c>
      <c r="B331" s="36" t="str">
        <f t="shared" si="26"/>
        <v>保定市</v>
      </c>
      <c r="C331" s="65" t="s">
        <v>776</v>
      </c>
      <c r="D331" s="36">
        <v>1558</v>
      </c>
      <c r="E331" s="36">
        <v>1837</v>
      </c>
      <c r="F331" s="36">
        <v>38</v>
      </c>
      <c r="G331" s="36">
        <v>0.3644</v>
      </c>
    </row>
    <row r="332" spans="1:7" ht="16.149999999999999" customHeight="1">
      <c r="A332" s="36" t="str">
        <f t="shared" si="27"/>
        <v>河北</v>
      </c>
      <c r="B332" s="36" t="str">
        <f t="shared" si="26"/>
        <v>保定市</v>
      </c>
      <c r="C332" s="65" t="s">
        <v>777</v>
      </c>
      <c r="D332" s="36">
        <v>1467</v>
      </c>
      <c r="E332" s="36">
        <v>1676</v>
      </c>
      <c r="F332" s="36">
        <v>33</v>
      </c>
      <c r="G332" s="36">
        <v>0.3644</v>
      </c>
    </row>
    <row r="333" spans="1:7" ht="16.149999999999999" customHeight="1">
      <c r="A333" s="36" t="str">
        <f t="shared" si="27"/>
        <v>河北</v>
      </c>
      <c r="B333" s="36" t="str">
        <f t="shared" si="26"/>
        <v>保定市</v>
      </c>
      <c r="C333" s="65" t="s">
        <v>778</v>
      </c>
      <c r="D333" s="36">
        <v>1491</v>
      </c>
      <c r="E333" s="36">
        <v>1683</v>
      </c>
      <c r="F333" s="36">
        <v>32</v>
      </c>
      <c r="G333" s="36">
        <v>0.3644</v>
      </c>
    </row>
    <row r="334" spans="1:7" ht="16.149999999999999" customHeight="1">
      <c r="A334" s="36" t="str">
        <f t="shared" si="27"/>
        <v>河北</v>
      </c>
      <c r="B334" s="36" t="str">
        <f t="shared" si="26"/>
        <v>保定市</v>
      </c>
      <c r="C334" s="65" t="s">
        <v>779</v>
      </c>
      <c r="D334" s="36">
        <v>1494</v>
      </c>
      <c r="E334" s="36">
        <v>1680</v>
      </c>
      <c r="F334" s="36">
        <v>32</v>
      </c>
      <c r="G334" s="36">
        <v>0.3644</v>
      </c>
    </row>
    <row r="335" spans="1:7" ht="16.149999999999999" customHeight="1">
      <c r="A335" s="36" t="str">
        <f t="shared" si="27"/>
        <v>河北</v>
      </c>
      <c r="B335" s="36" t="str">
        <f t="shared" si="26"/>
        <v>保定市</v>
      </c>
      <c r="C335" s="65" t="s">
        <v>780</v>
      </c>
      <c r="D335" s="36">
        <v>1483</v>
      </c>
      <c r="E335" s="36">
        <v>1709</v>
      </c>
      <c r="F335" s="36">
        <v>35</v>
      </c>
      <c r="G335" s="36">
        <v>0.3644</v>
      </c>
    </row>
    <row r="336" spans="1:7" ht="16.149999999999999" customHeight="1">
      <c r="A336" s="36" t="str">
        <f t="shared" si="27"/>
        <v>河北</v>
      </c>
      <c r="B336" s="36" t="str">
        <f t="shared" si="26"/>
        <v>保定市</v>
      </c>
      <c r="C336" s="65" t="s">
        <v>781</v>
      </c>
      <c r="D336" s="36">
        <v>1432</v>
      </c>
      <c r="E336" s="36">
        <v>1592</v>
      </c>
      <c r="F336" s="36">
        <v>31</v>
      </c>
      <c r="G336" s="36">
        <v>0.3644</v>
      </c>
    </row>
    <row r="337" spans="1:7" ht="16.149999999999999" customHeight="1">
      <c r="A337" s="36" t="str">
        <f t="shared" si="27"/>
        <v>河北</v>
      </c>
      <c r="B337" s="36" t="str">
        <f t="shared" si="26"/>
        <v>保定市</v>
      </c>
      <c r="C337" s="65" t="s">
        <v>782</v>
      </c>
      <c r="D337" s="36">
        <v>1445</v>
      </c>
      <c r="E337" s="36">
        <v>1617</v>
      </c>
      <c r="F337" s="36">
        <v>32</v>
      </c>
      <c r="G337" s="36">
        <v>0.3644</v>
      </c>
    </row>
    <row r="338" spans="1:7" ht="16.149999999999999" customHeight="1">
      <c r="A338" s="36" t="str">
        <f t="shared" si="27"/>
        <v>河北</v>
      </c>
      <c r="B338" s="36" t="str">
        <f t="shared" si="26"/>
        <v>保定市</v>
      </c>
      <c r="C338" s="65" t="s">
        <v>783</v>
      </c>
      <c r="D338" s="36">
        <v>1442</v>
      </c>
      <c r="E338" s="36">
        <v>1632</v>
      </c>
      <c r="F338" s="36">
        <v>32</v>
      </c>
      <c r="G338" s="36">
        <v>0.3644</v>
      </c>
    </row>
    <row r="339" spans="1:7" ht="16.149999999999999" customHeight="1">
      <c r="A339" s="36" t="str">
        <f t="shared" si="27"/>
        <v>河北</v>
      </c>
      <c r="B339" s="36" t="str">
        <f t="shared" si="26"/>
        <v>保定市</v>
      </c>
      <c r="C339" s="65" t="s">
        <v>784</v>
      </c>
      <c r="D339" s="36">
        <v>1450</v>
      </c>
      <c r="E339" s="36">
        <v>1637</v>
      </c>
      <c r="F339" s="36">
        <v>32</v>
      </c>
      <c r="G339" s="36">
        <v>0.3644</v>
      </c>
    </row>
    <row r="340" spans="1:7" ht="16.149999999999999" customHeight="1">
      <c r="A340" s="36" t="str">
        <f t="shared" si="27"/>
        <v>河北</v>
      </c>
      <c r="B340" s="36" t="str">
        <f t="shared" si="26"/>
        <v>保定市</v>
      </c>
      <c r="C340" s="65" t="s">
        <v>785</v>
      </c>
      <c r="D340" s="36">
        <v>1517</v>
      </c>
      <c r="E340" s="36">
        <v>1725</v>
      </c>
      <c r="F340" s="36">
        <v>33</v>
      </c>
      <c r="G340" s="36">
        <v>0.3644</v>
      </c>
    </row>
    <row r="341" spans="1:7" ht="16.149999999999999" customHeight="1">
      <c r="A341" s="36" t="str">
        <f t="shared" si="27"/>
        <v>河北</v>
      </c>
      <c r="B341" s="36" t="str">
        <f t="shared" si="26"/>
        <v>保定市</v>
      </c>
      <c r="C341" s="65" t="s">
        <v>786</v>
      </c>
      <c r="D341" s="36">
        <v>1577</v>
      </c>
      <c r="E341" s="36">
        <v>1864</v>
      </c>
      <c r="F341" s="36">
        <v>36</v>
      </c>
      <c r="G341" s="36">
        <v>0.3644</v>
      </c>
    </row>
    <row r="342" spans="1:7" ht="16.149999999999999" customHeight="1">
      <c r="A342" s="36" t="str">
        <f t="shared" si="27"/>
        <v>河北</v>
      </c>
      <c r="B342" s="36" t="str">
        <f t="shared" si="26"/>
        <v>保定市</v>
      </c>
      <c r="C342" s="65" t="s">
        <v>787</v>
      </c>
      <c r="D342" s="36">
        <v>1430</v>
      </c>
      <c r="E342" s="36">
        <v>1584</v>
      </c>
      <c r="F342" s="36">
        <v>31</v>
      </c>
      <c r="G342" s="36">
        <v>0.3644</v>
      </c>
    </row>
    <row r="343" spans="1:7" ht="16.149999999999999" customHeight="1">
      <c r="A343" s="36" t="str">
        <f t="shared" si="27"/>
        <v>河北</v>
      </c>
      <c r="B343" s="36" t="str">
        <f t="shared" si="26"/>
        <v>保定市</v>
      </c>
      <c r="C343" s="65" t="s">
        <v>788</v>
      </c>
      <c r="D343" s="36">
        <v>1430</v>
      </c>
      <c r="E343" s="36">
        <v>1586</v>
      </c>
      <c r="F343" s="36">
        <v>31</v>
      </c>
      <c r="G343" s="36">
        <v>0.3644</v>
      </c>
    </row>
    <row r="344" spans="1:7" ht="16.149999999999999" customHeight="1">
      <c r="A344" s="36" t="str">
        <f t="shared" si="27"/>
        <v>河北</v>
      </c>
      <c r="B344" s="36" t="s">
        <v>789</v>
      </c>
      <c r="C344" s="91" t="s">
        <v>790</v>
      </c>
      <c r="D344" s="36">
        <v>1432</v>
      </c>
      <c r="E344" s="36">
        <v>1606</v>
      </c>
      <c r="F344" s="36">
        <v>32</v>
      </c>
      <c r="G344" s="36">
        <v>0.372</v>
      </c>
    </row>
    <row r="345" spans="1:7" ht="16.149999999999999" customHeight="1">
      <c r="A345" s="36" t="str">
        <f t="shared" si="27"/>
        <v>河北</v>
      </c>
      <c r="B345" s="36" t="str">
        <f t="shared" ref="B345:B352" si="28">B344</f>
        <v>唐山市</v>
      </c>
      <c r="C345" s="65" t="s">
        <v>789</v>
      </c>
      <c r="D345" s="36">
        <v>1446</v>
      </c>
      <c r="E345" s="36">
        <v>1637</v>
      </c>
      <c r="F345" s="36">
        <v>32</v>
      </c>
      <c r="G345" s="36">
        <v>0.372</v>
      </c>
    </row>
    <row r="346" spans="1:7" ht="16.149999999999999" customHeight="1">
      <c r="A346" s="36" t="str">
        <f t="shared" si="27"/>
        <v>河北</v>
      </c>
      <c r="B346" s="36" t="str">
        <f t="shared" si="28"/>
        <v>唐山市</v>
      </c>
      <c r="C346" s="65" t="s">
        <v>791</v>
      </c>
      <c r="D346" s="36">
        <v>1471</v>
      </c>
      <c r="E346" s="36">
        <v>1672</v>
      </c>
      <c r="F346" s="36">
        <v>33</v>
      </c>
      <c r="G346" s="36">
        <v>0.372</v>
      </c>
    </row>
    <row r="347" spans="1:7" ht="16.149999999999999" customHeight="1">
      <c r="A347" s="36" t="str">
        <f t="shared" si="27"/>
        <v>河北</v>
      </c>
      <c r="B347" s="36" t="str">
        <f t="shared" si="28"/>
        <v>唐山市</v>
      </c>
      <c r="C347" s="65" t="s">
        <v>792</v>
      </c>
      <c r="D347" s="36">
        <v>1449</v>
      </c>
      <c r="E347" s="36">
        <v>1628</v>
      </c>
      <c r="F347" s="36">
        <v>33</v>
      </c>
      <c r="G347" s="36">
        <v>0.372</v>
      </c>
    </row>
    <row r="348" spans="1:7" ht="16.149999999999999" customHeight="1">
      <c r="A348" s="36" t="str">
        <f t="shared" si="27"/>
        <v>河北</v>
      </c>
      <c r="B348" s="36" t="str">
        <f t="shared" si="28"/>
        <v>唐山市</v>
      </c>
      <c r="C348" s="65" t="s">
        <v>793</v>
      </c>
      <c r="D348" s="36">
        <v>1470</v>
      </c>
      <c r="E348" s="36">
        <v>1684</v>
      </c>
      <c r="F348" s="36">
        <v>35</v>
      </c>
      <c r="G348" s="36">
        <v>0.372</v>
      </c>
    </row>
    <row r="349" spans="1:7" ht="16.149999999999999" customHeight="1">
      <c r="A349" s="36" t="str">
        <f t="shared" si="27"/>
        <v>河北</v>
      </c>
      <c r="B349" s="36" t="str">
        <f t="shared" si="28"/>
        <v>唐山市</v>
      </c>
      <c r="C349" s="65" t="s">
        <v>794</v>
      </c>
      <c r="D349" s="36">
        <v>1443</v>
      </c>
      <c r="E349" s="36">
        <v>1620</v>
      </c>
      <c r="F349" s="36">
        <v>32</v>
      </c>
      <c r="G349" s="36">
        <v>0.372</v>
      </c>
    </row>
    <row r="350" spans="1:7" ht="16.149999999999999" customHeight="1">
      <c r="A350" s="36" t="str">
        <f t="shared" si="27"/>
        <v>河北</v>
      </c>
      <c r="B350" s="36" t="str">
        <f t="shared" si="28"/>
        <v>唐山市</v>
      </c>
      <c r="C350" s="65" t="s">
        <v>795</v>
      </c>
      <c r="D350" s="36">
        <v>1495</v>
      </c>
      <c r="E350" s="36">
        <v>1746</v>
      </c>
      <c r="F350" s="36">
        <v>35</v>
      </c>
      <c r="G350" s="36">
        <v>0.372</v>
      </c>
    </row>
    <row r="351" spans="1:7" ht="16.149999999999999" customHeight="1">
      <c r="A351" s="36" t="str">
        <f t="shared" si="27"/>
        <v>河北</v>
      </c>
      <c r="B351" s="36" t="str">
        <f t="shared" si="28"/>
        <v>唐山市</v>
      </c>
      <c r="C351" s="65" t="s">
        <v>796</v>
      </c>
      <c r="D351" s="36">
        <v>1495</v>
      </c>
      <c r="E351" s="36">
        <v>1739</v>
      </c>
      <c r="F351" s="36">
        <v>35</v>
      </c>
      <c r="G351" s="36">
        <v>0.372</v>
      </c>
    </row>
    <row r="352" spans="1:7" ht="16.149999999999999" customHeight="1">
      <c r="A352" s="36" t="str">
        <f t="shared" si="27"/>
        <v>河北</v>
      </c>
      <c r="B352" s="36" t="str">
        <f t="shared" si="28"/>
        <v>唐山市</v>
      </c>
      <c r="C352" s="65" t="s">
        <v>797</v>
      </c>
      <c r="D352" s="36">
        <v>1481</v>
      </c>
      <c r="E352" s="36">
        <v>1722</v>
      </c>
      <c r="F352" s="36">
        <v>35</v>
      </c>
      <c r="G352" s="36">
        <v>0.372</v>
      </c>
    </row>
    <row r="353" spans="1:7" ht="16.149999999999999" customHeight="1">
      <c r="A353" s="36" t="str">
        <f t="shared" si="27"/>
        <v>河北</v>
      </c>
      <c r="B353" s="36" t="s">
        <v>798</v>
      </c>
      <c r="C353" s="65" t="s">
        <v>798</v>
      </c>
      <c r="D353" s="36">
        <v>1580</v>
      </c>
      <c r="E353" s="36">
        <v>1887</v>
      </c>
      <c r="F353" s="36">
        <v>37</v>
      </c>
      <c r="G353" s="36">
        <v>0.372</v>
      </c>
    </row>
    <row r="354" spans="1:7" ht="16.149999999999999" customHeight="1">
      <c r="A354" s="36" t="str">
        <f t="shared" si="27"/>
        <v>河北</v>
      </c>
      <c r="B354" s="36" t="str">
        <f t="shared" ref="B354:B366" si="29">B353</f>
        <v>张家口市</v>
      </c>
      <c r="C354" s="65" t="s">
        <v>799</v>
      </c>
      <c r="D354" s="36">
        <v>1497</v>
      </c>
      <c r="E354" s="36">
        <v>1736</v>
      </c>
      <c r="F354" s="36">
        <v>36</v>
      </c>
      <c r="G354" s="36">
        <v>0.372</v>
      </c>
    </row>
    <row r="355" spans="1:7" ht="16.149999999999999" customHeight="1">
      <c r="A355" s="36" t="str">
        <f t="shared" si="27"/>
        <v>河北</v>
      </c>
      <c r="B355" s="36" t="str">
        <f t="shared" si="29"/>
        <v>张家口市</v>
      </c>
      <c r="C355" s="65" t="s">
        <v>800</v>
      </c>
      <c r="D355" s="36">
        <v>1563</v>
      </c>
      <c r="E355" s="36">
        <v>1859</v>
      </c>
      <c r="F355" s="36">
        <v>37</v>
      </c>
      <c r="G355" s="36">
        <v>0.372</v>
      </c>
    </row>
    <row r="356" spans="1:7" ht="16.149999999999999" customHeight="1">
      <c r="A356" s="36" t="str">
        <f t="shared" ref="A356:A389" si="30">A355</f>
        <v>河北</v>
      </c>
      <c r="B356" s="36" t="str">
        <f t="shared" si="29"/>
        <v>张家口市</v>
      </c>
      <c r="C356" s="65" t="s">
        <v>801</v>
      </c>
      <c r="D356" s="36">
        <v>1615</v>
      </c>
      <c r="E356" s="36">
        <v>1933</v>
      </c>
      <c r="F356" s="36">
        <v>37</v>
      </c>
      <c r="G356" s="36">
        <v>0.372</v>
      </c>
    </row>
    <row r="357" spans="1:7" ht="16.149999999999999" customHeight="1">
      <c r="A357" s="36" t="str">
        <f t="shared" si="30"/>
        <v>河北</v>
      </c>
      <c r="B357" s="36" t="str">
        <f t="shared" si="29"/>
        <v>张家口市</v>
      </c>
      <c r="C357" s="65" t="s">
        <v>802</v>
      </c>
      <c r="D357" s="36">
        <v>1565</v>
      </c>
      <c r="E357" s="36">
        <v>1838</v>
      </c>
      <c r="F357" s="36">
        <v>38</v>
      </c>
      <c r="G357" s="36">
        <v>0.372</v>
      </c>
    </row>
    <row r="358" spans="1:7" ht="16.149999999999999" customHeight="1">
      <c r="A358" s="36" t="str">
        <f t="shared" si="30"/>
        <v>河北</v>
      </c>
      <c r="B358" s="36" t="str">
        <f t="shared" si="29"/>
        <v>张家口市</v>
      </c>
      <c r="C358" s="65" t="s">
        <v>803</v>
      </c>
      <c r="D358" s="36">
        <v>1561</v>
      </c>
      <c r="E358" s="36">
        <v>1869</v>
      </c>
      <c r="F358" s="36">
        <v>38</v>
      </c>
      <c r="G358" s="36">
        <v>0.372</v>
      </c>
    </row>
    <row r="359" spans="1:7" ht="16.149999999999999" customHeight="1">
      <c r="A359" s="36" t="str">
        <f t="shared" si="30"/>
        <v>河北</v>
      </c>
      <c r="B359" s="36" t="str">
        <f t="shared" si="29"/>
        <v>张家口市</v>
      </c>
      <c r="C359" s="65" t="s">
        <v>804</v>
      </c>
      <c r="D359" s="36">
        <v>1567</v>
      </c>
      <c r="E359" s="36">
        <v>1849</v>
      </c>
      <c r="F359" s="36">
        <v>36</v>
      </c>
      <c r="G359" s="36">
        <v>0.372</v>
      </c>
    </row>
    <row r="360" spans="1:7" ht="16.149999999999999" customHeight="1">
      <c r="A360" s="36" t="str">
        <f t="shared" si="30"/>
        <v>河北</v>
      </c>
      <c r="B360" s="36" t="str">
        <f t="shared" si="29"/>
        <v>张家口市</v>
      </c>
      <c r="C360" s="65" t="s">
        <v>805</v>
      </c>
      <c r="D360" s="36">
        <v>1566</v>
      </c>
      <c r="E360" s="36">
        <v>1859</v>
      </c>
      <c r="F360" s="36">
        <v>38</v>
      </c>
      <c r="G360" s="36">
        <v>0.372</v>
      </c>
    </row>
    <row r="361" spans="1:7" ht="16.149999999999999" customHeight="1">
      <c r="A361" s="36" t="str">
        <f t="shared" si="30"/>
        <v>河北</v>
      </c>
      <c r="B361" s="36" t="str">
        <f t="shared" si="29"/>
        <v>张家口市</v>
      </c>
      <c r="C361" s="65" t="s">
        <v>806</v>
      </c>
      <c r="D361" s="36">
        <v>1557</v>
      </c>
      <c r="E361" s="36">
        <v>1852</v>
      </c>
      <c r="F361" s="36">
        <v>36</v>
      </c>
      <c r="G361" s="36">
        <v>0.372</v>
      </c>
    </row>
    <row r="362" spans="1:7" ht="16.149999999999999" customHeight="1">
      <c r="A362" s="36" t="str">
        <f t="shared" si="30"/>
        <v>河北</v>
      </c>
      <c r="B362" s="36" t="str">
        <f t="shared" si="29"/>
        <v>张家口市</v>
      </c>
      <c r="C362" s="65" t="s">
        <v>807</v>
      </c>
      <c r="D362" s="36">
        <v>1582</v>
      </c>
      <c r="E362" s="36">
        <v>1890</v>
      </c>
      <c r="F362" s="36">
        <v>37</v>
      </c>
      <c r="G362" s="36">
        <v>0.372</v>
      </c>
    </row>
    <row r="363" spans="1:7" ht="16.149999999999999" customHeight="1">
      <c r="A363" s="36" t="str">
        <f t="shared" si="30"/>
        <v>河北</v>
      </c>
      <c r="B363" s="36" t="str">
        <f t="shared" si="29"/>
        <v>张家口市</v>
      </c>
      <c r="C363" s="65" t="s">
        <v>808</v>
      </c>
      <c r="D363" s="36">
        <v>1522</v>
      </c>
      <c r="E363" s="36">
        <v>1810</v>
      </c>
      <c r="F363" s="36">
        <v>38</v>
      </c>
      <c r="G363" s="36">
        <v>0.372</v>
      </c>
    </row>
    <row r="364" spans="1:7" ht="16.149999999999999" customHeight="1">
      <c r="A364" s="36" t="str">
        <f t="shared" si="30"/>
        <v>河北</v>
      </c>
      <c r="B364" s="36" t="str">
        <f t="shared" si="29"/>
        <v>张家口市</v>
      </c>
      <c r="C364" s="65" t="s">
        <v>809</v>
      </c>
      <c r="D364" s="36">
        <v>1534</v>
      </c>
      <c r="E364" s="36">
        <v>1822</v>
      </c>
      <c r="F364" s="36">
        <v>37</v>
      </c>
      <c r="G364" s="36">
        <v>0.372</v>
      </c>
    </row>
    <row r="365" spans="1:7" ht="16.149999999999999" customHeight="1">
      <c r="A365" s="36" t="str">
        <f t="shared" si="30"/>
        <v>河北</v>
      </c>
      <c r="B365" s="36" t="str">
        <f t="shared" si="29"/>
        <v>张家口市</v>
      </c>
      <c r="C365" s="65" t="s">
        <v>810</v>
      </c>
      <c r="D365" s="36">
        <v>1596</v>
      </c>
      <c r="E365" s="36">
        <v>1942</v>
      </c>
      <c r="F365" s="36">
        <v>39</v>
      </c>
      <c r="G365" s="36">
        <v>0.372</v>
      </c>
    </row>
    <row r="366" spans="1:7" ht="16.149999999999999" customHeight="1">
      <c r="A366" s="36" t="str">
        <f t="shared" si="30"/>
        <v>河北</v>
      </c>
      <c r="B366" s="36" t="str">
        <f t="shared" si="29"/>
        <v>张家口市</v>
      </c>
      <c r="C366" s="65" t="s">
        <v>811</v>
      </c>
      <c r="D366" s="36">
        <v>1573</v>
      </c>
      <c r="E366" s="36">
        <v>1885</v>
      </c>
      <c r="F366" s="36">
        <v>37</v>
      </c>
      <c r="G366" s="36">
        <v>0.372</v>
      </c>
    </row>
    <row r="367" spans="1:7" ht="16.149999999999999" customHeight="1">
      <c r="A367" s="36" t="str">
        <f t="shared" si="30"/>
        <v>河北</v>
      </c>
      <c r="B367" s="36" t="s">
        <v>812</v>
      </c>
      <c r="C367" s="92" t="s">
        <v>812</v>
      </c>
      <c r="D367" s="36">
        <v>1463</v>
      </c>
      <c r="E367" s="36">
        <v>1669</v>
      </c>
      <c r="F367" s="36">
        <v>34</v>
      </c>
      <c r="G367" s="36">
        <v>0.3644</v>
      </c>
    </row>
    <row r="368" spans="1:7" ht="16.149999999999999" customHeight="1">
      <c r="A368" s="36" t="str">
        <f t="shared" si="30"/>
        <v>河北</v>
      </c>
      <c r="B368" s="36" t="str">
        <f t="shared" ref="B368:B375" si="31">B367</f>
        <v>廊坊市</v>
      </c>
      <c r="C368" s="92" t="s">
        <v>813</v>
      </c>
      <c r="D368" s="36">
        <v>1440</v>
      </c>
      <c r="E368" s="36">
        <v>1617</v>
      </c>
      <c r="F368" s="36">
        <v>33</v>
      </c>
      <c r="G368" s="36">
        <v>0.3644</v>
      </c>
    </row>
    <row r="369" spans="1:7" ht="16.149999999999999" customHeight="1">
      <c r="A369" s="36" t="str">
        <f t="shared" si="30"/>
        <v>河北</v>
      </c>
      <c r="B369" s="36" t="str">
        <f t="shared" si="31"/>
        <v>廊坊市</v>
      </c>
      <c r="C369" s="92" t="s">
        <v>814</v>
      </c>
      <c r="D369" s="36">
        <v>1480</v>
      </c>
      <c r="E369" s="36">
        <v>1704</v>
      </c>
      <c r="F369" s="36">
        <v>36</v>
      </c>
      <c r="G369" s="36">
        <v>0.3644</v>
      </c>
    </row>
    <row r="370" spans="1:7" ht="16.149999999999999" customHeight="1">
      <c r="A370" s="36" t="str">
        <f t="shared" si="30"/>
        <v>河北</v>
      </c>
      <c r="B370" s="36" t="str">
        <f t="shared" si="31"/>
        <v>廊坊市</v>
      </c>
      <c r="C370" s="92" t="s">
        <v>815</v>
      </c>
      <c r="D370" s="36">
        <v>1453</v>
      </c>
      <c r="E370" s="36">
        <v>1643</v>
      </c>
      <c r="F370" s="36">
        <v>33</v>
      </c>
      <c r="G370" s="36">
        <v>0.3644</v>
      </c>
    </row>
    <row r="371" spans="1:7" ht="16.149999999999999" customHeight="1">
      <c r="A371" s="36" t="str">
        <f t="shared" si="30"/>
        <v>河北</v>
      </c>
      <c r="B371" s="36" t="str">
        <f t="shared" si="31"/>
        <v>廊坊市</v>
      </c>
      <c r="C371" s="92" t="s">
        <v>816</v>
      </c>
      <c r="D371" s="36">
        <v>1477</v>
      </c>
      <c r="E371" s="36">
        <v>1686</v>
      </c>
      <c r="F371" s="36">
        <v>34</v>
      </c>
      <c r="G371" s="36">
        <v>0.3644</v>
      </c>
    </row>
    <row r="372" spans="1:7" ht="16.149999999999999" customHeight="1">
      <c r="A372" s="36" t="str">
        <f t="shared" si="30"/>
        <v>河北</v>
      </c>
      <c r="B372" s="36" t="str">
        <f t="shared" si="31"/>
        <v>廊坊市</v>
      </c>
      <c r="C372" s="92" t="s">
        <v>817</v>
      </c>
      <c r="D372" s="36">
        <v>1469</v>
      </c>
      <c r="E372" s="36">
        <v>1683</v>
      </c>
      <c r="F372" s="36">
        <v>35</v>
      </c>
      <c r="G372" s="36">
        <v>0.3644</v>
      </c>
    </row>
    <row r="373" spans="1:7" ht="16.149999999999999" customHeight="1">
      <c r="A373" s="36" t="str">
        <f t="shared" si="30"/>
        <v>河北</v>
      </c>
      <c r="B373" s="36" t="str">
        <f t="shared" si="31"/>
        <v>廊坊市</v>
      </c>
      <c r="C373" s="65" t="s">
        <v>818</v>
      </c>
      <c r="D373" s="36">
        <v>1435</v>
      </c>
      <c r="E373" s="36">
        <v>1601</v>
      </c>
      <c r="F373" s="36">
        <v>31</v>
      </c>
      <c r="G373" s="36">
        <v>0.3644</v>
      </c>
    </row>
    <row r="374" spans="1:7" ht="16.149999999999999" customHeight="1">
      <c r="A374" s="36" t="str">
        <f t="shared" si="30"/>
        <v>河北</v>
      </c>
      <c r="B374" s="36" t="str">
        <f t="shared" si="31"/>
        <v>廊坊市</v>
      </c>
      <c r="C374" s="65" t="s">
        <v>819</v>
      </c>
      <c r="D374" s="36">
        <v>1434</v>
      </c>
      <c r="E374" s="36">
        <v>1601</v>
      </c>
      <c r="F374" s="36">
        <v>32</v>
      </c>
      <c r="G374" s="36">
        <v>0.3644</v>
      </c>
    </row>
    <row r="375" spans="1:7" ht="15" customHeight="1">
      <c r="A375" s="36" t="str">
        <f t="shared" si="30"/>
        <v>河北</v>
      </c>
      <c r="B375" s="36" t="str">
        <f t="shared" si="31"/>
        <v>廊坊市</v>
      </c>
      <c r="C375" s="92" t="s">
        <v>820</v>
      </c>
      <c r="D375" s="36">
        <v>1475</v>
      </c>
      <c r="E375" s="36">
        <v>1698</v>
      </c>
      <c r="F375" s="36">
        <v>36</v>
      </c>
      <c r="G375" s="36">
        <v>0.3644</v>
      </c>
    </row>
    <row r="376" spans="1:7" ht="16.149999999999999" customHeight="1">
      <c r="A376" s="36" t="str">
        <f t="shared" si="30"/>
        <v>河北</v>
      </c>
      <c r="B376" s="36" t="s">
        <v>821</v>
      </c>
      <c r="C376" s="65" t="s">
        <v>821</v>
      </c>
      <c r="D376" s="36">
        <v>1431</v>
      </c>
      <c r="E376" s="36">
        <v>1670</v>
      </c>
      <c r="F376" s="36">
        <v>36</v>
      </c>
      <c r="G376" s="36">
        <v>0.372</v>
      </c>
    </row>
    <row r="377" spans="1:7" ht="16.149999999999999" customHeight="1">
      <c r="A377" s="36" t="str">
        <f t="shared" si="30"/>
        <v>河北</v>
      </c>
      <c r="B377" s="36" t="str">
        <f t="shared" ref="B377:B384" si="32">B376</f>
        <v>承德市</v>
      </c>
      <c r="C377" s="65" t="s">
        <v>822</v>
      </c>
      <c r="D377" s="36">
        <v>1515</v>
      </c>
      <c r="E377" s="36">
        <v>1789</v>
      </c>
      <c r="F377" s="36">
        <v>37</v>
      </c>
      <c r="G377" s="36">
        <v>0.372</v>
      </c>
    </row>
    <row r="378" spans="1:7" ht="16.149999999999999" customHeight="1">
      <c r="A378" s="36" t="str">
        <f t="shared" si="30"/>
        <v>河北</v>
      </c>
      <c r="B378" s="36" t="str">
        <f t="shared" si="32"/>
        <v>承德市</v>
      </c>
      <c r="C378" s="65" t="s">
        <v>823</v>
      </c>
      <c r="D378" s="36">
        <v>1522</v>
      </c>
      <c r="E378" s="36">
        <v>1815</v>
      </c>
      <c r="F378" s="36">
        <v>37</v>
      </c>
      <c r="G378" s="36">
        <v>0.372</v>
      </c>
    </row>
    <row r="379" spans="1:7" ht="16.149999999999999" customHeight="1">
      <c r="A379" s="36" t="str">
        <f t="shared" si="30"/>
        <v>河北</v>
      </c>
      <c r="B379" s="36" t="str">
        <f t="shared" si="32"/>
        <v>承德市</v>
      </c>
      <c r="C379" s="65" t="s">
        <v>824</v>
      </c>
      <c r="D379" s="36">
        <v>1503</v>
      </c>
      <c r="E379" s="36">
        <v>1800</v>
      </c>
      <c r="F379" s="36">
        <v>36</v>
      </c>
      <c r="G379" s="36">
        <v>0.372</v>
      </c>
    </row>
    <row r="380" spans="1:7" ht="16.149999999999999" customHeight="1">
      <c r="A380" s="36" t="str">
        <f t="shared" si="30"/>
        <v>河北</v>
      </c>
      <c r="B380" s="36" t="str">
        <f t="shared" si="32"/>
        <v>承德市</v>
      </c>
      <c r="C380" s="65" t="s">
        <v>825</v>
      </c>
      <c r="D380" s="36">
        <v>1525</v>
      </c>
      <c r="E380" s="36">
        <v>1826</v>
      </c>
      <c r="F380" s="36">
        <v>37</v>
      </c>
      <c r="G380" s="36">
        <v>0.372</v>
      </c>
    </row>
    <row r="381" spans="1:7" ht="16.149999999999999" customHeight="1">
      <c r="A381" s="36" t="str">
        <f t="shared" si="30"/>
        <v>河北</v>
      </c>
      <c r="B381" s="36" t="str">
        <f t="shared" si="32"/>
        <v>承德市</v>
      </c>
      <c r="C381" s="65" t="s">
        <v>826</v>
      </c>
      <c r="D381" s="36">
        <v>1517</v>
      </c>
      <c r="E381" s="36">
        <v>1894</v>
      </c>
      <c r="F381" s="36">
        <v>41</v>
      </c>
      <c r="G381" s="36">
        <v>0.372</v>
      </c>
    </row>
    <row r="382" spans="1:7" ht="15" customHeight="1">
      <c r="A382" s="36" t="str">
        <f t="shared" si="30"/>
        <v>河北</v>
      </c>
      <c r="B382" s="36" t="str">
        <f t="shared" si="32"/>
        <v>承德市</v>
      </c>
      <c r="C382" s="65" t="s">
        <v>827</v>
      </c>
      <c r="D382" s="36">
        <v>1609</v>
      </c>
      <c r="E382" s="36">
        <v>1981</v>
      </c>
      <c r="F382" s="36">
        <v>39</v>
      </c>
      <c r="G382" s="36">
        <v>0.372</v>
      </c>
    </row>
    <row r="383" spans="1:7" ht="15" customHeight="1">
      <c r="A383" s="36" t="str">
        <f t="shared" si="30"/>
        <v>河北</v>
      </c>
      <c r="B383" s="36" t="str">
        <f t="shared" si="32"/>
        <v>承德市</v>
      </c>
      <c r="C383" s="65" t="s">
        <v>828</v>
      </c>
      <c r="D383" s="36">
        <v>1490</v>
      </c>
      <c r="E383" s="36">
        <v>1762</v>
      </c>
      <c r="F383" s="36">
        <v>38</v>
      </c>
      <c r="G383" s="36">
        <v>0.372</v>
      </c>
    </row>
    <row r="384" spans="1:7" ht="15" customHeight="1">
      <c r="A384" s="36" t="str">
        <f t="shared" si="30"/>
        <v>河北</v>
      </c>
      <c r="B384" s="36" t="str">
        <f t="shared" si="32"/>
        <v>承德市</v>
      </c>
      <c r="C384" s="65" t="s">
        <v>829</v>
      </c>
      <c r="D384" s="36">
        <v>1527</v>
      </c>
      <c r="E384" s="36">
        <v>1870</v>
      </c>
      <c r="F384" s="36">
        <v>39</v>
      </c>
      <c r="G384" s="36">
        <v>0.372</v>
      </c>
    </row>
    <row r="385" spans="1:7" ht="16.149999999999999" customHeight="1">
      <c r="A385" s="36" t="str">
        <f t="shared" si="30"/>
        <v>河北</v>
      </c>
      <c r="B385" s="36" t="s">
        <v>830</v>
      </c>
      <c r="C385" s="65" t="s">
        <v>830</v>
      </c>
      <c r="D385" s="36">
        <v>1455</v>
      </c>
      <c r="E385" s="36">
        <v>1661</v>
      </c>
      <c r="F385" s="36">
        <v>33</v>
      </c>
      <c r="G385" s="36">
        <v>0.3644</v>
      </c>
    </row>
    <row r="386" spans="1:7" ht="15" customHeight="1">
      <c r="A386" s="36" t="str">
        <f t="shared" si="30"/>
        <v>河北</v>
      </c>
      <c r="B386" s="36" t="str">
        <f>B385</f>
        <v>秦皇岛市</v>
      </c>
      <c r="C386" s="65" t="s">
        <v>831</v>
      </c>
      <c r="D386" s="36">
        <v>1478</v>
      </c>
      <c r="E386" s="36">
        <v>1741</v>
      </c>
      <c r="F386" s="36">
        <v>36</v>
      </c>
      <c r="G386" s="36">
        <v>0.3644</v>
      </c>
    </row>
    <row r="387" spans="1:7" ht="16.149999999999999" customHeight="1">
      <c r="A387" s="36" t="str">
        <f t="shared" si="30"/>
        <v>河北</v>
      </c>
      <c r="B387" s="36" t="str">
        <f>B386</f>
        <v>秦皇岛市</v>
      </c>
      <c r="C387" s="65" t="s">
        <v>832</v>
      </c>
      <c r="D387" s="36">
        <v>1477</v>
      </c>
      <c r="E387" s="36">
        <v>1676</v>
      </c>
      <c r="F387" s="36">
        <v>33</v>
      </c>
      <c r="G387" s="36">
        <v>0.3644</v>
      </c>
    </row>
    <row r="388" spans="1:7" ht="16.149999999999999" customHeight="1">
      <c r="A388" s="36" t="str">
        <f t="shared" si="30"/>
        <v>河北</v>
      </c>
      <c r="B388" s="36" t="str">
        <f>B387</f>
        <v>秦皇岛市</v>
      </c>
      <c r="C388" s="65" t="s">
        <v>833</v>
      </c>
      <c r="D388" s="36">
        <v>1485</v>
      </c>
      <c r="E388" s="36">
        <v>1687</v>
      </c>
      <c r="F388" s="36">
        <v>34</v>
      </c>
      <c r="G388" s="36">
        <v>0.3644</v>
      </c>
    </row>
    <row r="389" spans="1:7" ht="16.149999999999999" customHeight="1">
      <c r="A389" s="36" t="str">
        <f t="shared" si="30"/>
        <v>河北</v>
      </c>
      <c r="B389" s="36" t="str">
        <f>B388</f>
        <v>秦皇岛市</v>
      </c>
      <c r="C389" s="65" t="s">
        <v>834</v>
      </c>
      <c r="D389" s="36">
        <v>1483</v>
      </c>
      <c r="E389" s="36">
        <v>1698</v>
      </c>
      <c r="F389" s="36">
        <v>34</v>
      </c>
      <c r="G389" s="36">
        <v>0.3644</v>
      </c>
    </row>
    <row r="390" spans="1:7" ht="15" customHeight="1">
      <c r="A390" s="36" t="s">
        <v>835</v>
      </c>
      <c r="B390" s="36" t="s">
        <v>836</v>
      </c>
      <c r="C390" s="36" t="s">
        <v>837</v>
      </c>
      <c r="D390" s="36">
        <v>1403</v>
      </c>
      <c r="E390" s="36">
        <v>1511</v>
      </c>
      <c r="F390" s="36">
        <v>32</v>
      </c>
      <c r="G390" s="36">
        <v>0.37790000000000001</v>
      </c>
    </row>
    <row r="391" spans="1:7" ht="15" customHeight="1">
      <c r="A391" s="36" t="str">
        <f t="shared" ref="A391:B396" si="33">A390</f>
        <v>河南</v>
      </c>
      <c r="B391" s="36" t="str">
        <f t="shared" si="33"/>
        <v>郑州市</v>
      </c>
      <c r="C391" s="36" t="s">
        <v>838</v>
      </c>
      <c r="D391" s="36">
        <v>1401</v>
      </c>
      <c r="E391" s="36">
        <v>1513</v>
      </c>
      <c r="F391" s="36">
        <v>32</v>
      </c>
      <c r="G391" s="36">
        <v>0.37790000000000001</v>
      </c>
    </row>
    <row r="392" spans="1:7" ht="15" customHeight="1">
      <c r="A392" s="36" t="str">
        <f t="shared" si="33"/>
        <v>河南</v>
      </c>
      <c r="B392" s="36" t="str">
        <f t="shared" si="33"/>
        <v>郑州市</v>
      </c>
      <c r="C392" s="36" t="s">
        <v>839</v>
      </c>
      <c r="D392" s="36">
        <v>1403</v>
      </c>
      <c r="E392" s="36">
        <v>1515</v>
      </c>
      <c r="F392" s="36">
        <v>32</v>
      </c>
      <c r="G392" s="36">
        <v>0.37790000000000001</v>
      </c>
    </row>
    <row r="393" spans="1:7" ht="15" customHeight="1">
      <c r="A393" s="36" t="str">
        <f t="shared" si="33"/>
        <v>河南</v>
      </c>
      <c r="B393" s="36" t="str">
        <f t="shared" si="33"/>
        <v>郑州市</v>
      </c>
      <c r="C393" s="36" t="s">
        <v>840</v>
      </c>
      <c r="D393" s="36">
        <v>1392</v>
      </c>
      <c r="E393" s="36">
        <v>1503</v>
      </c>
      <c r="F393" s="36">
        <v>32</v>
      </c>
      <c r="G393" s="36">
        <v>0.37790000000000001</v>
      </c>
    </row>
    <row r="394" spans="1:7" ht="15" customHeight="1">
      <c r="A394" s="36" t="str">
        <f t="shared" si="33"/>
        <v>河南</v>
      </c>
      <c r="B394" s="36" t="str">
        <f t="shared" si="33"/>
        <v>郑州市</v>
      </c>
      <c r="C394" s="36" t="s">
        <v>841</v>
      </c>
      <c r="D394" s="36">
        <v>1391</v>
      </c>
      <c r="E394" s="36">
        <v>1501</v>
      </c>
      <c r="F394" s="36">
        <v>32</v>
      </c>
      <c r="G394" s="36">
        <v>0.37790000000000001</v>
      </c>
    </row>
    <row r="395" spans="1:7" ht="15" customHeight="1">
      <c r="A395" s="36" t="str">
        <f t="shared" si="33"/>
        <v>河南</v>
      </c>
      <c r="B395" s="36" t="str">
        <f t="shared" si="33"/>
        <v>郑州市</v>
      </c>
      <c r="C395" s="36" t="s">
        <v>842</v>
      </c>
      <c r="D395" s="36">
        <v>1372</v>
      </c>
      <c r="E395" s="36">
        <v>1482</v>
      </c>
      <c r="F395" s="36">
        <v>32</v>
      </c>
      <c r="G395" s="36">
        <v>0.37790000000000001</v>
      </c>
    </row>
    <row r="396" spans="1:7" ht="15" customHeight="1">
      <c r="A396" s="36" t="str">
        <f t="shared" si="33"/>
        <v>河南</v>
      </c>
      <c r="B396" s="36" t="str">
        <f t="shared" si="33"/>
        <v>郑州市</v>
      </c>
      <c r="C396" s="36" t="s">
        <v>843</v>
      </c>
      <c r="D396" s="36">
        <v>1397</v>
      </c>
      <c r="E396" s="36">
        <v>1509</v>
      </c>
      <c r="F396" s="36">
        <v>32</v>
      </c>
      <c r="G396" s="36">
        <v>0.37790000000000001</v>
      </c>
    </row>
    <row r="397" spans="1:7" ht="15" customHeight="1">
      <c r="A397" s="36" t="str">
        <f t="shared" ref="A397:A428" si="34">A396</f>
        <v>河南</v>
      </c>
      <c r="B397" s="36" t="s">
        <v>844</v>
      </c>
      <c r="C397" s="36" t="s">
        <v>837</v>
      </c>
      <c r="D397" s="36">
        <v>1403</v>
      </c>
      <c r="E397" s="36">
        <v>1511</v>
      </c>
      <c r="F397" s="36">
        <v>32</v>
      </c>
      <c r="G397" s="36">
        <v>0.37790000000000001</v>
      </c>
    </row>
    <row r="398" spans="1:7" ht="15" customHeight="1">
      <c r="A398" s="36" t="str">
        <f t="shared" si="34"/>
        <v>河南</v>
      </c>
      <c r="B398" s="36" t="str">
        <f>B397</f>
        <v>开封市</v>
      </c>
      <c r="C398" s="36" t="s">
        <v>845</v>
      </c>
      <c r="D398" s="36">
        <v>1388</v>
      </c>
      <c r="E398" s="36">
        <v>1499</v>
      </c>
      <c r="F398" s="36">
        <v>32</v>
      </c>
      <c r="G398" s="36">
        <v>0.37790000000000001</v>
      </c>
    </row>
    <row r="399" spans="1:7" ht="15" customHeight="1">
      <c r="A399" s="36" t="str">
        <f t="shared" si="34"/>
        <v>河南</v>
      </c>
      <c r="B399" s="36" t="str">
        <f>B398</f>
        <v>开封市</v>
      </c>
      <c r="C399" s="36" t="s">
        <v>846</v>
      </c>
      <c r="D399" s="36">
        <v>1373</v>
      </c>
      <c r="E399" s="36">
        <v>1483</v>
      </c>
      <c r="F399" s="36">
        <v>32</v>
      </c>
      <c r="G399" s="36">
        <v>0.37790000000000001</v>
      </c>
    </row>
    <row r="400" spans="1:7" ht="15" customHeight="1">
      <c r="A400" s="36" t="str">
        <f t="shared" si="34"/>
        <v>河南</v>
      </c>
      <c r="B400" s="36" t="str">
        <f>B399</f>
        <v>开封市</v>
      </c>
      <c r="C400" s="36" t="s">
        <v>847</v>
      </c>
      <c r="D400" s="36">
        <v>1367</v>
      </c>
      <c r="E400" s="36">
        <v>1476</v>
      </c>
      <c r="F400" s="36">
        <v>32</v>
      </c>
      <c r="G400" s="36">
        <v>0.37790000000000001</v>
      </c>
    </row>
    <row r="401" spans="1:7" ht="15" customHeight="1">
      <c r="A401" s="36" t="str">
        <f t="shared" si="34"/>
        <v>河南</v>
      </c>
      <c r="B401" s="36" t="str">
        <f>B400</f>
        <v>开封市</v>
      </c>
      <c r="C401" s="36" t="s">
        <v>848</v>
      </c>
      <c r="D401" s="36">
        <v>1358</v>
      </c>
      <c r="E401" s="36">
        <v>1467</v>
      </c>
      <c r="F401" s="36">
        <v>32</v>
      </c>
      <c r="G401" s="36">
        <v>0.37790000000000001</v>
      </c>
    </row>
    <row r="402" spans="1:7" ht="15" customHeight="1">
      <c r="A402" s="36" t="str">
        <f t="shared" si="34"/>
        <v>河南</v>
      </c>
      <c r="B402" s="36" t="str">
        <f>B401</f>
        <v>开封市</v>
      </c>
      <c r="C402" s="36" t="s">
        <v>849</v>
      </c>
      <c r="D402" s="36">
        <v>1406</v>
      </c>
      <c r="E402" s="36">
        <v>1519</v>
      </c>
      <c r="F402" s="36">
        <v>32</v>
      </c>
      <c r="G402" s="36">
        <v>0.37790000000000001</v>
      </c>
    </row>
    <row r="403" spans="1:7" ht="15" customHeight="1">
      <c r="A403" s="36" t="str">
        <f t="shared" si="34"/>
        <v>河南</v>
      </c>
      <c r="B403" s="36" t="s">
        <v>850</v>
      </c>
      <c r="C403" s="36" t="s">
        <v>837</v>
      </c>
      <c r="D403" s="36">
        <v>1410</v>
      </c>
      <c r="E403" s="36">
        <v>1523</v>
      </c>
      <c r="F403" s="36">
        <v>32</v>
      </c>
      <c r="G403" s="36">
        <v>0.37790000000000001</v>
      </c>
    </row>
    <row r="404" spans="1:7" ht="15" customHeight="1">
      <c r="A404" s="36" t="str">
        <f t="shared" si="34"/>
        <v>河南</v>
      </c>
      <c r="B404" s="36" t="str">
        <f t="shared" ref="B404:B412" si="35">B403</f>
        <v>洛阳市</v>
      </c>
      <c r="C404" s="36" t="s">
        <v>851</v>
      </c>
      <c r="D404" s="36">
        <v>1410</v>
      </c>
      <c r="E404" s="36">
        <v>1523</v>
      </c>
      <c r="F404" s="36">
        <v>32</v>
      </c>
      <c r="G404" s="36">
        <v>0.37790000000000001</v>
      </c>
    </row>
    <row r="405" spans="1:7" ht="15" customHeight="1">
      <c r="A405" s="36" t="str">
        <f t="shared" si="34"/>
        <v>河南</v>
      </c>
      <c r="B405" s="36" t="str">
        <f t="shared" si="35"/>
        <v>洛阳市</v>
      </c>
      <c r="C405" s="36" t="s">
        <v>852</v>
      </c>
      <c r="D405" s="36">
        <v>1412</v>
      </c>
      <c r="E405" s="36">
        <v>1525</v>
      </c>
      <c r="F405" s="36">
        <v>32</v>
      </c>
      <c r="G405" s="36">
        <v>0.37790000000000001</v>
      </c>
    </row>
    <row r="406" spans="1:7" ht="15" customHeight="1">
      <c r="A406" s="36" t="str">
        <f t="shared" si="34"/>
        <v>河南</v>
      </c>
      <c r="B406" s="36" t="str">
        <f t="shared" si="35"/>
        <v>洛阳市</v>
      </c>
      <c r="C406" s="36" t="s">
        <v>853</v>
      </c>
      <c r="D406" s="36">
        <v>1411</v>
      </c>
      <c r="E406" s="36">
        <v>1524</v>
      </c>
      <c r="F406" s="36">
        <v>32</v>
      </c>
      <c r="G406" s="36">
        <v>0.37790000000000001</v>
      </c>
    </row>
    <row r="407" spans="1:7" ht="15" customHeight="1">
      <c r="A407" s="36" t="str">
        <f t="shared" si="34"/>
        <v>河南</v>
      </c>
      <c r="B407" s="36" t="str">
        <f t="shared" si="35"/>
        <v>洛阳市</v>
      </c>
      <c r="C407" s="36" t="s">
        <v>854</v>
      </c>
      <c r="D407" s="36">
        <v>1417</v>
      </c>
      <c r="E407" s="36">
        <v>1502</v>
      </c>
      <c r="F407" s="36">
        <v>31</v>
      </c>
      <c r="G407" s="36">
        <v>0.37790000000000001</v>
      </c>
    </row>
    <row r="408" spans="1:7" ht="15" customHeight="1">
      <c r="A408" s="36" t="str">
        <f t="shared" si="34"/>
        <v>河南</v>
      </c>
      <c r="B408" s="36" t="str">
        <f t="shared" si="35"/>
        <v>洛阳市</v>
      </c>
      <c r="C408" s="36" t="s">
        <v>855</v>
      </c>
      <c r="D408" s="36">
        <v>1430</v>
      </c>
      <c r="E408" s="36">
        <v>1516</v>
      </c>
      <c r="F408" s="36">
        <v>32</v>
      </c>
      <c r="G408" s="36">
        <v>0.37790000000000001</v>
      </c>
    </row>
    <row r="409" spans="1:7" ht="15" customHeight="1">
      <c r="A409" s="36" t="str">
        <f t="shared" si="34"/>
        <v>河南</v>
      </c>
      <c r="B409" s="36" t="str">
        <f t="shared" si="35"/>
        <v>洛阳市</v>
      </c>
      <c r="C409" s="36" t="s">
        <v>856</v>
      </c>
      <c r="D409" s="36">
        <v>1405</v>
      </c>
      <c r="E409" s="36">
        <v>1517</v>
      </c>
      <c r="F409" s="36">
        <v>32</v>
      </c>
      <c r="G409" s="36">
        <v>0.37790000000000001</v>
      </c>
    </row>
    <row r="410" spans="1:7" ht="15" customHeight="1">
      <c r="A410" s="36" t="str">
        <f t="shared" si="34"/>
        <v>河南</v>
      </c>
      <c r="B410" s="36" t="str">
        <f t="shared" si="35"/>
        <v>洛阳市</v>
      </c>
      <c r="C410" s="36" t="s">
        <v>857</v>
      </c>
      <c r="D410" s="36">
        <v>1407</v>
      </c>
      <c r="E410" s="36">
        <v>1520</v>
      </c>
      <c r="F410" s="36">
        <v>32</v>
      </c>
      <c r="G410" s="36">
        <v>0.37790000000000001</v>
      </c>
    </row>
    <row r="411" spans="1:7" ht="15" customHeight="1">
      <c r="A411" s="36" t="str">
        <f t="shared" si="34"/>
        <v>河南</v>
      </c>
      <c r="B411" s="36" t="str">
        <f t="shared" si="35"/>
        <v>洛阳市</v>
      </c>
      <c r="C411" s="36" t="s">
        <v>858</v>
      </c>
      <c r="D411" s="36">
        <v>1430</v>
      </c>
      <c r="E411" s="36">
        <v>1516</v>
      </c>
      <c r="F411" s="36">
        <v>32</v>
      </c>
      <c r="G411" s="36">
        <v>0.37790000000000001</v>
      </c>
    </row>
    <row r="412" spans="1:7" ht="15" customHeight="1">
      <c r="A412" s="36" t="str">
        <f t="shared" si="34"/>
        <v>河南</v>
      </c>
      <c r="B412" s="36" t="str">
        <f t="shared" si="35"/>
        <v>洛阳市</v>
      </c>
      <c r="C412" s="36" t="s">
        <v>859</v>
      </c>
      <c r="D412" s="36">
        <v>1433</v>
      </c>
      <c r="E412" s="36">
        <v>1519</v>
      </c>
      <c r="F412" s="36">
        <v>32</v>
      </c>
      <c r="G412" s="36">
        <v>0.37790000000000001</v>
      </c>
    </row>
    <row r="413" spans="1:7" ht="15" customHeight="1">
      <c r="A413" s="36" t="str">
        <f t="shared" si="34"/>
        <v>河南</v>
      </c>
      <c r="B413" s="36" t="s">
        <v>860</v>
      </c>
      <c r="C413" s="36" t="s">
        <v>837</v>
      </c>
      <c r="D413" s="36">
        <v>1341</v>
      </c>
      <c r="E413" s="36">
        <v>1421</v>
      </c>
      <c r="F413" s="36">
        <v>31</v>
      </c>
      <c r="G413" s="36">
        <v>0.37790000000000001</v>
      </c>
    </row>
    <row r="414" spans="1:7" ht="15" customHeight="1">
      <c r="A414" s="36" t="str">
        <f t="shared" si="34"/>
        <v>河南</v>
      </c>
      <c r="B414" s="36" t="str">
        <f t="shared" ref="B414:B419" si="36">B413</f>
        <v>平顶山市</v>
      </c>
      <c r="C414" s="36" t="s">
        <v>861</v>
      </c>
      <c r="D414" s="36">
        <v>1320</v>
      </c>
      <c r="E414" s="36">
        <v>1399</v>
      </c>
      <c r="F414" s="36">
        <v>31</v>
      </c>
      <c r="G414" s="36">
        <v>0.37790000000000001</v>
      </c>
    </row>
    <row r="415" spans="1:7" ht="15" customHeight="1">
      <c r="A415" s="36" t="str">
        <f t="shared" si="34"/>
        <v>河南</v>
      </c>
      <c r="B415" s="36" t="str">
        <f t="shared" si="36"/>
        <v>平顶山市</v>
      </c>
      <c r="C415" s="36" t="s">
        <v>862</v>
      </c>
      <c r="D415" s="36">
        <v>1389</v>
      </c>
      <c r="E415" s="36">
        <v>1472</v>
      </c>
      <c r="F415" s="36">
        <v>32</v>
      </c>
      <c r="G415" s="36">
        <v>0.37790000000000001</v>
      </c>
    </row>
    <row r="416" spans="1:7" ht="15" customHeight="1">
      <c r="A416" s="36" t="str">
        <f t="shared" si="34"/>
        <v>河南</v>
      </c>
      <c r="B416" s="36" t="str">
        <f t="shared" si="36"/>
        <v>平顶山市</v>
      </c>
      <c r="C416" s="36" t="s">
        <v>863</v>
      </c>
      <c r="D416" s="36">
        <v>1357</v>
      </c>
      <c r="E416" s="36">
        <v>1438</v>
      </c>
      <c r="F416" s="36">
        <v>31</v>
      </c>
      <c r="G416" s="36">
        <v>0.37790000000000001</v>
      </c>
    </row>
    <row r="417" spans="1:7" ht="15" customHeight="1">
      <c r="A417" s="36" t="str">
        <f t="shared" si="34"/>
        <v>河南</v>
      </c>
      <c r="B417" s="36" t="str">
        <f t="shared" si="36"/>
        <v>平顶山市</v>
      </c>
      <c r="C417" s="36" t="s">
        <v>864</v>
      </c>
      <c r="D417" s="36">
        <v>1328</v>
      </c>
      <c r="E417" s="36">
        <v>1408</v>
      </c>
      <c r="F417" s="36">
        <v>31</v>
      </c>
      <c r="G417" s="36">
        <v>0.37790000000000001</v>
      </c>
    </row>
    <row r="418" spans="1:7" ht="15" customHeight="1">
      <c r="A418" s="36" t="str">
        <f t="shared" si="34"/>
        <v>河南</v>
      </c>
      <c r="B418" s="36" t="str">
        <f t="shared" si="36"/>
        <v>平顶山市</v>
      </c>
      <c r="C418" s="36" t="s">
        <v>865</v>
      </c>
      <c r="D418" s="36">
        <v>1330</v>
      </c>
      <c r="E418" s="36">
        <v>1410</v>
      </c>
      <c r="F418" s="36">
        <v>31</v>
      </c>
      <c r="G418" s="36">
        <v>0.37790000000000001</v>
      </c>
    </row>
    <row r="419" spans="1:7" ht="15" customHeight="1">
      <c r="A419" s="36" t="str">
        <f t="shared" si="34"/>
        <v>河南</v>
      </c>
      <c r="B419" s="36" t="str">
        <f t="shared" si="36"/>
        <v>平顶山市</v>
      </c>
      <c r="C419" s="36" t="s">
        <v>866</v>
      </c>
      <c r="D419" s="36">
        <v>1352</v>
      </c>
      <c r="E419" s="36">
        <v>1433</v>
      </c>
      <c r="F419" s="36">
        <v>31</v>
      </c>
      <c r="G419" s="36">
        <v>0.37790000000000001</v>
      </c>
    </row>
    <row r="420" spans="1:7" ht="15" customHeight="1">
      <c r="A420" s="36" t="str">
        <f t="shared" si="34"/>
        <v>河南</v>
      </c>
      <c r="B420" s="36" t="s">
        <v>867</v>
      </c>
      <c r="C420" s="36" t="s">
        <v>837</v>
      </c>
      <c r="D420" s="36">
        <v>1402</v>
      </c>
      <c r="E420" s="36">
        <v>1543</v>
      </c>
      <c r="F420" s="36">
        <v>33</v>
      </c>
      <c r="G420" s="36">
        <v>0.37790000000000001</v>
      </c>
    </row>
    <row r="421" spans="1:7" ht="15" customHeight="1">
      <c r="A421" s="36" t="str">
        <f t="shared" si="34"/>
        <v>河南</v>
      </c>
      <c r="B421" s="36" t="str">
        <f>B420</f>
        <v>安阳市</v>
      </c>
      <c r="C421" s="36" t="s">
        <v>868</v>
      </c>
      <c r="D421" s="36">
        <v>1422</v>
      </c>
      <c r="E421" s="36">
        <v>1565</v>
      </c>
      <c r="F421" s="36">
        <v>33</v>
      </c>
      <c r="G421" s="36">
        <v>0.37790000000000001</v>
      </c>
    </row>
    <row r="422" spans="1:7" ht="15" customHeight="1">
      <c r="A422" s="36" t="str">
        <f t="shared" si="34"/>
        <v>河南</v>
      </c>
      <c r="B422" s="36" t="str">
        <f>B421</f>
        <v>安阳市</v>
      </c>
      <c r="C422" s="36" t="s">
        <v>869</v>
      </c>
      <c r="D422" s="36">
        <v>1401</v>
      </c>
      <c r="E422" s="36">
        <v>1542</v>
      </c>
      <c r="F422" s="36">
        <v>33</v>
      </c>
      <c r="G422" s="36">
        <v>0.37790000000000001</v>
      </c>
    </row>
    <row r="423" spans="1:7" ht="15" customHeight="1">
      <c r="A423" s="36" t="str">
        <f t="shared" si="34"/>
        <v>河南</v>
      </c>
      <c r="B423" s="36" t="str">
        <f>B422</f>
        <v>安阳市</v>
      </c>
      <c r="C423" s="36" t="s">
        <v>870</v>
      </c>
      <c r="D423" s="36">
        <v>1391</v>
      </c>
      <c r="E423" s="36">
        <v>1531</v>
      </c>
      <c r="F423" s="36">
        <v>33</v>
      </c>
      <c r="G423" s="36">
        <v>0.37790000000000001</v>
      </c>
    </row>
    <row r="424" spans="1:7" ht="15" customHeight="1">
      <c r="A424" s="36" t="str">
        <f t="shared" si="34"/>
        <v>河南</v>
      </c>
      <c r="B424" s="36" t="str">
        <f>B423</f>
        <v>安阳市</v>
      </c>
      <c r="C424" s="36" t="s">
        <v>871</v>
      </c>
      <c r="D424" s="36">
        <v>1399</v>
      </c>
      <c r="E424" s="36">
        <v>1539</v>
      </c>
      <c r="F424" s="36">
        <v>33</v>
      </c>
      <c r="G424" s="36">
        <v>0.37790000000000001</v>
      </c>
    </row>
    <row r="425" spans="1:7" ht="15" customHeight="1">
      <c r="A425" s="36" t="str">
        <f t="shared" si="34"/>
        <v>河南</v>
      </c>
      <c r="B425" s="36" t="str">
        <f>B424</f>
        <v>安阳市</v>
      </c>
      <c r="C425" s="36" t="s">
        <v>872</v>
      </c>
      <c r="D425" s="36">
        <v>1392</v>
      </c>
      <c r="E425" s="36">
        <v>1532</v>
      </c>
      <c r="F425" s="36">
        <v>33</v>
      </c>
      <c r="G425" s="36">
        <v>0.37790000000000001</v>
      </c>
    </row>
    <row r="426" spans="1:7" ht="15" customHeight="1">
      <c r="A426" s="36" t="str">
        <f t="shared" si="34"/>
        <v>河南</v>
      </c>
      <c r="B426" s="36" t="s">
        <v>873</v>
      </c>
      <c r="C426" s="36" t="s">
        <v>837</v>
      </c>
      <c r="D426" s="36">
        <v>1355</v>
      </c>
      <c r="E426" s="36">
        <v>1491</v>
      </c>
      <c r="F426" s="36">
        <v>32</v>
      </c>
      <c r="G426" s="36">
        <v>0.37790000000000001</v>
      </c>
    </row>
    <row r="427" spans="1:7" ht="15" customHeight="1">
      <c r="A427" s="36" t="str">
        <f t="shared" si="34"/>
        <v>河南</v>
      </c>
      <c r="B427" s="36" t="str">
        <f>B426</f>
        <v>鹤壁市</v>
      </c>
      <c r="C427" s="36" t="s">
        <v>874</v>
      </c>
      <c r="D427" s="36">
        <v>1355</v>
      </c>
      <c r="E427" s="36">
        <v>1491</v>
      </c>
      <c r="F427" s="36">
        <v>32</v>
      </c>
      <c r="G427" s="36">
        <v>0.37790000000000001</v>
      </c>
    </row>
    <row r="428" spans="1:7" ht="15" customHeight="1">
      <c r="A428" s="36" t="str">
        <f t="shared" si="34"/>
        <v>河南</v>
      </c>
      <c r="B428" s="36" t="str">
        <f>B427</f>
        <v>鹤壁市</v>
      </c>
      <c r="C428" s="36" t="s">
        <v>875</v>
      </c>
      <c r="D428" s="36">
        <v>1354</v>
      </c>
      <c r="E428" s="36">
        <v>1490</v>
      </c>
      <c r="F428" s="36">
        <v>32</v>
      </c>
      <c r="G428" s="36">
        <v>0.37790000000000001</v>
      </c>
    </row>
    <row r="429" spans="1:7" ht="15" customHeight="1">
      <c r="A429" s="36" t="str">
        <f t="shared" ref="A429:A460" si="37">A428</f>
        <v>河南</v>
      </c>
      <c r="B429" s="36" t="s">
        <v>876</v>
      </c>
      <c r="C429" s="36" t="s">
        <v>837</v>
      </c>
      <c r="D429" s="36">
        <v>1338</v>
      </c>
      <c r="E429" s="36">
        <v>1472</v>
      </c>
      <c r="F429" s="36">
        <v>32</v>
      </c>
      <c r="G429" s="36">
        <v>0.37790000000000001</v>
      </c>
    </row>
    <row r="430" spans="1:7" ht="15" customHeight="1">
      <c r="A430" s="36" t="str">
        <f t="shared" si="37"/>
        <v>河南</v>
      </c>
      <c r="B430" s="36" t="str">
        <f t="shared" ref="B430:B437" si="38">B429</f>
        <v>新乡市</v>
      </c>
      <c r="C430" s="36" t="s">
        <v>877</v>
      </c>
      <c r="D430" s="36">
        <v>1392</v>
      </c>
      <c r="E430" s="36">
        <v>1532</v>
      </c>
      <c r="F430" s="36">
        <v>32</v>
      </c>
      <c r="G430" s="36">
        <v>0.37790000000000001</v>
      </c>
    </row>
    <row r="431" spans="1:7" ht="15" customHeight="1">
      <c r="A431" s="36" t="str">
        <f t="shared" si="37"/>
        <v>河南</v>
      </c>
      <c r="B431" s="36" t="str">
        <f t="shared" si="38"/>
        <v>新乡市</v>
      </c>
      <c r="C431" s="36" t="s">
        <v>878</v>
      </c>
      <c r="D431" s="36">
        <v>1393</v>
      </c>
      <c r="E431" s="36">
        <v>1533</v>
      </c>
      <c r="F431" s="36">
        <v>32</v>
      </c>
      <c r="G431" s="36">
        <v>0.37790000000000001</v>
      </c>
    </row>
    <row r="432" spans="1:7" ht="15" customHeight="1">
      <c r="A432" s="36" t="str">
        <f t="shared" si="37"/>
        <v>河南</v>
      </c>
      <c r="B432" s="36" t="str">
        <f t="shared" si="38"/>
        <v>新乡市</v>
      </c>
      <c r="C432" s="36" t="s">
        <v>879</v>
      </c>
      <c r="D432" s="36">
        <v>1381</v>
      </c>
      <c r="E432" s="36">
        <v>1520</v>
      </c>
      <c r="F432" s="36">
        <v>32</v>
      </c>
      <c r="G432" s="36">
        <v>0.37790000000000001</v>
      </c>
    </row>
    <row r="433" spans="1:7" ht="15" customHeight="1">
      <c r="A433" s="36" t="str">
        <f t="shared" si="37"/>
        <v>河南</v>
      </c>
      <c r="B433" s="36" t="str">
        <f t="shared" si="38"/>
        <v>新乡市</v>
      </c>
      <c r="C433" s="36" t="s">
        <v>880</v>
      </c>
      <c r="D433" s="36">
        <v>1391</v>
      </c>
      <c r="E433" s="36">
        <v>1531</v>
      </c>
      <c r="F433" s="36">
        <v>32</v>
      </c>
      <c r="G433" s="36">
        <v>0.37790000000000001</v>
      </c>
    </row>
    <row r="434" spans="1:7" ht="15" customHeight="1">
      <c r="A434" s="36" t="str">
        <f t="shared" si="37"/>
        <v>河南</v>
      </c>
      <c r="B434" s="36" t="str">
        <f t="shared" si="38"/>
        <v>新乡市</v>
      </c>
      <c r="C434" s="36" t="s">
        <v>881</v>
      </c>
      <c r="D434" s="36">
        <v>1378</v>
      </c>
      <c r="E434" s="36">
        <v>1516</v>
      </c>
      <c r="F434" s="36">
        <v>32</v>
      </c>
      <c r="G434" s="36">
        <v>0.37790000000000001</v>
      </c>
    </row>
    <row r="435" spans="1:7" ht="15" customHeight="1">
      <c r="A435" s="36" t="str">
        <f t="shared" si="37"/>
        <v>河南</v>
      </c>
      <c r="B435" s="36" t="str">
        <f t="shared" si="38"/>
        <v>新乡市</v>
      </c>
      <c r="C435" s="36" t="s">
        <v>882</v>
      </c>
      <c r="D435" s="36">
        <v>1380</v>
      </c>
      <c r="E435" s="36">
        <v>1518</v>
      </c>
      <c r="F435" s="36">
        <v>32</v>
      </c>
      <c r="G435" s="36">
        <v>0.37790000000000001</v>
      </c>
    </row>
    <row r="436" spans="1:7" ht="15" customHeight="1">
      <c r="A436" s="36" t="str">
        <f t="shared" si="37"/>
        <v>河南</v>
      </c>
      <c r="B436" s="36" t="str">
        <f t="shared" si="38"/>
        <v>新乡市</v>
      </c>
      <c r="C436" s="36" t="s">
        <v>883</v>
      </c>
      <c r="D436" s="36">
        <v>1377</v>
      </c>
      <c r="E436" s="36">
        <v>1515</v>
      </c>
      <c r="F436" s="36">
        <v>32</v>
      </c>
      <c r="G436" s="36">
        <v>0.37790000000000001</v>
      </c>
    </row>
    <row r="437" spans="1:7" ht="15" customHeight="1">
      <c r="A437" s="36" t="str">
        <f t="shared" si="37"/>
        <v>河南</v>
      </c>
      <c r="B437" s="36" t="str">
        <f t="shared" si="38"/>
        <v>新乡市</v>
      </c>
      <c r="C437" s="36" t="s">
        <v>884</v>
      </c>
      <c r="D437" s="36">
        <v>1387</v>
      </c>
      <c r="E437" s="36">
        <v>1526</v>
      </c>
      <c r="F437" s="36">
        <v>32</v>
      </c>
      <c r="G437" s="36">
        <v>0.37790000000000001</v>
      </c>
    </row>
    <row r="438" spans="1:7" ht="15" customHeight="1">
      <c r="A438" s="36" t="str">
        <f t="shared" si="37"/>
        <v>河南</v>
      </c>
      <c r="B438" s="36" t="s">
        <v>885</v>
      </c>
      <c r="C438" s="36" t="s">
        <v>837</v>
      </c>
      <c r="D438" s="36">
        <v>1404</v>
      </c>
      <c r="E438" s="36">
        <v>1545</v>
      </c>
      <c r="F438" s="36">
        <v>32</v>
      </c>
      <c r="G438" s="36">
        <v>0.37790000000000001</v>
      </c>
    </row>
    <row r="439" spans="1:7" ht="15" customHeight="1">
      <c r="A439" s="36" t="str">
        <f t="shared" si="37"/>
        <v>河南</v>
      </c>
      <c r="B439" s="36" t="str">
        <f t="shared" ref="B439:B444" si="39">B438</f>
        <v>焦作市</v>
      </c>
      <c r="C439" s="36" t="s">
        <v>886</v>
      </c>
      <c r="D439" s="36">
        <v>1391</v>
      </c>
      <c r="E439" s="36">
        <v>1531</v>
      </c>
      <c r="F439" s="36">
        <v>32</v>
      </c>
      <c r="G439" s="36">
        <v>0.37790000000000001</v>
      </c>
    </row>
    <row r="440" spans="1:7" ht="15" customHeight="1">
      <c r="A440" s="36" t="str">
        <f t="shared" si="37"/>
        <v>河南</v>
      </c>
      <c r="B440" s="36" t="str">
        <f t="shared" si="39"/>
        <v>焦作市</v>
      </c>
      <c r="C440" s="36" t="s">
        <v>887</v>
      </c>
      <c r="D440" s="36">
        <v>1400</v>
      </c>
      <c r="E440" s="36">
        <v>1540</v>
      </c>
      <c r="F440" s="36">
        <v>32</v>
      </c>
      <c r="G440" s="36">
        <v>0.37790000000000001</v>
      </c>
    </row>
    <row r="441" spans="1:7" ht="15" customHeight="1">
      <c r="A441" s="36" t="str">
        <f t="shared" si="37"/>
        <v>河南</v>
      </c>
      <c r="B441" s="36" t="str">
        <f t="shared" si="39"/>
        <v>焦作市</v>
      </c>
      <c r="C441" s="36" t="s">
        <v>888</v>
      </c>
      <c r="D441" s="36">
        <v>1393</v>
      </c>
      <c r="E441" s="36">
        <v>1533</v>
      </c>
      <c r="F441" s="36">
        <v>32</v>
      </c>
      <c r="G441" s="36">
        <v>0.37790000000000001</v>
      </c>
    </row>
    <row r="442" spans="1:7" ht="15" customHeight="1">
      <c r="A442" s="36" t="str">
        <f t="shared" si="37"/>
        <v>河南</v>
      </c>
      <c r="B442" s="36" t="str">
        <f t="shared" si="39"/>
        <v>焦作市</v>
      </c>
      <c r="C442" s="36" t="s">
        <v>889</v>
      </c>
      <c r="D442" s="36">
        <v>1402</v>
      </c>
      <c r="E442" s="36">
        <v>1543</v>
      </c>
      <c r="F442" s="36">
        <v>32</v>
      </c>
      <c r="G442" s="36">
        <v>0.37790000000000001</v>
      </c>
    </row>
    <row r="443" spans="1:7" ht="15" customHeight="1">
      <c r="A443" s="36" t="str">
        <f t="shared" si="37"/>
        <v>河南</v>
      </c>
      <c r="B443" s="36" t="str">
        <f t="shared" si="39"/>
        <v>焦作市</v>
      </c>
      <c r="C443" s="36" t="s">
        <v>890</v>
      </c>
      <c r="D443" s="36">
        <v>1383</v>
      </c>
      <c r="E443" s="36">
        <v>1522</v>
      </c>
      <c r="F443" s="36">
        <v>32</v>
      </c>
      <c r="G443" s="36">
        <v>0.37790000000000001</v>
      </c>
    </row>
    <row r="444" spans="1:7" ht="15" customHeight="1">
      <c r="A444" s="36" t="str">
        <f t="shared" si="37"/>
        <v>河南</v>
      </c>
      <c r="B444" s="36" t="str">
        <f t="shared" si="39"/>
        <v>焦作市</v>
      </c>
      <c r="C444" s="36" t="s">
        <v>891</v>
      </c>
      <c r="D444" s="36">
        <v>1389</v>
      </c>
      <c r="E444" s="36">
        <v>1528</v>
      </c>
      <c r="F444" s="36">
        <v>32</v>
      </c>
      <c r="G444" s="36">
        <v>0.37790000000000001</v>
      </c>
    </row>
    <row r="445" spans="1:7" ht="15" customHeight="1">
      <c r="A445" s="36" t="str">
        <f t="shared" si="37"/>
        <v>河南</v>
      </c>
      <c r="B445" s="36" t="s">
        <v>892</v>
      </c>
      <c r="C445" s="36" t="s">
        <v>837</v>
      </c>
      <c r="D445" s="36">
        <v>1399</v>
      </c>
      <c r="E445" s="36">
        <v>1539</v>
      </c>
      <c r="F445" s="36">
        <v>33</v>
      </c>
      <c r="G445" s="36">
        <v>0.37790000000000001</v>
      </c>
    </row>
    <row r="446" spans="1:7" ht="15" customHeight="1">
      <c r="A446" s="36" t="str">
        <f t="shared" si="37"/>
        <v>河南</v>
      </c>
      <c r="B446" s="36" t="str">
        <f>B445</f>
        <v>濮阳市</v>
      </c>
      <c r="C446" s="36" t="s">
        <v>893</v>
      </c>
      <c r="D446" s="36">
        <v>1400</v>
      </c>
      <c r="E446" s="36">
        <v>1541</v>
      </c>
      <c r="F446" s="36">
        <v>33</v>
      </c>
      <c r="G446" s="36">
        <v>0.37790000000000001</v>
      </c>
    </row>
    <row r="447" spans="1:7" ht="15" customHeight="1">
      <c r="A447" s="36" t="str">
        <f t="shared" si="37"/>
        <v>河南</v>
      </c>
      <c r="B447" s="36" t="str">
        <f>B446</f>
        <v>濮阳市</v>
      </c>
      <c r="C447" s="36" t="s">
        <v>894</v>
      </c>
      <c r="D447" s="36">
        <v>1405</v>
      </c>
      <c r="E447" s="36">
        <v>1546</v>
      </c>
      <c r="F447" s="36">
        <v>33</v>
      </c>
      <c r="G447" s="36">
        <v>0.37790000000000001</v>
      </c>
    </row>
    <row r="448" spans="1:7" ht="15" customHeight="1">
      <c r="A448" s="36" t="str">
        <f t="shared" si="37"/>
        <v>河南</v>
      </c>
      <c r="B448" s="36" t="str">
        <f>B447</f>
        <v>濮阳市</v>
      </c>
      <c r="C448" s="36" t="s">
        <v>895</v>
      </c>
      <c r="D448" s="36">
        <v>1401</v>
      </c>
      <c r="E448" s="36">
        <v>1542</v>
      </c>
      <c r="F448" s="36">
        <v>33</v>
      </c>
      <c r="G448" s="36">
        <v>0.37790000000000001</v>
      </c>
    </row>
    <row r="449" spans="1:7" ht="15" customHeight="1">
      <c r="A449" s="36" t="str">
        <f t="shared" si="37"/>
        <v>河南</v>
      </c>
      <c r="B449" s="36" t="str">
        <f>B448</f>
        <v>濮阳市</v>
      </c>
      <c r="C449" s="36" t="s">
        <v>896</v>
      </c>
      <c r="D449" s="36">
        <v>1404</v>
      </c>
      <c r="E449" s="36">
        <v>1545</v>
      </c>
      <c r="F449" s="36">
        <v>33</v>
      </c>
      <c r="G449" s="36">
        <v>0.37790000000000001</v>
      </c>
    </row>
    <row r="450" spans="1:7" ht="15" customHeight="1">
      <c r="A450" s="36" t="str">
        <f t="shared" si="37"/>
        <v>河南</v>
      </c>
      <c r="B450" s="36" t="str">
        <f>B449</f>
        <v>濮阳市</v>
      </c>
      <c r="C450" s="36" t="s">
        <v>897</v>
      </c>
      <c r="D450" s="36">
        <v>1399</v>
      </c>
      <c r="E450" s="36">
        <v>1539</v>
      </c>
      <c r="F450" s="36">
        <v>33</v>
      </c>
      <c r="G450" s="36">
        <v>0.37790000000000001</v>
      </c>
    </row>
    <row r="451" spans="1:7" ht="15" customHeight="1">
      <c r="A451" s="36" t="str">
        <f t="shared" si="37"/>
        <v>河南</v>
      </c>
      <c r="B451" s="36" t="s">
        <v>898</v>
      </c>
      <c r="C451" s="36" t="s">
        <v>837</v>
      </c>
      <c r="D451" s="36">
        <v>1351</v>
      </c>
      <c r="E451" s="36">
        <v>1460</v>
      </c>
      <c r="F451" s="36">
        <v>32</v>
      </c>
      <c r="G451" s="36">
        <v>0.37790000000000001</v>
      </c>
    </row>
    <row r="452" spans="1:7" ht="15" customHeight="1">
      <c r="A452" s="36" t="str">
        <f t="shared" si="37"/>
        <v>河南</v>
      </c>
      <c r="B452" s="36" t="str">
        <f>B451</f>
        <v>许昌市</v>
      </c>
      <c r="C452" s="36" t="s">
        <v>899</v>
      </c>
      <c r="D452" s="36">
        <v>1378</v>
      </c>
      <c r="E452" s="36">
        <v>1489</v>
      </c>
      <c r="F452" s="36">
        <v>32</v>
      </c>
      <c r="G452" s="36">
        <v>0.37790000000000001</v>
      </c>
    </row>
    <row r="453" spans="1:7" ht="15" customHeight="1">
      <c r="A453" s="36" t="str">
        <f t="shared" si="37"/>
        <v>河南</v>
      </c>
      <c r="B453" s="36" t="str">
        <f>B452</f>
        <v>许昌市</v>
      </c>
      <c r="C453" s="36" t="s">
        <v>900</v>
      </c>
      <c r="D453" s="36">
        <v>1381</v>
      </c>
      <c r="E453" s="36">
        <v>1492</v>
      </c>
      <c r="F453" s="36">
        <v>32</v>
      </c>
      <c r="G453" s="36">
        <v>0.37790000000000001</v>
      </c>
    </row>
    <row r="454" spans="1:7" ht="15" customHeight="1">
      <c r="A454" s="36" t="str">
        <f t="shared" si="37"/>
        <v>河南</v>
      </c>
      <c r="B454" s="36" t="str">
        <f>B453</f>
        <v>许昌市</v>
      </c>
      <c r="C454" s="36" t="s">
        <v>901</v>
      </c>
      <c r="D454" s="36">
        <v>1352</v>
      </c>
      <c r="E454" s="36">
        <v>1461</v>
      </c>
      <c r="F454" s="36">
        <v>32</v>
      </c>
      <c r="G454" s="36">
        <v>0.37790000000000001</v>
      </c>
    </row>
    <row r="455" spans="1:7" ht="15" customHeight="1">
      <c r="A455" s="36" t="str">
        <f t="shared" si="37"/>
        <v>河南</v>
      </c>
      <c r="B455" s="36" t="str">
        <f>B454</f>
        <v>许昌市</v>
      </c>
      <c r="C455" s="36" t="s">
        <v>902</v>
      </c>
      <c r="D455" s="36">
        <v>1362</v>
      </c>
      <c r="E455" s="36">
        <v>1471</v>
      </c>
      <c r="F455" s="36">
        <v>32</v>
      </c>
      <c r="G455" s="36">
        <v>0.37790000000000001</v>
      </c>
    </row>
    <row r="456" spans="1:7" ht="15" customHeight="1">
      <c r="A456" s="36" t="str">
        <f t="shared" si="37"/>
        <v>河南</v>
      </c>
      <c r="B456" s="36" t="str">
        <f>B455</f>
        <v>许昌市</v>
      </c>
      <c r="C456" s="36" t="s">
        <v>903</v>
      </c>
      <c r="D456" s="36">
        <v>1334</v>
      </c>
      <c r="E456" s="36">
        <v>1441</v>
      </c>
      <c r="F456" s="36">
        <v>32</v>
      </c>
      <c r="G456" s="36">
        <v>0.37790000000000001</v>
      </c>
    </row>
    <row r="457" spans="1:7" ht="15" customHeight="1">
      <c r="A457" s="36" t="str">
        <f t="shared" si="37"/>
        <v>河南</v>
      </c>
      <c r="B457" s="36" t="s">
        <v>904</v>
      </c>
      <c r="C457" s="36" t="s">
        <v>837</v>
      </c>
      <c r="D457" s="36">
        <v>1328</v>
      </c>
      <c r="E457" s="36">
        <v>1408</v>
      </c>
      <c r="F457" s="36">
        <v>31</v>
      </c>
      <c r="G457" s="36">
        <v>0.37790000000000001</v>
      </c>
    </row>
    <row r="458" spans="1:7" ht="15" customHeight="1">
      <c r="A458" s="36" t="str">
        <f t="shared" si="37"/>
        <v>河南</v>
      </c>
      <c r="B458" s="36" t="str">
        <f>B457</f>
        <v>漯河市</v>
      </c>
      <c r="C458" s="36" t="s">
        <v>905</v>
      </c>
      <c r="D458" s="36">
        <v>1321</v>
      </c>
      <c r="E458" s="36">
        <v>1401</v>
      </c>
      <c r="F458" s="36">
        <v>31</v>
      </c>
      <c r="G458" s="36">
        <v>0.37790000000000001</v>
      </c>
    </row>
    <row r="459" spans="1:7" ht="15" customHeight="1">
      <c r="A459" s="36" t="str">
        <f t="shared" si="37"/>
        <v>河南</v>
      </c>
      <c r="B459" s="36" t="str">
        <f>B458</f>
        <v>漯河市</v>
      </c>
      <c r="C459" s="36" t="s">
        <v>906</v>
      </c>
      <c r="D459" s="36">
        <v>1342</v>
      </c>
      <c r="E459" s="36">
        <v>1423</v>
      </c>
      <c r="F459" s="36">
        <v>31</v>
      </c>
      <c r="G459" s="36">
        <v>0.37790000000000001</v>
      </c>
    </row>
    <row r="460" spans="1:7" ht="15" customHeight="1">
      <c r="A460" s="36" t="str">
        <f t="shared" si="37"/>
        <v>河南</v>
      </c>
      <c r="B460" s="36" t="s">
        <v>907</v>
      </c>
      <c r="C460" s="36" t="s">
        <v>837</v>
      </c>
      <c r="D460" s="36">
        <v>1449</v>
      </c>
      <c r="E460" s="36">
        <v>1565</v>
      </c>
      <c r="F460" s="36">
        <v>32</v>
      </c>
      <c r="G460" s="36">
        <v>0.37790000000000001</v>
      </c>
    </row>
    <row r="461" spans="1:7" ht="15" customHeight="1">
      <c r="A461" s="36" t="str">
        <f t="shared" ref="A461:A492" si="40">A460</f>
        <v>河南</v>
      </c>
      <c r="B461" s="36" t="str">
        <f>B460</f>
        <v>三门峡市</v>
      </c>
      <c r="C461" s="36" t="s">
        <v>908</v>
      </c>
      <c r="D461" s="36">
        <v>1403</v>
      </c>
      <c r="E461" s="36">
        <v>1516</v>
      </c>
      <c r="F461" s="36">
        <v>32</v>
      </c>
      <c r="G461" s="36">
        <v>0.37790000000000001</v>
      </c>
    </row>
    <row r="462" spans="1:7" ht="15" customHeight="1">
      <c r="A462" s="36" t="str">
        <f t="shared" si="40"/>
        <v>河南</v>
      </c>
      <c r="B462" s="36" t="str">
        <f>B461</f>
        <v>三门峡市</v>
      </c>
      <c r="C462" s="36" t="s">
        <v>909</v>
      </c>
      <c r="D462" s="36">
        <v>1431</v>
      </c>
      <c r="E462" s="36">
        <v>1546</v>
      </c>
      <c r="F462" s="36">
        <v>32</v>
      </c>
      <c r="G462" s="36">
        <v>0.37790000000000001</v>
      </c>
    </row>
    <row r="463" spans="1:7" ht="15" customHeight="1">
      <c r="A463" s="36" t="str">
        <f t="shared" si="40"/>
        <v>河南</v>
      </c>
      <c r="B463" s="36" t="str">
        <f>B462</f>
        <v>三门峡市</v>
      </c>
      <c r="C463" s="36" t="s">
        <v>910</v>
      </c>
      <c r="D463" s="36">
        <v>1444</v>
      </c>
      <c r="E463" s="36">
        <v>1560</v>
      </c>
      <c r="F463" s="36">
        <v>32</v>
      </c>
      <c r="G463" s="36">
        <v>0.37790000000000001</v>
      </c>
    </row>
    <row r="464" spans="1:7" ht="15" customHeight="1">
      <c r="A464" s="36" t="str">
        <f t="shared" si="40"/>
        <v>河南</v>
      </c>
      <c r="B464" s="36" t="str">
        <f>B463</f>
        <v>三门峡市</v>
      </c>
      <c r="C464" s="36" t="s">
        <v>911</v>
      </c>
      <c r="D464" s="36">
        <v>1437</v>
      </c>
      <c r="E464" s="36">
        <v>1552</v>
      </c>
      <c r="F464" s="36">
        <v>32</v>
      </c>
      <c r="G464" s="36">
        <v>0.37790000000000001</v>
      </c>
    </row>
    <row r="465" spans="1:7" ht="15" customHeight="1">
      <c r="A465" s="36" t="str">
        <f t="shared" si="40"/>
        <v>河南</v>
      </c>
      <c r="B465" s="36" t="str">
        <f>B464</f>
        <v>三门峡市</v>
      </c>
      <c r="C465" s="36" t="s">
        <v>912</v>
      </c>
      <c r="D465" s="36">
        <v>1379</v>
      </c>
      <c r="E465" s="36">
        <v>1490</v>
      </c>
      <c r="F465" s="36">
        <v>32</v>
      </c>
      <c r="G465" s="36">
        <v>0.37790000000000001</v>
      </c>
    </row>
    <row r="466" spans="1:7" ht="15" customHeight="1">
      <c r="A466" s="36" t="str">
        <f t="shared" si="40"/>
        <v>河南</v>
      </c>
      <c r="B466" s="36" t="s">
        <v>913</v>
      </c>
      <c r="C466" s="36" t="s">
        <v>837</v>
      </c>
      <c r="D466" s="36">
        <v>1327</v>
      </c>
      <c r="E466" s="36">
        <v>1381</v>
      </c>
      <c r="F466" s="36">
        <v>31</v>
      </c>
      <c r="G466" s="36">
        <v>0.37790000000000001</v>
      </c>
    </row>
    <row r="467" spans="1:7" ht="15" customHeight="1">
      <c r="A467" s="36" t="str">
        <f t="shared" si="40"/>
        <v>河南</v>
      </c>
      <c r="B467" s="36" t="str">
        <f t="shared" ref="B467:B476" si="41">B466</f>
        <v>南阳市</v>
      </c>
      <c r="C467" s="36" t="s">
        <v>914</v>
      </c>
      <c r="D467" s="36">
        <v>1304</v>
      </c>
      <c r="E467" s="36">
        <v>1357</v>
      </c>
      <c r="F467" s="36">
        <v>30</v>
      </c>
      <c r="G467" s="36">
        <v>0.37790000000000001</v>
      </c>
    </row>
    <row r="468" spans="1:7" ht="15" customHeight="1">
      <c r="A468" s="36" t="str">
        <f t="shared" si="40"/>
        <v>河南</v>
      </c>
      <c r="B468" s="36" t="str">
        <f t="shared" si="41"/>
        <v>南阳市</v>
      </c>
      <c r="C468" s="36" t="s">
        <v>915</v>
      </c>
      <c r="D468" s="36">
        <v>1354</v>
      </c>
      <c r="E468" s="36">
        <v>1409</v>
      </c>
      <c r="F468" s="36">
        <v>31</v>
      </c>
      <c r="G468" s="36">
        <v>0.37790000000000001</v>
      </c>
    </row>
    <row r="469" spans="1:7" ht="15" customHeight="1">
      <c r="A469" s="36" t="str">
        <f t="shared" si="40"/>
        <v>河南</v>
      </c>
      <c r="B469" s="36" t="str">
        <f t="shared" si="41"/>
        <v>南阳市</v>
      </c>
      <c r="C469" s="36" t="s">
        <v>916</v>
      </c>
      <c r="D469" s="36">
        <v>1347</v>
      </c>
      <c r="E469" s="36">
        <v>1401</v>
      </c>
      <c r="F469" s="36">
        <v>31</v>
      </c>
      <c r="G469" s="36">
        <v>0.37790000000000001</v>
      </c>
    </row>
    <row r="470" spans="1:7" ht="15" customHeight="1">
      <c r="A470" s="36" t="str">
        <f t="shared" si="40"/>
        <v>河南</v>
      </c>
      <c r="B470" s="36" t="str">
        <f t="shared" si="41"/>
        <v>南阳市</v>
      </c>
      <c r="C470" s="36" t="s">
        <v>917</v>
      </c>
      <c r="D470" s="36">
        <v>1379</v>
      </c>
      <c r="E470" s="36">
        <v>1435</v>
      </c>
      <c r="F470" s="36">
        <v>31</v>
      </c>
      <c r="G470" s="36">
        <v>0.37790000000000001</v>
      </c>
    </row>
    <row r="471" spans="1:7" ht="15" customHeight="1">
      <c r="A471" s="36" t="str">
        <f t="shared" si="40"/>
        <v>河南</v>
      </c>
      <c r="B471" s="36" t="str">
        <f t="shared" si="41"/>
        <v>南阳市</v>
      </c>
      <c r="C471" s="36" t="s">
        <v>918</v>
      </c>
      <c r="D471" s="36">
        <v>1365</v>
      </c>
      <c r="E471" s="36">
        <v>1420</v>
      </c>
      <c r="F471" s="36">
        <v>31</v>
      </c>
      <c r="G471" s="36">
        <v>0.37790000000000001</v>
      </c>
    </row>
    <row r="472" spans="1:7" ht="15" customHeight="1">
      <c r="A472" s="36" t="str">
        <f t="shared" si="40"/>
        <v>河南</v>
      </c>
      <c r="B472" s="36" t="str">
        <f t="shared" si="41"/>
        <v>南阳市</v>
      </c>
      <c r="C472" s="36" t="s">
        <v>919</v>
      </c>
      <c r="D472" s="36">
        <v>1355</v>
      </c>
      <c r="E472" s="36">
        <v>1410</v>
      </c>
      <c r="F472" s="36">
        <v>31</v>
      </c>
      <c r="G472" s="36">
        <v>0.37790000000000001</v>
      </c>
    </row>
    <row r="473" spans="1:7" ht="15" customHeight="1">
      <c r="A473" s="36" t="str">
        <f t="shared" si="40"/>
        <v>河南</v>
      </c>
      <c r="B473" s="36" t="str">
        <f t="shared" si="41"/>
        <v>南阳市</v>
      </c>
      <c r="C473" s="36" t="s">
        <v>920</v>
      </c>
      <c r="D473" s="36">
        <v>1325</v>
      </c>
      <c r="E473" s="36">
        <v>1379</v>
      </c>
      <c r="F473" s="36">
        <v>31</v>
      </c>
      <c r="G473" s="36">
        <v>0.37790000000000001</v>
      </c>
    </row>
    <row r="474" spans="1:7" ht="15" customHeight="1">
      <c r="A474" s="36" t="str">
        <f t="shared" si="40"/>
        <v>河南</v>
      </c>
      <c r="B474" s="36" t="str">
        <f t="shared" si="41"/>
        <v>南阳市</v>
      </c>
      <c r="C474" s="36" t="s">
        <v>921</v>
      </c>
      <c r="D474" s="36">
        <v>1297</v>
      </c>
      <c r="E474" s="36">
        <v>1349</v>
      </c>
      <c r="F474" s="36">
        <v>30</v>
      </c>
      <c r="G474" s="36">
        <v>0.37790000000000001</v>
      </c>
    </row>
    <row r="475" spans="1:7" ht="15" customHeight="1">
      <c r="A475" s="36" t="str">
        <f t="shared" si="40"/>
        <v>河南</v>
      </c>
      <c r="B475" s="36" t="str">
        <f t="shared" si="41"/>
        <v>南阳市</v>
      </c>
      <c r="C475" s="36" t="s">
        <v>922</v>
      </c>
      <c r="D475" s="36">
        <v>1299</v>
      </c>
      <c r="E475" s="36">
        <v>1351</v>
      </c>
      <c r="F475" s="36">
        <v>30</v>
      </c>
      <c r="G475" s="36">
        <v>0.37790000000000001</v>
      </c>
    </row>
    <row r="476" spans="1:7" ht="15" customHeight="1">
      <c r="A476" s="36" t="str">
        <f t="shared" si="40"/>
        <v>河南</v>
      </c>
      <c r="B476" s="36" t="str">
        <f t="shared" si="41"/>
        <v>南阳市</v>
      </c>
      <c r="C476" s="36" t="s">
        <v>923</v>
      </c>
      <c r="D476" s="36">
        <v>1298</v>
      </c>
      <c r="E476" s="36">
        <v>1350</v>
      </c>
      <c r="F476" s="36">
        <v>30</v>
      </c>
      <c r="G476" s="36">
        <v>0.37790000000000001</v>
      </c>
    </row>
    <row r="477" spans="1:7" ht="15" customHeight="1">
      <c r="A477" s="36" t="str">
        <f t="shared" si="40"/>
        <v>河南</v>
      </c>
      <c r="B477" s="36" t="s">
        <v>924</v>
      </c>
      <c r="C477" s="36" t="s">
        <v>837</v>
      </c>
      <c r="D477" s="36">
        <v>1354</v>
      </c>
      <c r="E477" s="36">
        <v>1463</v>
      </c>
      <c r="F477" s="36">
        <v>32</v>
      </c>
      <c r="G477" s="36">
        <v>0.37790000000000001</v>
      </c>
    </row>
    <row r="478" spans="1:7" ht="15" customHeight="1">
      <c r="A478" s="36" t="str">
        <f t="shared" si="40"/>
        <v>河南</v>
      </c>
      <c r="B478" s="36" t="str">
        <f t="shared" ref="B478:B484" si="42">B477</f>
        <v>商丘市</v>
      </c>
      <c r="C478" s="36" t="s">
        <v>925</v>
      </c>
      <c r="D478" s="36">
        <v>1325</v>
      </c>
      <c r="E478" s="36">
        <v>1431</v>
      </c>
      <c r="F478" s="36">
        <v>31</v>
      </c>
      <c r="G478" s="36">
        <v>0.37790000000000001</v>
      </c>
    </row>
    <row r="479" spans="1:7" ht="15" customHeight="1">
      <c r="A479" s="36" t="str">
        <f t="shared" si="40"/>
        <v>河南</v>
      </c>
      <c r="B479" s="36" t="str">
        <f t="shared" si="42"/>
        <v>商丘市</v>
      </c>
      <c r="C479" s="36" t="s">
        <v>926</v>
      </c>
      <c r="D479" s="36">
        <v>1375</v>
      </c>
      <c r="E479" s="36">
        <v>1485</v>
      </c>
      <c r="F479" s="36">
        <v>32</v>
      </c>
      <c r="G479" s="36">
        <v>0.37790000000000001</v>
      </c>
    </row>
    <row r="480" spans="1:7" ht="15" customHeight="1">
      <c r="A480" s="36" t="str">
        <f t="shared" si="40"/>
        <v>河南</v>
      </c>
      <c r="B480" s="36" t="str">
        <f t="shared" si="42"/>
        <v>商丘市</v>
      </c>
      <c r="C480" s="36" t="s">
        <v>927</v>
      </c>
      <c r="D480" s="36">
        <v>1356</v>
      </c>
      <c r="E480" s="36">
        <v>1465</v>
      </c>
      <c r="F480" s="36">
        <v>32</v>
      </c>
      <c r="G480" s="36">
        <v>0.37790000000000001</v>
      </c>
    </row>
    <row r="481" spans="1:7" ht="15" customHeight="1">
      <c r="A481" s="36" t="str">
        <f t="shared" si="40"/>
        <v>河南</v>
      </c>
      <c r="B481" s="36" t="str">
        <f t="shared" si="42"/>
        <v>商丘市</v>
      </c>
      <c r="C481" s="36" t="s">
        <v>928</v>
      </c>
      <c r="D481" s="36">
        <v>1352</v>
      </c>
      <c r="E481" s="36">
        <v>1460</v>
      </c>
      <c r="F481" s="36">
        <v>32</v>
      </c>
      <c r="G481" s="36">
        <v>0.37790000000000001</v>
      </c>
    </row>
    <row r="482" spans="1:7" ht="15" customHeight="1">
      <c r="A482" s="36" t="str">
        <f t="shared" si="40"/>
        <v>河南</v>
      </c>
      <c r="B482" s="36" t="str">
        <f t="shared" si="42"/>
        <v>商丘市</v>
      </c>
      <c r="C482" s="36" t="s">
        <v>929</v>
      </c>
      <c r="D482" s="36">
        <v>1347</v>
      </c>
      <c r="E482" s="36">
        <v>1455</v>
      </c>
      <c r="F482" s="36">
        <v>32</v>
      </c>
      <c r="G482" s="36">
        <v>0.37790000000000001</v>
      </c>
    </row>
    <row r="483" spans="1:7" ht="15" customHeight="1">
      <c r="A483" s="36" t="str">
        <f t="shared" si="40"/>
        <v>河南</v>
      </c>
      <c r="B483" s="36" t="str">
        <f t="shared" si="42"/>
        <v>商丘市</v>
      </c>
      <c r="C483" s="36" t="s">
        <v>930</v>
      </c>
      <c r="D483" s="36">
        <v>1350</v>
      </c>
      <c r="E483" s="36">
        <v>1458</v>
      </c>
      <c r="F483" s="36">
        <v>32</v>
      </c>
      <c r="G483" s="36">
        <v>0.37790000000000001</v>
      </c>
    </row>
    <row r="484" spans="1:7" ht="15" customHeight="1">
      <c r="A484" s="36" t="str">
        <f t="shared" si="40"/>
        <v>河南</v>
      </c>
      <c r="B484" s="36" t="str">
        <f t="shared" si="42"/>
        <v>商丘市</v>
      </c>
      <c r="C484" s="36" t="s">
        <v>931</v>
      </c>
      <c r="D484" s="36">
        <v>1348</v>
      </c>
      <c r="E484" s="36">
        <v>1456</v>
      </c>
      <c r="F484" s="36">
        <v>32</v>
      </c>
      <c r="G484" s="36">
        <v>0.37790000000000001</v>
      </c>
    </row>
    <row r="485" spans="1:7" ht="15" customHeight="1">
      <c r="A485" s="36" t="str">
        <f t="shared" si="40"/>
        <v>河南</v>
      </c>
      <c r="B485" s="36" t="s">
        <v>932</v>
      </c>
      <c r="C485" s="36" t="s">
        <v>837</v>
      </c>
      <c r="D485" s="36">
        <v>1300</v>
      </c>
      <c r="E485" s="36">
        <v>1352</v>
      </c>
      <c r="F485" s="36">
        <v>30</v>
      </c>
      <c r="G485" s="36">
        <v>0.37790000000000001</v>
      </c>
    </row>
    <row r="486" spans="1:7" ht="15" customHeight="1">
      <c r="A486" s="36" t="str">
        <f t="shared" si="40"/>
        <v>河南</v>
      </c>
      <c r="B486" s="36" t="str">
        <f t="shared" ref="B486:B493" si="43">B485</f>
        <v>信阳市</v>
      </c>
      <c r="C486" s="36" t="s">
        <v>933</v>
      </c>
      <c r="D486" s="36">
        <v>1290</v>
      </c>
      <c r="E486" s="36">
        <v>1342</v>
      </c>
      <c r="F486" s="36">
        <v>30</v>
      </c>
      <c r="G486" s="36">
        <v>0.37790000000000001</v>
      </c>
    </row>
    <row r="487" spans="1:7" ht="15" customHeight="1">
      <c r="A487" s="36" t="str">
        <f t="shared" si="40"/>
        <v>河南</v>
      </c>
      <c r="B487" s="36" t="str">
        <f t="shared" si="43"/>
        <v>信阳市</v>
      </c>
      <c r="C487" s="36" t="s">
        <v>934</v>
      </c>
      <c r="D487" s="36">
        <v>1289</v>
      </c>
      <c r="E487" s="36">
        <v>1341</v>
      </c>
      <c r="F487" s="36">
        <v>30</v>
      </c>
      <c r="G487" s="36">
        <v>0.37790000000000001</v>
      </c>
    </row>
    <row r="488" spans="1:7" ht="15" customHeight="1">
      <c r="A488" s="36" t="str">
        <f t="shared" si="40"/>
        <v>河南</v>
      </c>
      <c r="B488" s="36" t="str">
        <f t="shared" si="43"/>
        <v>信阳市</v>
      </c>
      <c r="C488" s="36" t="s">
        <v>935</v>
      </c>
      <c r="D488" s="36">
        <v>1270</v>
      </c>
      <c r="E488" s="36">
        <v>1321</v>
      </c>
      <c r="F488" s="36">
        <v>29</v>
      </c>
      <c r="G488" s="36">
        <v>0.37790000000000001</v>
      </c>
    </row>
    <row r="489" spans="1:7" ht="15" customHeight="1">
      <c r="A489" s="36" t="str">
        <f t="shared" si="40"/>
        <v>河南</v>
      </c>
      <c r="B489" s="36" t="str">
        <f t="shared" si="43"/>
        <v>信阳市</v>
      </c>
      <c r="C489" s="36" t="s">
        <v>936</v>
      </c>
      <c r="D489" s="36">
        <v>1273</v>
      </c>
      <c r="E489" s="36">
        <v>1324</v>
      </c>
      <c r="F489" s="36">
        <v>29</v>
      </c>
      <c r="G489" s="36">
        <v>0.37790000000000001</v>
      </c>
    </row>
    <row r="490" spans="1:7" ht="15" customHeight="1">
      <c r="A490" s="36" t="str">
        <f t="shared" si="40"/>
        <v>河南</v>
      </c>
      <c r="B490" s="36" t="str">
        <f t="shared" si="43"/>
        <v>信阳市</v>
      </c>
      <c r="C490" s="36" t="s">
        <v>937</v>
      </c>
      <c r="D490" s="36">
        <v>1277</v>
      </c>
      <c r="E490" s="36">
        <v>1329</v>
      </c>
      <c r="F490" s="36">
        <v>30</v>
      </c>
      <c r="G490" s="36">
        <v>0.37790000000000001</v>
      </c>
    </row>
    <row r="491" spans="1:7" ht="15" customHeight="1">
      <c r="A491" s="36" t="str">
        <f t="shared" si="40"/>
        <v>河南</v>
      </c>
      <c r="B491" s="36" t="str">
        <f t="shared" si="43"/>
        <v>信阳市</v>
      </c>
      <c r="C491" s="36" t="s">
        <v>938</v>
      </c>
      <c r="D491" s="36">
        <v>1287</v>
      </c>
      <c r="E491" s="36">
        <v>1339</v>
      </c>
      <c r="F491" s="36">
        <v>30</v>
      </c>
      <c r="G491" s="36">
        <v>0.37790000000000001</v>
      </c>
    </row>
    <row r="492" spans="1:7" ht="15" customHeight="1">
      <c r="A492" s="36" t="str">
        <f t="shared" si="40"/>
        <v>河南</v>
      </c>
      <c r="B492" s="36" t="str">
        <f t="shared" si="43"/>
        <v>信阳市</v>
      </c>
      <c r="C492" s="36" t="s">
        <v>939</v>
      </c>
      <c r="D492" s="36">
        <v>1292</v>
      </c>
      <c r="E492" s="36">
        <v>1344</v>
      </c>
      <c r="F492" s="36">
        <v>30</v>
      </c>
      <c r="G492" s="36">
        <v>0.37790000000000001</v>
      </c>
    </row>
    <row r="493" spans="1:7" ht="15" customHeight="1">
      <c r="A493" s="36" t="str">
        <f t="shared" ref="A493:A514" si="44">A492</f>
        <v>河南</v>
      </c>
      <c r="B493" s="36" t="str">
        <f t="shared" si="43"/>
        <v>信阳市</v>
      </c>
      <c r="C493" s="36" t="s">
        <v>940</v>
      </c>
      <c r="D493" s="36">
        <v>1293</v>
      </c>
      <c r="E493" s="36">
        <v>1345</v>
      </c>
      <c r="F493" s="36">
        <v>30</v>
      </c>
      <c r="G493" s="36">
        <v>0.37790000000000001</v>
      </c>
    </row>
    <row r="494" spans="1:7" ht="15" customHeight="1">
      <c r="A494" s="36" t="str">
        <f t="shared" si="44"/>
        <v>河南</v>
      </c>
      <c r="B494" s="36" t="s">
        <v>941</v>
      </c>
      <c r="C494" s="36" t="s">
        <v>837</v>
      </c>
      <c r="D494" s="36">
        <v>1326</v>
      </c>
      <c r="E494" s="36">
        <v>1406</v>
      </c>
      <c r="F494" s="36">
        <v>31</v>
      </c>
      <c r="G494" s="36">
        <v>0.37790000000000001</v>
      </c>
    </row>
    <row r="495" spans="1:7" ht="15" customHeight="1">
      <c r="A495" s="36" t="str">
        <f t="shared" si="44"/>
        <v>河南</v>
      </c>
      <c r="B495" s="36" t="str">
        <f t="shared" ref="B495:B503" si="45">B494</f>
        <v>周口市</v>
      </c>
      <c r="C495" s="36" t="s">
        <v>942</v>
      </c>
      <c r="D495" s="36">
        <v>1322</v>
      </c>
      <c r="E495" s="36">
        <v>1402</v>
      </c>
      <c r="F495" s="36">
        <v>31</v>
      </c>
      <c r="G495" s="36">
        <v>0.37790000000000001</v>
      </c>
    </row>
    <row r="496" spans="1:7" ht="15" customHeight="1">
      <c r="A496" s="36" t="str">
        <f t="shared" si="44"/>
        <v>河南</v>
      </c>
      <c r="B496" s="36" t="str">
        <f t="shared" si="45"/>
        <v>周口市</v>
      </c>
      <c r="C496" s="36" t="s">
        <v>943</v>
      </c>
      <c r="D496" s="36">
        <v>1383</v>
      </c>
      <c r="E496" s="36">
        <v>1466</v>
      </c>
      <c r="F496" s="36">
        <v>32</v>
      </c>
      <c r="G496" s="36">
        <v>0.37790000000000001</v>
      </c>
    </row>
    <row r="497" spans="1:7" ht="15" customHeight="1">
      <c r="A497" s="36" t="str">
        <f t="shared" si="44"/>
        <v>河南</v>
      </c>
      <c r="B497" s="36" t="str">
        <f t="shared" si="45"/>
        <v>周口市</v>
      </c>
      <c r="C497" s="36" t="s">
        <v>944</v>
      </c>
      <c r="D497" s="36">
        <v>1366</v>
      </c>
      <c r="E497" s="36">
        <v>1448</v>
      </c>
      <c r="F497" s="36">
        <v>31</v>
      </c>
      <c r="G497" s="36">
        <v>0.37790000000000001</v>
      </c>
    </row>
    <row r="498" spans="1:7" ht="15" customHeight="1">
      <c r="A498" s="36" t="str">
        <f t="shared" si="44"/>
        <v>河南</v>
      </c>
      <c r="B498" s="36" t="str">
        <f t="shared" si="45"/>
        <v>周口市</v>
      </c>
      <c r="C498" s="36" t="s">
        <v>945</v>
      </c>
      <c r="D498" s="36">
        <v>1325</v>
      </c>
      <c r="E498" s="36">
        <v>1405</v>
      </c>
      <c r="F498" s="36">
        <v>31</v>
      </c>
      <c r="G498" s="36">
        <v>0.37790000000000001</v>
      </c>
    </row>
    <row r="499" spans="1:7" ht="15" customHeight="1">
      <c r="A499" s="36" t="str">
        <f t="shared" si="44"/>
        <v>河南</v>
      </c>
      <c r="B499" s="36" t="str">
        <f t="shared" si="45"/>
        <v>周口市</v>
      </c>
      <c r="C499" s="36" t="s">
        <v>946</v>
      </c>
      <c r="D499" s="36">
        <v>1321</v>
      </c>
      <c r="E499" s="36">
        <v>1401</v>
      </c>
      <c r="F499" s="36">
        <v>31</v>
      </c>
      <c r="G499" s="36">
        <v>0.37790000000000001</v>
      </c>
    </row>
    <row r="500" spans="1:7" ht="15" customHeight="1">
      <c r="A500" s="36" t="str">
        <f t="shared" si="44"/>
        <v>河南</v>
      </c>
      <c r="B500" s="36" t="str">
        <f t="shared" si="45"/>
        <v>周口市</v>
      </c>
      <c r="C500" s="36" t="s">
        <v>947</v>
      </c>
      <c r="D500" s="36">
        <v>1330</v>
      </c>
      <c r="E500" s="36">
        <v>1410</v>
      </c>
      <c r="F500" s="36">
        <v>31</v>
      </c>
      <c r="G500" s="36">
        <v>0.37790000000000001</v>
      </c>
    </row>
    <row r="501" spans="1:7" ht="15" customHeight="1">
      <c r="A501" s="36" t="str">
        <f t="shared" si="44"/>
        <v>河南</v>
      </c>
      <c r="B501" s="36" t="str">
        <f t="shared" si="45"/>
        <v>周口市</v>
      </c>
      <c r="C501" s="36" t="s">
        <v>948</v>
      </c>
      <c r="D501" s="36">
        <v>1338</v>
      </c>
      <c r="E501" s="36">
        <v>1419</v>
      </c>
      <c r="F501" s="36">
        <v>31</v>
      </c>
      <c r="G501" s="36">
        <v>0.37790000000000001</v>
      </c>
    </row>
    <row r="502" spans="1:7" ht="15" customHeight="1">
      <c r="A502" s="36" t="str">
        <f t="shared" si="44"/>
        <v>河南</v>
      </c>
      <c r="B502" s="36" t="str">
        <f t="shared" si="45"/>
        <v>周口市</v>
      </c>
      <c r="C502" s="36" t="s">
        <v>949</v>
      </c>
      <c r="D502" s="36">
        <v>1380</v>
      </c>
      <c r="E502" s="36">
        <v>1463</v>
      </c>
      <c r="F502" s="36">
        <v>31</v>
      </c>
      <c r="G502" s="36">
        <v>0.37790000000000001</v>
      </c>
    </row>
    <row r="503" spans="1:7" ht="15" customHeight="1">
      <c r="A503" s="36" t="str">
        <f t="shared" si="44"/>
        <v>河南</v>
      </c>
      <c r="B503" s="36" t="str">
        <f t="shared" si="45"/>
        <v>周口市</v>
      </c>
      <c r="C503" s="36" t="s">
        <v>950</v>
      </c>
      <c r="D503" s="36">
        <v>1354</v>
      </c>
      <c r="E503" s="36">
        <v>1436</v>
      </c>
      <c r="F503" s="36">
        <v>31</v>
      </c>
      <c r="G503" s="36">
        <v>0.37790000000000001</v>
      </c>
    </row>
    <row r="504" spans="1:7" ht="15" customHeight="1">
      <c r="A504" s="36" t="str">
        <f t="shared" si="44"/>
        <v>河南</v>
      </c>
      <c r="B504" s="36" t="s">
        <v>951</v>
      </c>
      <c r="C504" s="36" t="s">
        <v>837</v>
      </c>
      <c r="D504" s="36">
        <v>1294</v>
      </c>
      <c r="E504" s="36">
        <v>1372</v>
      </c>
      <c r="F504" s="36">
        <v>30</v>
      </c>
      <c r="G504" s="36">
        <v>0.37790000000000001</v>
      </c>
    </row>
    <row r="505" spans="1:7" ht="15" customHeight="1">
      <c r="A505" s="36" t="str">
        <f t="shared" si="44"/>
        <v>河南</v>
      </c>
      <c r="B505" s="36" t="str">
        <f t="shared" ref="B505:B513" si="46">B504</f>
        <v>驻马店市</v>
      </c>
      <c r="C505" s="36" t="s">
        <v>952</v>
      </c>
      <c r="D505" s="36">
        <v>1307</v>
      </c>
      <c r="E505" s="36">
        <v>1386</v>
      </c>
      <c r="F505" s="36">
        <v>31</v>
      </c>
      <c r="G505" s="36">
        <v>0.37790000000000001</v>
      </c>
    </row>
    <row r="506" spans="1:7" ht="15" customHeight="1">
      <c r="A506" s="36" t="str">
        <f t="shared" si="44"/>
        <v>河南</v>
      </c>
      <c r="B506" s="36" t="str">
        <f t="shared" si="46"/>
        <v>驻马店市</v>
      </c>
      <c r="C506" s="36" t="s">
        <v>953</v>
      </c>
      <c r="D506" s="36">
        <v>1306</v>
      </c>
      <c r="E506" s="36">
        <v>1385</v>
      </c>
      <c r="F506" s="36">
        <v>31</v>
      </c>
      <c r="G506" s="36">
        <v>0.37790000000000001</v>
      </c>
    </row>
    <row r="507" spans="1:7" ht="15" customHeight="1">
      <c r="A507" s="36" t="str">
        <f t="shared" si="44"/>
        <v>河南</v>
      </c>
      <c r="B507" s="36" t="str">
        <f t="shared" si="46"/>
        <v>驻马店市</v>
      </c>
      <c r="C507" s="36" t="s">
        <v>954</v>
      </c>
      <c r="D507" s="36">
        <v>1298</v>
      </c>
      <c r="E507" s="36">
        <v>1376</v>
      </c>
      <c r="F507" s="36">
        <v>30</v>
      </c>
      <c r="G507" s="36">
        <v>0.37790000000000001</v>
      </c>
    </row>
    <row r="508" spans="1:7" ht="15" customHeight="1">
      <c r="A508" s="36" t="str">
        <f t="shared" si="44"/>
        <v>河南</v>
      </c>
      <c r="B508" s="36" t="str">
        <f t="shared" si="46"/>
        <v>驻马店市</v>
      </c>
      <c r="C508" s="36" t="s">
        <v>955</v>
      </c>
      <c r="D508" s="36">
        <v>1273</v>
      </c>
      <c r="E508" s="36">
        <v>1350</v>
      </c>
      <c r="F508" s="36">
        <v>30</v>
      </c>
      <c r="G508" s="36">
        <v>0.37790000000000001</v>
      </c>
    </row>
    <row r="509" spans="1:7" ht="15" customHeight="1">
      <c r="A509" s="36" t="str">
        <f t="shared" si="44"/>
        <v>河南</v>
      </c>
      <c r="B509" s="36" t="str">
        <f t="shared" si="46"/>
        <v>驻马店市</v>
      </c>
      <c r="C509" s="36" t="s">
        <v>956</v>
      </c>
      <c r="D509" s="36">
        <v>1287</v>
      </c>
      <c r="E509" s="36">
        <v>1365</v>
      </c>
      <c r="F509" s="36">
        <v>30</v>
      </c>
      <c r="G509" s="36">
        <v>0.37790000000000001</v>
      </c>
    </row>
    <row r="510" spans="1:7" ht="15" customHeight="1">
      <c r="A510" s="36" t="str">
        <f t="shared" si="44"/>
        <v>河南</v>
      </c>
      <c r="B510" s="36" t="str">
        <f t="shared" si="46"/>
        <v>驻马店市</v>
      </c>
      <c r="C510" s="36" t="s">
        <v>957</v>
      </c>
      <c r="D510" s="36">
        <v>1292</v>
      </c>
      <c r="E510" s="36">
        <v>1370</v>
      </c>
      <c r="F510" s="36">
        <v>30</v>
      </c>
      <c r="G510" s="36">
        <v>0.37790000000000001</v>
      </c>
    </row>
    <row r="511" spans="1:7" ht="15" customHeight="1">
      <c r="A511" s="36" t="str">
        <f t="shared" si="44"/>
        <v>河南</v>
      </c>
      <c r="B511" s="36" t="str">
        <f t="shared" si="46"/>
        <v>驻马店市</v>
      </c>
      <c r="C511" s="36" t="s">
        <v>958</v>
      </c>
      <c r="D511" s="36">
        <v>1298</v>
      </c>
      <c r="E511" s="36">
        <v>1376</v>
      </c>
      <c r="F511" s="36">
        <v>31</v>
      </c>
      <c r="G511" s="36">
        <v>0.37790000000000001</v>
      </c>
    </row>
    <row r="512" spans="1:7" ht="15" customHeight="1">
      <c r="A512" s="36" t="str">
        <f t="shared" si="44"/>
        <v>河南</v>
      </c>
      <c r="B512" s="36" t="str">
        <f t="shared" si="46"/>
        <v>驻马店市</v>
      </c>
      <c r="C512" s="36" t="s">
        <v>959</v>
      </c>
      <c r="D512" s="36">
        <v>1300</v>
      </c>
      <c r="E512" s="36">
        <v>1379</v>
      </c>
      <c r="F512" s="36">
        <v>31</v>
      </c>
      <c r="G512" s="36">
        <v>0.37790000000000001</v>
      </c>
    </row>
    <row r="513" spans="1:7" ht="15" customHeight="1">
      <c r="A513" s="36" t="str">
        <f t="shared" si="44"/>
        <v>河南</v>
      </c>
      <c r="B513" s="36" t="str">
        <f t="shared" si="46"/>
        <v>驻马店市</v>
      </c>
      <c r="C513" s="36" t="s">
        <v>960</v>
      </c>
      <c r="D513" s="36">
        <v>1278</v>
      </c>
      <c r="E513" s="36">
        <v>1355</v>
      </c>
      <c r="F513" s="36">
        <v>30</v>
      </c>
      <c r="G513" s="36">
        <v>0.37790000000000001</v>
      </c>
    </row>
    <row r="514" spans="1:7" ht="15" customHeight="1">
      <c r="A514" s="36" t="str">
        <f t="shared" si="44"/>
        <v>河南</v>
      </c>
      <c r="B514" s="36" t="s">
        <v>961</v>
      </c>
      <c r="C514" s="36" t="s">
        <v>962</v>
      </c>
      <c r="D514" s="36">
        <v>1435</v>
      </c>
      <c r="E514" s="36">
        <v>1550</v>
      </c>
      <c r="F514" s="36">
        <v>32</v>
      </c>
      <c r="G514" s="36">
        <v>0.37790000000000001</v>
      </c>
    </row>
    <row r="515" spans="1:7" ht="15" customHeight="1">
      <c r="A515" s="36" t="s">
        <v>963</v>
      </c>
      <c r="B515" s="65" t="s">
        <v>964</v>
      </c>
      <c r="C515" s="36" t="s">
        <v>837</v>
      </c>
      <c r="D515" s="36">
        <v>1324.95</v>
      </c>
      <c r="E515" s="36">
        <v>1401.6</v>
      </c>
      <c r="F515" s="36">
        <v>30</v>
      </c>
      <c r="G515" s="36">
        <v>0.41610000000000003</v>
      </c>
    </row>
    <row r="516" spans="1:7" ht="15" customHeight="1">
      <c r="A516" s="36" t="str">
        <f t="shared" ref="A516:A547" si="47">A515</f>
        <v>湖北</v>
      </c>
      <c r="B516" s="65" t="s">
        <v>965</v>
      </c>
      <c r="C516" s="36" t="s">
        <v>837</v>
      </c>
      <c r="D516" s="36">
        <v>1324.95</v>
      </c>
      <c r="E516" s="36">
        <v>1401.6</v>
      </c>
      <c r="F516" s="36">
        <v>30</v>
      </c>
      <c r="G516" s="36">
        <v>0.41610000000000003</v>
      </c>
    </row>
    <row r="517" spans="1:7" ht="15" customHeight="1">
      <c r="A517" s="36" t="str">
        <f t="shared" si="47"/>
        <v>湖北</v>
      </c>
      <c r="B517" s="65" t="str">
        <f>B516</f>
        <v>黄石市</v>
      </c>
      <c r="C517" s="36" t="s">
        <v>966</v>
      </c>
      <c r="D517" s="36">
        <v>1324.95</v>
      </c>
      <c r="E517" s="36">
        <v>1397.95</v>
      </c>
      <c r="F517" s="36">
        <v>30</v>
      </c>
      <c r="G517" s="36">
        <v>0.41610000000000003</v>
      </c>
    </row>
    <row r="518" spans="1:7" ht="15" customHeight="1">
      <c r="A518" s="36" t="str">
        <f t="shared" si="47"/>
        <v>湖北</v>
      </c>
      <c r="B518" s="65" t="str">
        <f>B517</f>
        <v>黄石市</v>
      </c>
      <c r="C518" s="36" t="s">
        <v>967</v>
      </c>
      <c r="D518" s="36">
        <v>1259.25</v>
      </c>
      <c r="E518" s="36">
        <v>1324.95</v>
      </c>
      <c r="F518" s="36">
        <v>29</v>
      </c>
      <c r="G518" s="36">
        <v>0.41610000000000003</v>
      </c>
    </row>
    <row r="519" spans="1:7" ht="15" customHeight="1">
      <c r="A519" s="36" t="str">
        <f t="shared" si="47"/>
        <v>湖北</v>
      </c>
      <c r="B519" s="65" t="s">
        <v>968</v>
      </c>
      <c r="C519" s="36" t="s">
        <v>837</v>
      </c>
      <c r="D519" s="36">
        <v>1303.05</v>
      </c>
      <c r="E519" s="36">
        <v>1401.6</v>
      </c>
      <c r="F519" s="36">
        <v>32</v>
      </c>
      <c r="G519" s="36">
        <v>0.41610000000000003</v>
      </c>
    </row>
    <row r="520" spans="1:7" ht="15" customHeight="1">
      <c r="A520" s="36" t="str">
        <f t="shared" si="47"/>
        <v>湖北</v>
      </c>
      <c r="B520" s="65" t="str">
        <f>B519</f>
        <v>十堰市</v>
      </c>
      <c r="C520" s="36" t="s">
        <v>969</v>
      </c>
      <c r="D520" s="36">
        <v>1383.35</v>
      </c>
      <c r="E520" s="36">
        <v>1507.45</v>
      </c>
      <c r="F520" s="36">
        <v>33</v>
      </c>
      <c r="G520" s="36">
        <v>0.41610000000000003</v>
      </c>
    </row>
    <row r="521" spans="1:7" ht="15" customHeight="1">
      <c r="A521" s="36" t="str">
        <f t="shared" si="47"/>
        <v>湖北</v>
      </c>
      <c r="B521" s="65" t="str">
        <f>B520</f>
        <v>十堰市</v>
      </c>
      <c r="C521" s="36" t="s">
        <v>970</v>
      </c>
      <c r="D521" s="36">
        <v>1303.05</v>
      </c>
      <c r="E521" s="36">
        <v>1394.3</v>
      </c>
      <c r="F521" s="36">
        <v>32</v>
      </c>
      <c r="G521" s="36">
        <v>0.41610000000000003</v>
      </c>
    </row>
    <row r="522" spans="1:7" ht="15" customHeight="1">
      <c r="A522" s="36" t="str">
        <f t="shared" si="47"/>
        <v>湖北</v>
      </c>
      <c r="B522" s="65" t="str">
        <f>B521</f>
        <v>十堰市</v>
      </c>
      <c r="C522" s="36" t="s">
        <v>971</v>
      </c>
      <c r="D522" s="36">
        <v>1301</v>
      </c>
      <c r="E522" s="36">
        <v>1395</v>
      </c>
      <c r="F522" s="36">
        <v>32</v>
      </c>
      <c r="G522" s="36">
        <v>0.41610000000000003</v>
      </c>
    </row>
    <row r="523" spans="1:7" ht="15" customHeight="1">
      <c r="A523" s="36" t="str">
        <f t="shared" si="47"/>
        <v>湖北</v>
      </c>
      <c r="B523" s="65" t="str">
        <f>B522</f>
        <v>十堰市</v>
      </c>
      <c r="C523" s="36" t="s">
        <v>972</v>
      </c>
      <c r="D523" s="36">
        <v>1295</v>
      </c>
      <c r="E523" s="36">
        <v>1390</v>
      </c>
      <c r="F523" s="36">
        <v>32</v>
      </c>
      <c r="G523" s="36">
        <v>0.41610000000000003</v>
      </c>
    </row>
    <row r="524" spans="1:7" ht="15" customHeight="1">
      <c r="A524" s="36" t="str">
        <f t="shared" si="47"/>
        <v>湖北</v>
      </c>
      <c r="B524" s="65" t="str">
        <f>B523</f>
        <v>十堰市</v>
      </c>
      <c r="C524" s="36" t="s">
        <v>973</v>
      </c>
      <c r="D524" s="36">
        <v>1303</v>
      </c>
      <c r="E524" s="36">
        <v>1400</v>
      </c>
      <c r="F524" s="36">
        <v>32</v>
      </c>
      <c r="G524" s="36">
        <v>0.41610000000000003</v>
      </c>
    </row>
    <row r="525" spans="1:7" ht="15" customHeight="1">
      <c r="A525" s="36" t="str">
        <f t="shared" si="47"/>
        <v>湖北</v>
      </c>
      <c r="B525" s="65" t="s">
        <v>974</v>
      </c>
      <c r="C525" s="36" t="s">
        <v>837</v>
      </c>
      <c r="D525" s="36">
        <v>1281.1499999999999</v>
      </c>
      <c r="E525" s="36">
        <v>1343.2</v>
      </c>
      <c r="F525" s="36">
        <v>30</v>
      </c>
      <c r="G525" s="36">
        <v>0.41610000000000003</v>
      </c>
    </row>
    <row r="526" spans="1:7" ht="15" customHeight="1">
      <c r="A526" s="36" t="str">
        <f t="shared" si="47"/>
        <v>湖北</v>
      </c>
      <c r="B526" s="65" t="str">
        <f>B525</f>
        <v>荆州市</v>
      </c>
      <c r="C526" s="36" t="s">
        <v>975</v>
      </c>
      <c r="D526" s="36">
        <v>1278</v>
      </c>
      <c r="E526" s="36">
        <v>1340</v>
      </c>
      <c r="F526" s="36">
        <v>30</v>
      </c>
      <c r="G526" s="36">
        <v>0.41610000000000003</v>
      </c>
    </row>
    <row r="527" spans="1:7" ht="15" customHeight="1">
      <c r="A527" s="36" t="str">
        <f t="shared" si="47"/>
        <v>湖北</v>
      </c>
      <c r="B527" s="65" t="str">
        <f>B526</f>
        <v>荆州市</v>
      </c>
      <c r="C527" s="36" t="s">
        <v>976</v>
      </c>
      <c r="D527" s="36">
        <v>1272</v>
      </c>
      <c r="E527" s="36">
        <v>1336</v>
      </c>
      <c r="F527" s="36">
        <v>30</v>
      </c>
      <c r="G527" s="36">
        <v>0.41610000000000003</v>
      </c>
    </row>
    <row r="528" spans="1:7" ht="15" customHeight="1">
      <c r="A528" s="36" t="str">
        <f t="shared" si="47"/>
        <v>湖北</v>
      </c>
      <c r="B528" s="65" t="str">
        <f>B527</f>
        <v>荆州市</v>
      </c>
      <c r="C528" s="36" t="s">
        <v>977</v>
      </c>
      <c r="D528" s="36">
        <v>1278</v>
      </c>
      <c r="E528" s="36">
        <v>1340</v>
      </c>
      <c r="F528" s="36">
        <v>30</v>
      </c>
      <c r="G528" s="36">
        <v>0.41610000000000003</v>
      </c>
    </row>
    <row r="529" spans="1:7" ht="15" customHeight="1">
      <c r="A529" s="36" t="str">
        <f t="shared" si="47"/>
        <v>湖北</v>
      </c>
      <c r="B529" s="65" t="str">
        <f>B528</f>
        <v>荆州市</v>
      </c>
      <c r="C529" s="36" t="s">
        <v>978</v>
      </c>
      <c r="D529" s="36">
        <v>1271</v>
      </c>
      <c r="E529" s="36">
        <v>1335</v>
      </c>
      <c r="F529" s="36">
        <v>30</v>
      </c>
      <c r="G529" s="36">
        <v>0.41610000000000003</v>
      </c>
    </row>
    <row r="530" spans="1:7" ht="15" customHeight="1">
      <c r="A530" s="36" t="str">
        <f t="shared" si="47"/>
        <v>湖北</v>
      </c>
      <c r="B530" s="65" t="str">
        <f>B529</f>
        <v>荆州市</v>
      </c>
      <c r="C530" s="36" t="s">
        <v>979</v>
      </c>
      <c r="D530" s="36">
        <v>1270</v>
      </c>
      <c r="E530" s="36">
        <v>1332</v>
      </c>
      <c r="F530" s="36">
        <v>30</v>
      </c>
      <c r="G530" s="36">
        <v>0.41610000000000003</v>
      </c>
    </row>
    <row r="531" spans="1:7" ht="15" customHeight="1">
      <c r="A531" s="36" t="str">
        <f t="shared" si="47"/>
        <v>湖北</v>
      </c>
      <c r="B531" s="65" t="s">
        <v>980</v>
      </c>
      <c r="C531" s="36" t="s">
        <v>837</v>
      </c>
      <c r="D531" s="36">
        <v>1211.8</v>
      </c>
      <c r="E531" s="36">
        <v>1270.2</v>
      </c>
      <c r="F531" s="36">
        <v>30</v>
      </c>
      <c r="G531" s="36">
        <v>0.41610000000000003</v>
      </c>
    </row>
    <row r="532" spans="1:7" ht="15" customHeight="1">
      <c r="A532" s="36" t="str">
        <f t="shared" si="47"/>
        <v>湖北</v>
      </c>
      <c r="B532" s="65" t="str">
        <f t="shared" ref="B532:B539" si="48">B531</f>
        <v>宜昌市</v>
      </c>
      <c r="C532" s="36" t="s">
        <v>981</v>
      </c>
      <c r="D532" s="36">
        <v>1218</v>
      </c>
      <c r="E532" s="36">
        <v>1273</v>
      </c>
      <c r="F532" s="36">
        <v>30</v>
      </c>
      <c r="G532" s="36">
        <v>0.41610000000000003</v>
      </c>
    </row>
    <row r="533" spans="1:7" ht="15" customHeight="1">
      <c r="A533" s="36" t="str">
        <f t="shared" si="47"/>
        <v>湖北</v>
      </c>
      <c r="B533" s="65" t="str">
        <f t="shared" si="48"/>
        <v>宜昌市</v>
      </c>
      <c r="C533" s="36" t="s">
        <v>982</v>
      </c>
      <c r="D533" s="36">
        <v>1222</v>
      </c>
      <c r="E533" s="36">
        <v>1277</v>
      </c>
      <c r="F533" s="36">
        <v>30</v>
      </c>
      <c r="G533" s="36">
        <v>0.41610000000000003</v>
      </c>
    </row>
    <row r="534" spans="1:7" ht="15" customHeight="1">
      <c r="A534" s="36" t="str">
        <f t="shared" si="47"/>
        <v>湖北</v>
      </c>
      <c r="B534" s="65" t="str">
        <f t="shared" si="48"/>
        <v>宜昌市</v>
      </c>
      <c r="C534" s="36" t="s">
        <v>983</v>
      </c>
      <c r="D534" s="36">
        <v>1215</v>
      </c>
      <c r="E534" s="36">
        <v>1272</v>
      </c>
      <c r="F534" s="36">
        <v>30</v>
      </c>
      <c r="G534" s="36">
        <v>0.41610000000000003</v>
      </c>
    </row>
    <row r="535" spans="1:7" ht="15" customHeight="1">
      <c r="A535" s="36" t="str">
        <f t="shared" si="47"/>
        <v>湖北</v>
      </c>
      <c r="B535" s="65" t="str">
        <f t="shared" si="48"/>
        <v>宜昌市</v>
      </c>
      <c r="C535" s="36" t="s">
        <v>984</v>
      </c>
      <c r="D535" s="36">
        <v>1208</v>
      </c>
      <c r="E535" s="36">
        <v>1265</v>
      </c>
      <c r="F535" s="36">
        <v>30</v>
      </c>
      <c r="G535" s="36">
        <v>0.41610000000000003</v>
      </c>
    </row>
    <row r="536" spans="1:7" ht="15" customHeight="1">
      <c r="A536" s="36" t="str">
        <f t="shared" si="47"/>
        <v>湖北</v>
      </c>
      <c r="B536" s="65" t="str">
        <f t="shared" si="48"/>
        <v>宜昌市</v>
      </c>
      <c r="C536" s="36" t="s">
        <v>985</v>
      </c>
      <c r="D536" s="36">
        <v>1210</v>
      </c>
      <c r="E536" s="36">
        <v>1268</v>
      </c>
      <c r="F536" s="36">
        <v>30</v>
      </c>
      <c r="G536" s="36">
        <v>0.41610000000000003</v>
      </c>
    </row>
    <row r="537" spans="1:7" ht="15" customHeight="1">
      <c r="A537" s="36" t="str">
        <f t="shared" si="47"/>
        <v>湖北</v>
      </c>
      <c r="B537" s="65" t="str">
        <f t="shared" si="48"/>
        <v>宜昌市</v>
      </c>
      <c r="C537" s="36" t="s">
        <v>986</v>
      </c>
      <c r="D537" s="36">
        <v>1208</v>
      </c>
      <c r="E537" s="36">
        <v>1263</v>
      </c>
      <c r="F537" s="36">
        <v>30</v>
      </c>
      <c r="G537" s="36">
        <v>0.41610000000000003</v>
      </c>
    </row>
    <row r="538" spans="1:7" ht="15" customHeight="1">
      <c r="A538" s="36" t="str">
        <f t="shared" si="47"/>
        <v>湖北</v>
      </c>
      <c r="B538" s="65" t="str">
        <f t="shared" si="48"/>
        <v>宜昌市</v>
      </c>
      <c r="C538" s="36" t="s">
        <v>987</v>
      </c>
      <c r="D538" s="36">
        <v>1206</v>
      </c>
      <c r="E538" s="36">
        <v>1262</v>
      </c>
      <c r="F538" s="36">
        <v>30</v>
      </c>
      <c r="G538" s="36">
        <v>0.41610000000000003</v>
      </c>
    </row>
    <row r="539" spans="1:7" ht="15" customHeight="1">
      <c r="A539" s="36" t="str">
        <f t="shared" si="47"/>
        <v>湖北</v>
      </c>
      <c r="B539" s="65" t="str">
        <f t="shared" si="48"/>
        <v>宜昌市</v>
      </c>
      <c r="C539" s="36" t="s">
        <v>988</v>
      </c>
      <c r="D539" s="36">
        <v>1210</v>
      </c>
      <c r="E539" s="36">
        <v>1268</v>
      </c>
      <c r="F539" s="36">
        <v>30</v>
      </c>
      <c r="G539" s="36">
        <v>0.41610000000000003</v>
      </c>
    </row>
    <row r="540" spans="1:7" ht="16.149999999999999" customHeight="1">
      <c r="A540" s="36" t="str">
        <f t="shared" si="47"/>
        <v>湖北</v>
      </c>
      <c r="B540" s="65" t="s">
        <v>989</v>
      </c>
      <c r="C540" s="36" t="s">
        <v>837</v>
      </c>
      <c r="D540" s="36">
        <v>1350.5</v>
      </c>
      <c r="E540" s="36">
        <v>1456.3500000000001</v>
      </c>
      <c r="F540" s="36">
        <v>32</v>
      </c>
      <c r="G540" s="36">
        <v>0.41610000000000003</v>
      </c>
    </row>
    <row r="541" spans="1:7" ht="30" customHeight="1">
      <c r="A541" s="36" t="str">
        <f t="shared" si="47"/>
        <v>湖北</v>
      </c>
      <c r="B541" s="65" t="str">
        <f t="shared" ref="B541:B546" si="49">B540</f>
        <v>襄阳市</v>
      </c>
      <c r="C541" s="36" t="s">
        <v>990</v>
      </c>
      <c r="D541" s="36">
        <v>1343</v>
      </c>
      <c r="E541" s="36">
        <v>1452</v>
      </c>
      <c r="F541" s="36">
        <v>32</v>
      </c>
      <c r="G541" s="36">
        <v>0.41610000000000003</v>
      </c>
    </row>
    <row r="542" spans="1:7" ht="30" customHeight="1">
      <c r="A542" s="36" t="str">
        <f t="shared" si="47"/>
        <v>湖北</v>
      </c>
      <c r="B542" s="65" t="str">
        <f t="shared" si="49"/>
        <v>襄阳市</v>
      </c>
      <c r="C542" s="36" t="s">
        <v>991</v>
      </c>
      <c r="D542" s="36">
        <v>1352</v>
      </c>
      <c r="E542" s="36">
        <v>1458</v>
      </c>
      <c r="F542" s="36">
        <v>32</v>
      </c>
      <c r="G542" s="36">
        <v>0.41610000000000003</v>
      </c>
    </row>
    <row r="543" spans="1:7" ht="30" customHeight="1">
      <c r="A543" s="36" t="str">
        <f t="shared" si="47"/>
        <v>湖北</v>
      </c>
      <c r="B543" s="65" t="str">
        <f t="shared" si="49"/>
        <v>襄阳市</v>
      </c>
      <c r="C543" s="36" t="s">
        <v>992</v>
      </c>
      <c r="D543" s="36">
        <v>1349</v>
      </c>
      <c r="E543" s="36">
        <v>1454</v>
      </c>
      <c r="F543" s="36">
        <v>32</v>
      </c>
      <c r="G543" s="36">
        <v>0.41610000000000003</v>
      </c>
    </row>
    <row r="544" spans="1:7" ht="30" customHeight="1">
      <c r="A544" s="36" t="str">
        <f t="shared" si="47"/>
        <v>湖北</v>
      </c>
      <c r="B544" s="65" t="str">
        <f t="shared" si="49"/>
        <v>襄阳市</v>
      </c>
      <c r="C544" s="36" t="s">
        <v>993</v>
      </c>
      <c r="D544" s="36">
        <v>1347</v>
      </c>
      <c r="E544" s="36">
        <v>1451</v>
      </c>
      <c r="F544" s="36">
        <v>32</v>
      </c>
      <c r="G544" s="36">
        <v>0.41610000000000003</v>
      </c>
    </row>
    <row r="545" spans="1:7" ht="30" customHeight="1">
      <c r="A545" s="36" t="str">
        <f t="shared" si="47"/>
        <v>湖北</v>
      </c>
      <c r="B545" s="65" t="str">
        <f t="shared" si="49"/>
        <v>襄阳市</v>
      </c>
      <c r="C545" s="36" t="s">
        <v>994</v>
      </c>
      <c r="D545" s="36">
        <v>1341</v>
      </c>
      <c r="E545" s="36">
        <v>1449</v>
      </c>
      <c r="F545" s="36">
        <v>32</v>
      </c>
      <c r="G545" s="36">
        <v>0.41610000000000003</v>
      </c>
    </row>
    <row r="546" spans="1:7" ht="30" customHeight="1">
      <c r="A546" s="36" t="str">
        <f t="shared" si="47"/>
        <v>湖北</v>
      </c>
      <c r="B546" s="65" t="str">
        <f t="shared" si="49"/>
        <v>襄阳市</v>
      </c>
      <c r="C546" s="36" t="s">
        <v>995</v>
      </c>
      <c r="D546" s="36">
        <v>1352</v>
      </c>
      <c r="E546" s="36">
        <v>1458</v>
      </c>
      <c r="F546" s="36">
        <v>32</v>
      </c>
      <c r="G546" s="36">
        <v>0.41610000000000003</v>
      </c>
    </row>
    <row r="547" spans="1:7" ht="15" customHeight="1">
      <c r="A547" s="36" t="str">
        <f t="shared" si="47"/>
        <v>湖北</v>
      </c>
      <c r="B547" s="65" t="s">
        <v>996</v>
      </c>
      <c r="C547" s="36" t="s">
        <v>837</v>
      </c>
      <c r="D547" s="36">
        <v>1324.95</v>
      </c>
      <c r="E547" s="36">
        <v>1397.95</v>
      </c>
      <c r="F547" s="36">
        <v>30</v>
      </c>
      <c r="G547" s="36">
        <v>0.41610000000000003</v>
      </c>
    </row>
    <row r="548" spans="1:7" ht="15" customHeight="1">
      <c r="A548" s="36" t="str">
        <f t="shared" ref="A548:A579" si="50">A547</f>
        <v>湖北</v>
      </c>
      <c r="B548" s="65" t="s">
        <v>997</v>
      </c>
      <c r="C548" s="36" t="s">
        <v>837</v>
      </c>
      <c r="D548" s="36">
        <v>1310.3499999999999</v>
      </c>
      <c r="E548" s="36">
        <v>1394.3</v>
      </c>
      <c r="F548" s="36">
        <v>31</v>
      </c>
      <c r="G548" s="36">
        <v>0.41610000000000003</v>
      </c>
    </row>
    <row r="549" spans="1:7" ht="15" customHeight="1">
      <c r="A549" s="36" t="str">
        <f t="shared" si="50"/>
        <v>湖北</v>
      </c>
      <c r="B549" s="65" t="str">
        <f>B548</f>
        <v>荆门市</v>
      </c>
      <c r="C549" s="36" t="s">
        <v>998</v>
      </c>
      <c r="D549" s="36">
        <v>1305</v>
      </c>
      <c r="E549" s="36">
        <v>1391</v>
      </c>
      <c r="F549" s="36">
        <v>31</v>
      </c>
      <c r="G549" s="36">
        <v>0.41610000000000003</v>
      </c>
    </row>
    <row r="550" spans="1:7" ht="15" customHeight="1">
      <c r="A550" s="36" t="str">
        <f t="shared" si="50"/>
        <v>湖北</v>
      </c>
      <c r="B550" s="65" t="str">
        <f>B549</f>
        <v>荆门市</v>
      </c>
      <c r="C550" s="36" t="s">
        <v>999</v>
      </c>
      <c r="D550" s="36">
        <v>1302</v>
      </c>
      <c r="E550" s="36">
        <v>1388</v>
      </c>
      <c r="F550" s="36">
        <v>31</v>
      </c>
      <c r="G550" s="36">
        <v>0.41610000000000003</v>
      </c>
    </row>
    <row r="551" spans="1:7" ht="15" customHeight="1">
      <c r="A551" s="36" t="str">
        <f t="shared" si="50"/>
        <v>湖北</v>
      </c>
      <c r="B551" s="65" t="str">
        <f>B550</f>
        <v>荆门市</v>
      </c>
      <c r="C551" s="36" t="s">
        <v>1000</v>
      </c>
      <c r="D551" s="36">
        <v>1310</v>
      </c>
      <c r="E551" s="36">
        <v>1393</v>
      </c>
      <c r="F551" s="36">
        <v>31</v>
      </c>
      <c r="G551" s="36">
        <v>0.41610000000000003</v>
      </c>
    </row>
    <row r="552" spans="1:7" ht="15" customHeight="1">
      <c r="A552" s="36" t="str">
        <f t="shared" si="50"/>
        <v>湖北</v>
      </c>
      <c r="B552" s="65" t="s">
        <v>1001</v>
      </c>
      <c r="C552" s="36" t="s">
        <v>837</v>
      </c>
      <c r="D552" s="36">
        <v>1324.95</v>
      </c>
      <c r="E552" s="36">
        <v>1401.6</v>
      </c>
      <c r="F552" s="36">
        <v>30</v>
      </c>
      <c r="G552" s="36">
        <v>0.41610000000000003</v>
      </c>
    </row>
    <row r="553" spans="1:7" ht="15" customHeight="1">
      <c r="A553" s="36" t="str">
        <f t="shared" si="50"/>
        <v>湖北</v>
      </c>
      <c r="B553" s="65" t="str">
        <f t="shared" ref="B553:B561" si="51">B552</f>
        <v>黄冈市</v>
      </c>
      <c r="C553" s="36" t="s">
        <v>1002</v>
      </c>
      <c r="D553" s="36">
        <v>1326</v>
      </c>
      <c r="E553" s="36">
        <v>1405</v>
      </c>
      <c r="F553" s="36">
        <v>30</v>
      </c>
      <c r="G553" s="36">
        <v>0.41610000000000003</v>
      </c>
    </row>
    <row r="554" spans="1:7" ht="15" customHeight="1">
      <c r="A554" s="36" t="str">
        <f t="shared" si="50"/>
        <v>湖北</v>
      </c>
      <c r="B554" s="65" t="str">
        <f t="shared" si="51"/>
        <v>黄冈市</v>
      </c>
      <c r="C554" s="36" t="s">
        <v>1003</v>
      </c>
      <c r="D554" s="36">
        <v>1333</v>
      </c>
      <c r="E554" s="36">
        <v>1422</v>
      </c>
      <c r="F554" s="36">
        <v>30</v>
      </c>
      <c r="G554" s="36">
        <v>0.41610000000000003</v>
      </c>
    </row>
    <row r="555" spans="1:7" ht="15" customHeight="1">
      <c r="A555" s="36" t="str">
        <f t="shared" si="50"/>
        <v>湖北</v>
      </c>
      <c r="B555" s="65" t="str">
        <f t="shared" si="51"/>
        <v>黄冈市</v>
      </c>
      <c r="C555" s="36" t="s">
        <v>1004</v>
      </c>
      <c r="D555" s="36">
        <v>1322</v>
      </c>
      <c r="E555" s="36">
        <v>1403</v>
      </c>
      <c r="F555" s="36">
        <v>30</v>
      </c>
      <c r="G555" s="36">
        <v>0.41610000000000003</v>
      </c>
    </row>
    <row r="556" spans="1:7" ht="15" customHeight="1">
      <c r="A556" s="36" t="str">
        <f t="shared" si="50"/>
        <v>湖北</v>
      </c>
      <c r="B556" s="65" t="str">
        <f t="shared" si="51"/>
        <v>黄冈市</v>
      </c>
      <c r="C556" s="36" t="s">
        <v>1005</v>
      </c>
      <c r="D556" s="36">
        <v>1320</v>
      </c>
      <c r="E556" s="36">
        <v>1401</v>
      </c>
      <c r="F556" s="36">
        <v>30</v>
      </c>
      <c r="G556" s="36">
        <v>0.41610000000000003</v>
      </c>
    </row>
    <row r="557" spans="1:7" ht="15" customHeight="1">
      <c r="A557" s="36" t="str">
        <f t="shared" si="50"/>
        <v>湖北</v>
      </c>
      <c r="B557" s="65" t="str">
        <f t="shared" si="51"/>
        <v>黄冈市</v>
      </c>
      <c r="C557" s="36" t="s">
        <v>1006</v>
      </c>
      <c r="D557" s="36">
        <v>1321</v>
      </c>
      <c r="E557" s="36">
        <v>1396</v>
      </c>
      <c r="F557" s="36">
        <v>30</v>
      </c>
      <c r="G557" s="36">
        <v>0.41610000000000003</v>
      </c>
    </row>
    <row r="558" spans="1:7" ht="15" customHeight="1">
      <c r="A558" s="36" t="str">
        <f t="shared" si="50"/>
        <v>湖北</v>
      </c>
      <c r="B558" s="65" t="str">
        <f t="shared" si="51"/>
        <v>黄冈市</v>
      </c>
      <c r="C558" s="36" t="s">
        <v>1007</v>
      </c>
      <c r="D558" s="36">
        <v>1315</v>
      </c>
      <c r="E558" s="36">
        <v>1391</v>
      </c>
      <c r="F558" s="36">
        <v>30</v>
      </c>
      <c r="G558" s="36">
        <v>0.41610000000000003</v>
      </c>
    </row>
    <row r="559" spans="1:7" ht="15" customHeight="1">
      <c r="A559" s="36" t="str">
        <f t="shared" si="50"/>
        <v>湖北</v>
      </c>
      <c r="B559" s="65" t="str">
        <f t="shared" si="51"/>
        <v>黄冈市</v>
      </c>
      <c r="C559" s="36" t="s">
        <v>1008</v>
      </c>
      <c r="D559" s="36">
        <v>1312</v>
      </c>
      <c r="E559" s="36">
        <v>1388</v>
      </c>
      <c r="F559" s="36">
        <v>30</v>
      </c>
      <c r="G559" s="36">
        <v>0.41610000000000003</v>
      </c>
    </row>
    <row r="560" spans="1:7" ht="15" customHeight="1">
      <c r="A560" s="36" t="str">
        <f t="shared" si="50"/>
        <v>湖北</v>
      </c>
      <c r="B560" s="65" t="str">
        <f t="shared" si="51"/>
        <v>黄冈市</v>
      </c>
      <c r="C560" s="36" t="s">
        <v>1009</v>
      </c>
      <c r="D560" s="36">
        <v>1331</v>
      </c>
      <c r="E560" s="36">
        <v>1419</v>
      </c>
      <c r="F560" s="36">
        <v>30</v>
      </c>
      <c r="G560" s="36">
        <v>0.41610000000000003</v>
      </c>
    </row>
    <row r="561" spans="1:7" ht="15" customHeight="1">
      <c r="A561" s="36" t="str">
        <f t="shared" si="50"/>
        <v>湖北</v>
      </c>
      <c r="B561" s="65" t="str">
        <f t="shared" si="51"/>
        <v>黄冈市</v>
      </c>
      <c r="C561" s="36" t="s">
        <v>1010</v>
      </c>
      <c r="D561" s="36">
        <v>1310</v>
      </c>
      <c r="E561" s="36">
        <v>1379</v>
      </c>
      <c r="F561" s="36">
        <v>30</v>
      </c>
      <c r="G561" s="36">
        <v>0.41610000000000003</v>
      </c>
    </row>
    <row r="562" spans="1:7" ht="15" customHeight="1">
      <c r="A562" s="36" t="str">
        <f t="shared" si="50"/>
        <v>湖北</v>
      </c>
      <c r="B562" s="65" t="s">
        <v>1011</v>
      </c>
      <c r="C562" s="36" t="s">
        <v>837</v>
      </c>
      <c r="D562" s="36">
        <v>1306.7</v>
      </c>
      <c r="E562" s="36">
        <v>1383.35</v>
      </c>
      <c r="F562" s="36">
        <v>30</v>
      </c>
      <c r="G562" s="36">
        <v>0.41610000000000003</v>
      </c>
    </row>
    <row r="563" spans="1:7" ht="15" customHeight="1">
      <c r="A563" s="36" t="str">
        <f t="shared" si="50"/>
        <v>湖北</v>
      </c>
      <c r="B563" s="65" t="str">
        <f t="shared" ref="B563:B568" si="52">B562</f>
        <v>孝感市</v>
      </c>
      <c r="C563" s="36" t="s">
        <v>1012</v>
      </c>
      <c r="D563" s="36">
        <v>1333</v>
      </c>
      <c r="E563" s="36">
        <v>1424</v>
      </c>
      <c r="F563" s="36">
        <v>30</v>
      </c>
      <c r="G563" s="36">
        <v>0.41610000000000003</v>
      </c>
    </row>
    <row r="564" spans="1:7" ht="15" customHeight="1">
      <c r="A564" s="36" t="str">
        <f t="shared" si="50"/>
        <v>湖北</v>
      </c>
      <c r="B564" s="65" t="str">
        <f t="shared" si="52"/>
        <v>孝感市</v>
      </c>
      <c r="C564" s="36" t="s">
        <v>1013</v>
      </c>
      <c r="D564" s="36">
        <v>1335</v>
      </c>
      <c r="E564" s="36">
        <v>1428</v>
      </c>
      <c r="F564" s="36">
        <v>30</v>
      </c>
      <c r="G564" s="36">
        <v>0.41610000000000003</v>
      </c>
    </row>
    <row r="565" spans="1:7" ht="15" customHeight="1">
      <c r="A565" s="36" t="str">
        <f t="shared" si="50"/>
        <v>湖北</v>
      </c>
      <c r="B565" s="65" t="str">
        <f t="shared" si="52"/>
        <v>孝感市</v>
      </c>
      <c r="C565" s="36" t="s">
        <v>1014</v>
      </c>
      <c r="D565" s="36">
        <v>1308</v>
      </c>
      <c r="E565" s="36">
        <v>1411</v>
      </c>
      <c r="F565" s="36">
        <v>30</v>
      </c>
      <c r="G565" s="36">
        <v>0.41610000000000003</v>
      </c>
    </row>
    <row r="566" spans="1:7" ht="15" customHeight="1">
      <c r="A566" s="36" t="str">
        <f t="shared" si="50"/>
        <v>湖北</v>
      </c>
      <c r="B566" s="65" t="str">
        <f t="shared" si="52"/>
        <v>孝感市</v>
      </c>
      <c r="C566" s="36" t="s">
        <v>1015</v>
      </c>
      <c r="D566" s="36">
        <v>1306</v>
      </c>
      <c r="E566" s="36">
        <v>1405</v>
      </c>
      <c r="F566" s="36">
        <v>30</v>
      </c>
      <c r="G566" s="36">
        <v>0.41610000000000003</v>
      </c>
    </row>
    <row r="567" spans="1:7" ht="15" customHeight="1">
      <c r="A567" s="36" t="str">
        <f t="shared" si="50"/>
        <v>湖北</v>
      </c>
      <c r="B567" s="65" t="str">
        <f t="shared" si="52"/>
        <v>孝感市</v>
      </c>
      <c r="C567" s="36" t="s">
        <v>1016</v>
      </c>
      <c r="D567" s="36">
        <v>1332</v>
      </c>
      <c r="E567" s="36">
        <v>1425</v>
      </c>
      <c r="F567" s="36">
        <v>30</v>
      </c>
      <c r="G567" s="36">
        <v>0.41610000000000003</v>
      </c>
    </row>
    <row r="568" spans="1:7" ht="15" customHeight="1">
      <c r="A568" s="36" t="str">
        <f t="shared" si="50"/>
        <v>湖北</v>
      </c>
      <c r="B568" s="65" t="str">
        <f t="shared" si="52"/>
        <v>孝感市</v>
      </c>
      <c r="C568" s="36" t="s">
        <v>1017</v>
      </c>
      <c r="D568" s="36">
        <v>1324</v>
      </c>
      <c r="E568" s="36">
        <v>1403</v>
      </c>
      <c r="F568" s="36">
        <v>30</v>
      </c>
      <c r="G568" s="36">
        <v>0.41610000000000003</v>
      </c>
    </row>
    <row r="569" spans="1:7" ht="15" customHeight="1">
      <c r="A569" s="36" t="str">
        <f t="shared" si="50"/>
        <v>湖北</v>
      </c>
      <c r="B569" s="65" t="s">
        <v>1018</v>
      </c>
      <c r="C569" s="36" t="s">
        <v>837</v>
      </c>
      <c r="D569" s="36">
        <v>1248.3</v>
      </c>
      <c r="E569" s="36">
        <v>1310.3499999999999</v>
      </c>
      <c r="F569" s="36">
        <v>29</v>
      </c>
      <c r="G569" s="36">
        <v>0.41610000000000003</v>
      </c>
    </row>
    <row r="570" spans="1:7" ht="15" customHeight="1">
      <c r="A570" s="36" t="str">
        <f t="shared" si="50"/>
        <v>湖北</v>
      </c>
      <c r="B570" s="65" t="str">
        <f>B569</f>
        <v>咸宁市</v>
      </c>
      <c r="C570" s="36" t="s">
        <v>1019</v>
      </c>
      <c r="D570" s="36">
        <v>1252</v>
      </c>
      <c r="E570" s="36">
        <v>1305</v>
      </c>
      <c r="F570" s="36">
        <v>29</v>
      </c>
      <c r="G570" s="36">
        <v>0.41610000000000003</v>
      </c>
    </row>
    <row r="571" spans="1:7" ht="15" customHeight="1">
      <c r="A571" s="36" t="str">
        <f t="shared" si="50"/>
        <v>湖北</v>
      </c>
      <c r="B571" s="65" t="str">
        <f>B570</f>
        <v>咸宁市</v>
      </c>
      <c r="C571" s="36" t="s">
        <v>1020</v>
      </c>
      <c r="D571" s="36">
        <v>1243</v>
      </c>
      <c r="E571" s="36">
        <v>1298</v>
      </c>
      <c r="F571" s="36">
        <v>29</v>
      </c>
      <c r="G571" s="36">
        <v>0.41610000000000003</v>
      </c>
    </row>
    <row r="572" spans="1:7" ht="15" customHeight="1">
      <c r="A572" s="36" t="str">
        <f t="shared" si="50"/>
        <v>湖北</v>
      </c>
      <c r="B572" s="65" t="str">
        <f>B571</f>
        <v>咸宁市</v>
      </c>
      <c r="C572" s="36" t="s">
        <v>1021</v>
      </c>
      <c r="D572" s="36">
        <v>1247</v>
      </c>
      <c r="E572" s="36">
        <v>1307</v>
      </c>
      <c r="F572" s="36">
        <v>29</v>
      </c>
      <c r="G572" s="36">
        <v>0.41610000000000003</v>
      </c>
    </row>
    <row r="573" spans="1:7" ht="15" customHeight="1">
      <c r="A573" s="36" t="str">
        <f t="shared" si="50"/>
        <v>湖北</v>
      </c>
      <c r="B573" s="65" t="str">
        <f>B572</f>
        <v>咸宁市</v>
      </c>
      <c r="C573" s="36" t="s">
        <v>1022</v>
      </c>
      <c r="D573" s="36">
        <v>1245</v>
      </c>
      <c r="E573" s="36">
        <v>1305</v>
      </c>
      <c r="F573" s="36">
        <v>29</v>
      </c>
      <c r="G573" s="36">
        <v>0.41610000000000003</v>
      </c>
    </row>
    <row r="574" spans="1:7" ht="15" customHeight="1">
      <c r="A574" s="36" t="str">
        <f t="shared" si="50"/>
        <v>湖北</v>
      </c>
      <c r="B574" s="65" t="str">
        <f>B573</f>
        <v>咸宁市</v>
      </c>
      <c r="C574" s="36" t="s">
        <v>1023</v>
      </c>
      <c r="D574" s="36">
        <v>1249</v>
      </c>
      <c r="E574" s="36">
        <v>1310</v>
      </c>
      <c r="F574" s="36">
        <v>29</v>
      </c>
      <c r="G574" s="36">
        <v>0.41610000000000003</v>
      </c>
    </row>
    <row r="575" spans="1:7" ht="15" customHeight="1">
      <c r="A575" s="36" t="str">
        <f t="shared" si="50"/>
        <v>湖北</v>
      </c>
      <c r="B575" s="65" t="s">
        <v>1024</v>
      </c>
      <c r="C575" s="36" t="s">
        <v>837</v>
      </c>
      <c r="D575" s="36">
        <v>1306.7</v>
      </c>
      <c r="E575" s="36">
        <v>1379.6999999999998</v>
      </c>
      <c r="F575" s="36">
        <v>30</v>
      </c>
      <c r="G575" s="36">
        <v>0.41610000000000003</v>
      </c>
    </row>
    <row r="576" spans="1:7" ht="15" customHeight="1">
      <c r="A576" s="36" t="str">
        <f t="shared" si="50"/>
        <v>湖北</v>
      </c>
      <c r="B576" s="65" t="s">
        <v>1025</v>
      </c>
      <c r="C576" s="36" t="s">
        <v>837</v>
      </c>
      <c r="D576" s="36">
        <v>1281.1499999999999</v>
      </c>
      <c r="E576" s="36">
        <v>1346.85</v>
      </c>
      <c r="F576" s="36">
        <v>30</v>
      </c>
      <c r="G576" s="36">
        <v>0.41610000000000003</v>
      </c>
    </row>
    <row r="577" spans="1:7" ht="16.149999999999999" customHeight="1">
      <c r="A577" s="36" t="str">
        <f t="shared" si="50"/>
        <v>湖北</v>
      </c>
      <c r="B577" s="65" t="s">
        <v>1026</v>
      </c>
      <c r="C577" s="36" t="s">
        <v>1027</v>
      </c>
      <c r="D577" s="36">
        <v>1157.05</v>
      </c>
      <c r="E577" s="36">
        <v>1200.8499999999999</v>
      </c>
      <c r="F577" s="36">
        <v>28</v>
      </c>
      <c r="G577" s="36">
        <v>0.41610000000000003</v>
      </c>
    </row>
    <row r="578" spans="1:7" ht="30" customHeight="1">
      <c r="A578" s="36" t="str">
        <f t="shared" si="50"/>
        <v>湖北</v>
      </c>
      <c r="B578" s="65" t="str">
        <f t="shared" ref="B578:B584" si="53">B577</f>
        <v xml:space="preserve">恩施土家族苗族自治州 </v>
      </c>
      <c r="C578" s="36" t="s">
        <v>1028</v>
      </c>
      <c r="D578" s="36">
        <v>1142</v>
      </c>
      <c r="E578" s="36">
        <v>1188</v>
      </c>
      <c r="F578" s="36">
        <v>28</v>
      </c>
      <c r="G578" s="36">
        <v>0.41610000000000003</v>
      </c>
    </row>
    <row r="579" spans="1:7" ht="30" customHeight="1">
      <c r="A579" s="36" t="str">
        <f t="shared" si="50"/>
        <v>湖北</v>
      </c>
      <c r="B579" s="65" t="str">
        <f t="shared" si="53"/>
        <v xml:space="preserve">恩施土家族苗族自治州 </v>
      </c>
      <c r="C579" s="36" t="s">
        <v>1029</v>
      </c>
      <c r="D579" s="36">
        <v>1160</v>
      </c>
      <c r="E579" s="36">
        <v>1203</v>
      </c>
      <c r="F579" s="36">
        <v>28</v>
      </c>
      <c r="G579" s="36">
        <v>0.41610000000000003</v>
      </c>
    </row>
    <row r="580" spans="1:7" ht="30" customHeight="1">
      <c r="A580" s="36" t="str">
        <f t="shared" ref="A580:A588" si="54">A579</f>
        <v>湖北</v>
      </c>
      <c r="B580" s="65" t="str">
        <f t="shared" si="53"/>
        <v xml:space="preserve">恩施土家族苗族自治州 </v>
      </c>
      <c r="C580" s="36" t="s">
        <v>1030</v>
      </c>
      <c r="D580" s="36">
        <v>1222</v>
      </c>
      <c r="E580" s="36">
        <v>1242</v>
      </c>
      <c r="F580" s="36">
        <v>28</v>
      </c>
      <c r="G580" s="36">
        <v>0.41610000000000003</v>
      </c>
    </row>
    <row r="581" spans="1:7" ht="30" customHeight="1">
      <c r="A581" s="36" t="str">
        <f t="shared" si="54"/>
        <v>湖北</v>
      </c>
      <c r="B581" s="65" t="str">
        <f t="shared" si="53"/>
        <v xml:space="preserve">恩施土家族苗族自治州 </v>
      </c>
      <c r="C581" s="36" t="s">
        <v>1031</v>
      </c>
      <c r="D581" s="36">
        <v>1138</v>
      </c>
      <c r="E581" s="36">
        <v>1184</v>
      </c>
      <c r="F581" s="36">
        <v>28</v>
      </c>
      <c r="G581" s="36">
        <v>0.41610000000000003</v>
      </c>
    </row>
    <row r="582" spans="1:7" ht="30" customHeight="1">
      <c r="A582" s="36" t="str">
        <f t="shared" si="54"/>
        <v>湖北</v>
      </c>
      <c r="B582" s="65" t="str">
        <f t="shared" si="53"/>
        <v xml:space="preserve">恩施土家族苗族自治州 </v>
      </c>
      <c r="C582" s="36" t="s">
        <v>1032</v>
      </c>
      <c r="D582" s="36">
        <v>1153</v>
      </c>
      <c r="E582" s="36">
        <v>1198</v>
      </c>
      <c r="F582" s="36">
        <v>28</v>
      </c>
      <c r="G582" s="36">
        <v>0.41610000000000003</v>
      </c>
    </row>
    <row r="583" spans="1:7" ht="30" customHeight="1">
      <c r="A583" s="36" t="str">
        <f t="shared" si="54"/>
        <v>湖北</v>
      </c>
      <c r="B583" s="65" t="str">
        <f t="shared" si="53"/>
        <v xml:space="preserve">恩施土家族苗族自治州 </v>
      </c>
      <c r="C583" s="36" t="s">
        <v>1033</v>
      </c>
      <c r="D583" s="36">
        <v>1138</v>
      </c>
      <c r="E583" s="36">
        <v>1172</v>
      </c>
      <c r="F583" s="36">
        <v>28</v>
      </c>
      <c r="G583" s="36">
        <v>0.41610000000000003</v>
      </c>
    </row>
    <row r="584" spans="1:7" ht="30" customHeight="1">
      <c r="A584" s="36" t="str">
        <f t="shared" si="54"/>
        <v>湖北</v>
      </c>
      <c r="B584" s="65" t="str">
        <f t="shared" si="53"/>
        <v xml:space="preserve">恩施土家族苗族自治州 </v>
      </c>
      <c r="C584" s="36" t="s">
        <v>1034</v>
      </c>
      <c r="D584" s="36">
        <v>1150</v>
      </c>
      <c r="E584" s="36">
        <v>1195</v>
      </c>
      <c r="F584" s="36">
        <v>28</v>
      </c>
      <c r="G584" s="36">
        <v>0.41610000000000003</v>
      </c>
    </row>
    <row r="585" spans="1:7" ht="15" customHeight="1">
      <c r="A585" s="36" t="str">
        <f t="shared" si="54"/>
        <v>湖北</v>
      </c>
      <c r="B585" s="65" t="s">
        <v>1035</v>
      </c>
      <c r="C585" s="36" t="s">
        <v>837</v>
      </c>
      <c r="D585" s="36">
        <v>1306.7</v>
      </c>
      <c r="E585" s="36">
        <v>1379.6999999999998</v>
      </c>
      <c r="F585" s="36">
        <v>30</v>
      </c>
      <c r="G585" s="36">
        <v>0.41610000000000003</v>
      </c>
    </row>
    <row r="586" spans="1:7" ht="15" customHeight="1">
      <c r="A586" s="36" t="str">
        <f t="shared" si="54"/>
        <v>湖北</v>
      </c>
      <c r="B586" s="65" t="s">
        <v>1036</v>
      </c>
      <c r="C586" s="36" t="s">
        <v>837</v>
      </c>
      <c r="D586" s="36">
        <v>1339.55</v>
      </c>
      <c r="E586" s="36">
        <v>1434.45</v>
      </c>
      <c r="F586" s="36">
        <v>31</v>
      </c>
      <c r="G586" s="36">
        <v>0.41610000000000003</v>
      </c>
    </row>
    <row r="587" spans="1:7" ht="15" customHeight="1">
      <c r="A587" s="36" t="str">
        <f t="shared" si="54"/>
        <v>湖北</v>
      </c>
      <c r="B587" s="65" t="str">
        <f>B586</f>
        <v>随州市</v>
      </c>
      <c r="C587" s="36" t="s">
        <v>1037</v>
      </c>
      <c r="D587" s="36">
        <v>1335</v>
      </c>
      <c r="E587" s="36">
        <v>1428</v>
      </c>
      <c r="F587" s="36">
        <v>31</v>
      </c>
      <c r="G587" s="36">
        <v>0.41610000000000003</v>
      </c>
    </row>
    <row r="588" spans="1:7" ht="15" customHeight="1">
      <c r="A588" s="36" t="str">
        <f t="shared" si="54"/>
        <v>湖北</v>
      </c>
      <c r="B588" s="65" t="str">
        <f>B587</f>
        <v>随州市</v>
      </c>
      <c r="C588" s="36" t="s">
        <v>1038</v>
      </c>
      <c r="D588" s="36">
        <v>1341</v>
      </c>
      <c r="E588" s="36">
        <v>1436</v>
      </c>
      <c r="F588" s="36">
        <v>31</v>
      </c>
      <c r="G588" s="36">
        <v>0.41610000000000003</v>
      </c>
    </row>
    <row r="589" spans="1:7" ht="15" customHeight="1">
      <c r="A589" s="36" t="s">
        <v>1039</v>
      </c>
      <c r="B589" s="36" t="s">
        <v>1040</v>
      </c>
      <c r="C589" s="36" t="s">
        <v>1041</v>
      </c>
      <c r="D589" s="36">
        <v>1401</v>
      </c>
      <c r="E589" s="36">
        <v>1522</v>
      </c>
      <c r="F589" s="36">
        <v>32</v>
      </c>
      <c r="G589" s="36">
        <v>0.39100000000000001</v>
      </c>
    </row>
    <row r="590" spans="1:7" ht="15" customHeight="1">
      <c r="A590" s="36" t="str">
        <f t="shared" ref="A590:A599" si="55">A589</f>
        <v>江苏</v>
      </c>
      <c r="B590" s="36" t="str">
        <f t="shared" ref="B590:B599" si="56">B589</f>
        <v>南京市</v>
      </c>
      <c r="C590" s="36" t="s">
        <v>1042</v>
      </c>
      <c r="D590" s="36">
        <v>1401</v>
      </c>
      <c r="E590" s="36">
        <v>1522</v>
      </c>
      <c r="F590" s="36">
        <v>32</v>
      </c>
      <c r="G590" s="36">
        <v>0.39100000000000001</v>
      </c>
    </row>
    <row r="591" spans="1:7" ht="15" customHeight="1">
      <c r="A591" s="36" t="str">
        <f t="shared" si="55"/>
        <v>江苏</v>
      </c>
      <c r="B591" s="36" t="str">
        <f t="shared" si="56"/>
        <v>南京市</v>
      </c>
      <c r="C591" s="36" t="s">
        <v>1043</v>
      </c>
      <c r="D591" s="36">
        <v>1401.6</v>
      </c>
      <c r="E591" s="36">
        <v>1520.7</v>
      </c>
      <c r="F591" s="36">
        <v>32</v>
      </c>
      <c r="G591" s="36">
        <v>0.39100000000000001</v>
      </c>
    </row>
    <row r="592" spans="1:7" ht="15" customHeight="1">
      <c r="A592" s="36" t="str">
        <f t="shared" si="55"/>
        <v>江苏</v>
      </c>
      <c r="B592" s="36" t="str">
        <f t="shared" si="56"/>
        <v>南京市</v>
      </c>
      <c r="C592" s="36" t="s">
        <v>1044</v>
      </c>
      <c r="D592" s="36">
        <v>1401.4</v>
      </c>
      <c r="E592" s="36">
        <v>1522</v>
      </c>
      <c r="F592" s="36">
        <v>32</v>
      </c>
      <c r="G592" s="36">
        <v>0.39100000000000001</v>
      </c>
    </row>
    <row r="593" spans="1:7" ht="15" customHeight="1">
      <c r="A593" s="36" t="str">
        <f t="shared" si="55"/>
        <v>江苏</v>
      </c>
      <c r="B593" s="36" t="str">
        <f t="shared" si="56"/>
        <v>南京市</v>
      </c>
      <c r="C593" s="36" t="s">
        <v>1045</v>
      </c>
      <c r="D593" s="36">
        <v>1401.6</v>
      </c>
      <c r="E593" s="36">
        <v>1521.5</v>
      </c>
      <c r="F593" s="36">
        <v>32</v>
      </c>
      <c r="G593" s="36">
        <v>0.39100000000000001</v>
      </c>
    </row>
    <row r="594" spans="1:7" ht="15" customHeight="1">
      <c r="A594" s="36" t="str">
        <f t="shared" si="55"/>
        <v>江苏</v>
      </c>
      <c r="B594" s="36" t="str">
        <f t="shared" si="56"/>
        <v>南京市</v>
      </c>
      <c r="C594" s="36" t="s">
        <v>1046</v>
      </c>
      <c r="D594" s="36">
        <v>1401.8</v>
      </c>
      <c r="E594" s="36">
        <v>1522</v>
      </c>
      <c r="F594" s="36">
        <v>32</v>
      </c>
      <c r="G594" s="36">
        <v>0.39100000000000001</v>
      </c>
    </row>
    <row r="595" spans="1:7" ht="15" customHeight="1">
      <c r="A595" s="36" t="str">
        <f t="shared" si="55"/>
        <v>江苏</v>
      </c>
      <c r="B595" s="36" t="str">
        <f t="shared" si="56"/>
        <v>南京市</v>
      </c>
      <c r="C595" s="36" t="s">
        <v>1047</v>
      </c>
      <c r="D595" s="36">
        <v>1400</v>
      </c>
      <c r="E595" s="36">
        <v>1522</v>
      </c>
      <c r="F595" s="36">
        <v>32</v>
      </c>
      <c r="G595" s="36">
        <v>0.39100000000000001</v>
      </c>
    </row>
    <row r="596" spans="1:7" ht="15" customHeight="1">
      <c r="A596" s="36" t="str">
        <f t="shared" si="55"/>
        <v>江苏</v>
      </c>
      <c r="B596" s="36" t="str">
        <f t="shared" si="56"/>
        <v>南京市</v>
      </c>
      <c r="C596" s="36" t="s">
        <v>1048</v>
      </c>
      <c r="D596" s="36">
        <v>1403</v>
      </c>
      <c r="E596" s="36">
        <v>1524</v>
      </c>
      <c r="F596" s="36">
        <v>32</v>
      </c>
      <c r="G596" s="36">
        <v>0.39100000000000001</v>
      </c>
    </row>
    <row r="597" spans="1:7" ht="15" customHeight="1">
      <c r="A597" s="36" t="str">
        <f t="shared" si="55"/>
        <v>江苏</v>
      </c>
      <c r="B597" s="36" t="str">
        <f t="shared" si="56"/>
        <v>南京市</v>
      </c>
      <c r="C597" s="36" t="s">
        <v>1049</v>
      </c>
      <c r="D597" s="36">
        <v>1402.5</v>
      </c>
      <c r="E597" s="36">
        <v>1522.5</v>
      </c>
      <c r="F597" s="36">
        <v>32</v>
      </c>
      <c r="G597" s="36">
        <v>0.39100000000000001</v>
      </c>
    </row>
    <row r="598" spans="1:7" ht="15" customHeight="1">
      <c r="A598" s="36" t="str">
        <f t="shared" si="55"/>
        <v>江苏</v>
      </c>
      <c r="B598" s="36" t="str">
        <f t="shared" si="56"/>
        <v>南京市</v>
      </c>
      <c r="C598" s="36" t="s">
        <v>1050</v>
      </c>
      <c r="D598" s="36">
        <v>1402</v>
      </c>
      <c r="E598" s="36">
        <v>1524</v>
      </c>
      <c r="F598" s="36">
        <v>32</v>
      </c>
      <c r="G598" s="36">
        <v>0.39100000000000001</v>
      </c>
    </row>
    <row r="599" spans="1:7" ht="15" customHeight="1">
      <c r="A599" s="36" t="str">
        <f t="shared" si="55"/>
        <v>江苏</v>
      </c>
      <c r="B599" s="36" t="str">
        <f t="shared" si="56"/>
        <v>南京市</v>
      </c>
      <c r="C599" s="36" t="s">
        <v>1051</v>
      </c>
      <c r="D599" s="36">
        <v>1401.6</v>
      </c>
      <c r="E599" s="36">
        <v>1522</v>
      </c>
      <c r="F599" s="36">
        <v>32</v>
      </c>
      <c r="G599" s="36">
        <v>0.39100000000000001</v>
      </c>
    </row>
    <row r="600" spans="1:7" ht="15" customHeight="1">
      <c r="A600" s="36" t="str">
        <f t="shared" ref="A600:A631" si="57">A599</f>
        <v>江苏</v>
      </c>
      <c r="B600" s="36" t="s">
        <v>1052</v>
      </c>
      <c r="C600" s="36" t="s">
        <v>1053</v>
      </c>
      <c r="D600" s="36">
        <v>963.6</v>
      </c>
      <c r="E600" s="36">
        <v>1470.9</v>
      </c>
      <c r="F600" s="36">
        <v>31</v>
      </c>
      <c r="G600" s="36">
        <v>0.39100000000000001</v>
      </c>
    </row>
    <row r="601" spans="1:7" ht="15" customHeight="1">
      <c r="A601" s="36" t="str">
        <f t="shared" si="57"/>
        <v>江苏</v>
      </c>
      <c r="B601" s="36" t="str">
        <f t="shared" ref="B601:B606" si="58">B600</f>
        <v>无锡市</v>
      </c>
      <c r="C601" s="36" t="s">
        <v>1054</v>
      </c>
      <c r="D601" s="36">
        <v>963.6</v>
      </c>
      <c r="E601" s="36">
        <v>1470.9</v>
      </c>
      <c r="F601" s="36">
        <v>31</v>
      </c>
      <c r="G601" s="36">
        <v>0.39100000000000001</v>
      </c>
    </row>
    <row r="602" spans="1:7" ht="15" customHeight="1">
      <c r="A602" s="36" t="str">
        <f t="shared" si="57"/>
        <v>江苏</v>
      </c>
      <c r="B602" s="36" t="str">
        <f t="shared" si="58"/>
        <v>无锡市</v>
      </c>
      <c r="C602" s="36" t="s">
        <v>1055</v>
      </c>
      <c r="D602" s="36">
        <v>963</v>
      </c>
      <c r="E602" s="36">
        <v>1470.9</v>
      </c>
      <c r="F602" s="36">
        <v>31</v>
      </c>
      <c r="G602" s="36">
        <v>0.39100000000000001</v>
      </c>
    </row>
    <row r="603" spans="1:7" ht="15" customHeight="1">
      <c r="A603" s="36" t="str">
        <f t="shared" si="57"/>
        <v>江苏</v>
      </c>
      <c r="B603" s="36" t="str">
        <f t="shared" si="58"/>
        <v>无锡市</v>
      </c>
      <c r="C603" s="36" t="s">
        <v>1056</v>
      </c>
      <c r="D603" s="36">
        <v>963.6</v>
      </c>
      <c r="E603" s="36">
        <v>1470.9</v>
      </c>
      <c r="F603" s="36">
        <v>31</v>
      </c>
      <c r="G603" s="36">
        <v>0.39100000000000001</v>
      </c>
    </row>
    <row r="604" spans="1:7" ht="15" customHeight="1">
      <c r="A604" s="36" t="str">
        <f t="shared" si="57"/>
        <v>江苏</v>
      </c>
      <c r="B604" s="36" t="str">
        <f t="shared" si="58"/>
        <v>无锡市</v>
      </c>
      <c r="C604" s="36" t="s">
        <v>1057</v>
      </c>
      <c r="D604" s="36">
        <v>963.6</v>
      </c>
      <c r="E604" s="36">
        <v>1470.9</v>
      </c>
      <c r="F604" s="36">
        <v>31</v>
      </c>
      <c r="G604" s="36">
        <v>0.39100000000000001</v>
      </c>
    </row>
    <row r="605" spans="1:7" ht="15" customHeight="1">
      <c r="A605" s="36" t="str">
        <f t="shared" si="57"/>
        <v>江苏</v>
      </c>
      <c r="B605" s="36" t="str">
        <f t="shared" si="58"/>
        <v>无锡市</v>
      </c>
      <c r="C605" s="36" t="s">
        <v>1058</v>
      </c>
      <c r="D605" s="36">
        <v>961</v>
      </c>
      <c r="E605" s="36">
        <v>1465</v>
      </c>
      <c r="F605" s="36">
        <v>31</v>
      </c>
      <c r="G605" s="36">
        <v>0.39100000000000001</v>
      </c>
    </row>
    <row r="606" spans="1:7" ht="15" customHeight="1">
      <c r="A606" s="36" t="str">
        <f t="shared" si="57"/>
        <v>江苏</v>
      </c>
      <c r="B606" s="36" t="str">
        <f t="shared" si="58"/>
        <v>无锡市</v>
      </c>
      <c r="C606" s="36" t="s">
        <v>1059</v>
      </c>
      <c r="D606" s="36">
        <v>960</v>
      </c>
      <c r="E606" s="36">
        <v>1466</v>
      </c>
      <c r="F606" s="36">
        <v>31</v>
      </c>
      <c r="G606" s="36">
        <v>0.39100000000000001</v>
      </c>
    </row>
    <row r="607" spans="1:7" ht="15" customHeight="1">
      <c r="A607" s="36" t="str">
        <f t="shared" si="57"/>
        <v>江苏</v>
      </c>
      <c r="B607" s="36" t="s">
        <v>1060</v>
      </c>
      <c r="C607" s="36" t="s">
        <v>1043</v>
      </c>
      <c r="D607" s="36">
        <v>1485.5</v>
      </c>
      <c r="E607" s="36">
        <v>1653.5</v>
      </c>
      <c r="F607" s="36">
        <v>34</v>
      </c>
      <c r="G607" s="36">
        <v>0.39100000000000001</v>
      </c>
    </row>
    <row r="608" spans="1:7" ht="15" customHeight="1">
      <c r="A608" s="36" t="str">
        <f t="shared" si="57"/>
        <v>江苏</v>
      </c>
      <c r="B608" s="36" t="str">
        <f t="shared" ref="B608:B616" si="59">B607</f>
        <v>徐州</v>
      </c>
      <c r="C608" s="36" t="s">
        <v>1061</v>
      </c>
      <c r="D608" s="36">
        <v>1485.5</v>
      </c>
      <c r="E608" s="36">
        <v>1653.5</v>
      </c>
      <c r="F608" s="36">
        <v>34</v>
      </c>
      <c r="G608" s="36">
        <v>0.39100000000000001</v>
      </c>
    </row>
    <row r="609" spans="1:7" ht="15" customHeight="1">
      <c r="A609" s="36" t="str">
        <f t="shared" si="57"/>
        <v>江苏</v>
      </c>
      <c r="B609" s="36" t="str">
        <f t="shared" si="59"/>
        <v>徐州</v>
      </c>
      <c r="C609" s="36" t="s">
        <v>1062</v>
      </c>
      <c r="D609" s="36">
        <v>1485.5</v>
      </c>
      <c r="E609" s="36">
        <v>1653.5</v>
      </c>
      <c r="F609" s="36">
        <v>34</v>
      </c>
      <c r="G609" s="36">
        <v>0.39100000000000001</v>
      </c>
    </row>
    <row r="610" spans="1:7" ht="15" customHeight="1">
      <c r="A610" s="36" t="str">
        <f t="shared" si="57"/>
        <v>江苏</v>
      </c>
      <c r="B610" s="36" t="str">
        <f t="shared" si="59"/>
        <v>徐州</v>
      </c>
      <c r="C610" s="36" t="s">
        <v>1063</v>
      </c>
      <c r="D610" s="36">
        <v>1485.5</v>
      </c>
      <c r="E610" s="36">
        <v>1653.5</v>
      </c>
      <c r="F610" s="36">
        <v>34</v>
      </c>
      <c r="G610" s="36">
        <v>0.39100000000000001</v>
      </c>
    </row>
    <row r="611" spans="1:7" ht="15" customHeight="1">
      <c r="A611" s="36" t="str">
        <f t="shared" si="57"/>
        <v>江苏</v>
      </c>
      <c r="B611" s="36" t="str">
        <f t="shared" si="59"/>
        <v>徐州</v>
      </c>
      <c r="C611" s="36" t="s">
        <v>1064</v>
      </c>
      <c r="D611" s="36">
        <v>1485.5</v>
      </c>
      <c r="E611" s="36">
        <v>1653.5</v>
      </c>
      <c r="F611" s="36">
        <v>34</v>
      </c>
      <c r="G611" s="36">
        <v>0.39100000000000001</v>
      </c>
    </row>
    <row r="612" spans="1:7" ht="15" customHeight="1">
      <c r="A612" s="36" t="str">
        <f t="shared" si="57"/>
        <v>江苏</v>
      </c>
      <c r="B612" s="36" t="str">
        <f t="shared" si="59"/>
        <v>徐州</v>
      </c>
      <c r="C612" s="36" t="s">
        <v>1065</v>
      </c>
      <c r="D612" s="36">
        <v>1495</v>
      </c>
      <c r="E612" s="36">
        <v>1673</v>
      </c>
      <c r="F612" s="36">
        <v>34</v>
      </c>
      <c r="G612" s="36">
        <v>0.39100000000000001</v>
      </c>
    </row>
    <row r="613" spans="1:7" ht="15" customHeight="1">
      <c r="A613" s="36" t="str">
        <f t="shared" si="57"/>
        <v>江苏</v>
      </c>
      <c r="B613" s="36" t="str">
        <f t="shared" si="59"/>
        <v>徐州</v>
      </c>
      <c r="C613" s="36" t="s">
        <v>1066</v>
      </c>
      <c r="D613" s="36">
        <v>1495.5</v>
      </c>
      <c r="E613" s="36">
        <v>1673.5</v>
      </c>
      <c r="F613" s="36">
        <v>34</v>
      </c>
      <c r="G613" s="36">
        <v>0.39100000000000001</v>
      </c>
    </row>
    <row r="614" spans="1:7" ht="15" customHeight="1">
      <c r="A614" s="36" t="str">
        <f t="shared" si="57"/>
        <v>江苏</v>
      </c>
      <c r="B614" s="36" t="str">
        <f t="shared" si="59"/>
        <v>徐州</v>
      </c>
      <c r="C614" s="36" t="s">
        <v>1067</v>
      </c>
      <c r="D614" s="36">
        <v>1480.5</v>
      </c>
      <c r="E614" s="36">
        <v>1643.5</v>
      </c>
      <c r="F614" s="36">
        <v>34</v>
      </c>
      <c r="G614" s="36">
        <v>0.39100000000000001</v>
      </c>
    </row>
    <row r="615" spans="1:7" ht="15" customHeight="1">
      <c r="A615" s="36" t="str">
        <f t="shared" si="57"/>
        <v>江苏</v>
      </c>
      <c r="B615" s="36" t="str">
        <f t="shared" si="59"/>
        <v>徐州</v>
      </c>
      <c r="C615" s="36" t="s">
        <v>1068</v>
      </c>
      <c r="D615" s="36">
        <v>1485.5</v>
      </c>
      <c r="E615" s="36">
        <v>1653.5</v>
      </c>
      <c r="F615" s="36">
        <v>34</v>
      </c>
      <c r="G615" s="36">
        <v>0.39100000000000001</v>
      </c>
    </row>
    <row r="616" spans="1:7" ht="15" customHeight="1">
      <c r="A616" s="36" t="str">
        <f t="shared" si="57"/>
        <v>江苏</v>
      </c>
      <c r="B616" s="36" t="str">
        <f t="shared" si="59"/>
        <v>徐州</v>
      </c>
      <c r="C616" s="36" t="s">
        <v>1069</v>
      </c>
      <c r="D616" s="36">
        <v>1485.5</v>
      </c>
      <c r="E616" s="36">
        <v>1653.5</v>
      </c>
      <c r="F616" s="36">
        <v>34</v>
      </c>
      <c r="G616" s="36">
        <v>0.39100000000000001</v>
      </c>
    </row>
    <row r="617" spans="1:7" ht="15" customHeight="1">
      <c r="A617" s="36" t="str">
        <f t="shared" si="57"/>
        <v>江苏</v>
      </c>
      <c r="B617" s="36" t="s">
        <v>1070</v>
      </c>
      <c r="C617" s="36" t="s">
        <v>1071</v>
      </c>
      <c r="D617" s="36">
        <v>1361</v>
      </c>
      <c r="E617" s="36">
        <v>1467.3</v>
      </c>
      <c r="F617" s="36">
        <v>31</v>
      </c>
      <c r="G617" s="36">
        <v>0.39100000000000001</v>
      </c>
    </row>
    <row r="618" spans="1:7" ht="15" customHeight="1">
      <c r="A618" s="36" t="str">
        <f t="shared" si="57"/>
        <v>江苏</v>
      </c>
      <c r="B618" s="36" t="str">
        <f t="shared" ref="B618:B623" si="60">B617</f>
        <v>常州</v>
      </c>
      <c r="C618" s="36" t="s">
        <v>1072</v>
      </c>
      <c r="D618" s="36">
        <v>1361</v>
      </c>
      <c r="E618" s="36">
        <v>1467.3</v>
      </c>
      <c r="F618" s="36">
        <v>31</v>
      </c>
      <c r="G618" s="36">
        <v>0.39100000000000001</v>
      </c>
    </row>
    <row r="619" spans="1:7" ht="15" customHeight="1">
      <c r="A619" s="36" t="str">
        <f t="shared" si="57"/>
        <v>江苏</v>
      </c>
      <c r="B619" s="36" t="str">
        <f t="shared" si="60"/>
        <v>常州</v>
      </c>
      <c r="C619" s="36" t="s">
        <v>1073</v>
      </c>
      <c r="D619" s="36">
        <v>1363</v>
      </c>
      <c r="E619" s="36">
        <v>1468</v>
      </c>
      <c r="F619" s="36">
        <v>31</v>
      </c>
      <c r="G619" s="36">
        <v>0.39100000000000001</v>
      </c>
    </row>
    <row r="620" spans="1:7" ht="15" customHeight="1">
      <c r="A620" s="36" t="str">
        <f t="shared" si="57"/>
        <v>江苏</v>
      </c>
      <c r="B620" s="36" t="str">
        <f t="shared" si="60"/>
        <v>常州</v>
      </c>
      <c r="C620" s="36" t="s">
        <v>1074</v>
      </c>
      <c r="D620" s="36">
        <v>1363</v>
      </c>
      <c r="E620" s="36">
        <v>1468</v>
      </c>
      <c r="F620" s="36">
        <v>31</v>
      </c>
      <c r="G620" s="36">
        <v>0.39100000000000001</v>
      </c>
    </row>
    <row r="621" spans="1:7" ht="15" customHeight="1">
      <c r="A621" s="36" t="str">
        <f t="shared" si="57"/>
        <v>江苏</v>
      </c>
      <c r="B621" s="36" t="str">
        <f t="shared" si="60"/>
        <v>常州</v>
      </c>
      <c r="C621" s="36" t="s">
        <v>1075</v>
      </c>
      <c r="D621" s="36">
        <v>1361</v>
      </c>
      <c r="E621" s="36">
        <v>1467.3</v>
      </c>
      <c r="F621" s="36">
        <v>31</v>
      </c>
      <c r="G621" s="36">
        <v>0.39100000000000001</v>
      </c>
    </row>
    <row r="622" spans="1:7" ht="15" customHeight="1">
      <c r="A622" s="36" t="str">
        <f t="shared" si="57"/>
        <v>江苏</v>
      </c>
      <c r="B622" s="36" t="str">
        <f t="shared" si="60"/>
        <v>常州</v>
      </c>
      <c r="C622" s="36" t="s">
        <v>1076</v>
      </c>
      <c r="D622" s="36">
        <v>1361</v>
      </c>
      <c r="E622" s="36">
        <v>1467.3</v>
      </c>
      <c r="F622" s="36">
        <v>31</v>
      </c>
      <c r="G622" s="36">
        <v>0.39100000000000001</v>
      </c>
    </row>
    <row r="623" spans="1:7" ht="15" customHeight="1">
      <c r="A623" s="36" t="str">
        <f t="shared" si="57"/>
        <v>江苏</v>
      </c>
      <c r="B623" s="36" t="str">
        <f t="shared" si="60"/>
        <v>常州</v>
      </c>
      <c r="C623" s="36" t="s">
        <v>1077</v>
      </c>
      <c r="D623" s="36">
        <v>1360</v>
      </c>
      <c r="E623" s="36">
        <v>1469</v>
      </c>
      <c r="F623" s="36">
        <v>31</v>
      </c>
      <c r="G623" s="36">
        <v>0.39100000000000001</v>
      </c>
    </row>
    <row r="624" spans="1:7" ht="15" customHeight="1">
      <c r="A624" s="36" t="str">
        <f t="shared" si="57"/>
        <v>江苏</v>
      </c>
      <c r="B624" s="36" t="s">
        <v>1078</v>
      </c>
      <c r="C624" s="36" t="s">
        <v>1079</v>
      </c>
      <c r="D624" s="36">
        <v>1368.7</v>
      </c>
      <c r="E624" s="36">
        <v>1467.3</v>
      </c>
      <c r="F624" s="36">
        <v>31</v>
      </c>
      <c r="G624" s="36">
        <v>0.39100000000000001</v>
      </c>
    </row>
    <row r="625" spans="1:7" ht="15" customHeight="1">
      <c r="A625" s="36" t="str">
        <f t="shared" si="57"/>
        <v>江苏</v>
      </c>
      <c r="B625" s="36" t="str">
        <f t="shared" ref="B625:B631" si="61">B624</f>
        <v>苏州</v>
      </c>
      <c r="C625" s="36" t="s">
        <v>1080</v>
      </c>
      <c r="D625" s="36">
        <v>1368.7</v>
      </c>
      <c r="E625" s="36">
        <v>1467.3</v>
      </c>
      <c r="F625" s="36">
        <v>31</v>
      </c>
      <c r="G625" s="36">
        <v>0.39100000000000001</v>
      </c>
    </row>
    <row r="626" spans="1:7" ht="15" customHeight="1">
      <c r="A626" s="36" t="str">
        <f t="shared" si="57"/>
        <v>江苏</v>
      </c>
      <c r="B626" s="36" t="str">
        <f t="shared" si="61"/>
        <v>苏州</v>
      </c>
      <c r="C626" s="36" t="s">
        <v>1081</v>
      </c>
      <c r="D626" s="36">
        <v>1368.7</v>
      </c>
      <c r="E626" s="36">
        <v>1467.3</v>
      </c>
      <c r="F626" s="36">
        <v>31</v>
      </c>
      <c r="G626" s="36">
        <v>0.39100000000000001</v>
      </c>
    </row>
    <row r="627" spans="1:7" ht="15" customHeight="1">
      <c r="A627" s="36" t="str">
        <f t="shared" si="57"/>
        <v>江苏</v>
      </c>
      <c r="B627" s="36" t="str">
        <f t="shared" si="61"/>
        <v>苏州</v>
      </c>
      <c r="C627" s="93" t="s">
        <v>1082</v>
      </c>
      <c r="D627" s="36">
        <v>1366</v>
      </c>
      <c r="E627" s="36">
        <v>1465</v>
      </c>
      <c r="F627" s="36">
        <v>31</v>
      </c>
      <c r="G627" s="36">
        <v>0.39100000000000001</v>
      </c>
    </row>
    <row r="628" spans="1:7" ht="15" customHeight="1">
      <c r="A628" s="36" t="str">
        <f t="shared" si="57"/>
        <v>江苏</v>
      </c>
      <c r="B628" s="36" t="str">
        <f t="shared" si="61"/>
        <v>苏州</v>
      </c>
      <c r="C628" s="36" t="s">
        <v>1083</v>
      </c>
      <c r="D628" s="36">
        <v>1370</v>
      </c>
      <c r="E628" s="36">
        <v>1469</v>
      </c>
      <c r="F628" s="36">
        <v>31</v>
      </c>
      <c r="G628" s="36">
        <v>0.39100000000000001</v>
      </c>
    </row>
    <row r="629" spans="1:7" ht="15" customHeight="1">
      <c r="A629" s="36" t="str">
        <f t="shared" si="57"/>
        <v>江苏</v>
      </c>
      <c r="B629" s="36" t="str">
        <f t="shared" si="61"/>
        <v>苏州</v>
      </c>
      <c r="C629" s="36" t="s">
        <v>1084</v>
      </c>
      <c r="D629" s="36">
        <v>1368.7</v>
      </c>
      <c r="E629" s="36">
        <v>1467.3</v>
      </c>
      <c r="F629" s="36">
        <v>31</v>
      </c>
      <c r="G629" s="36">
        <v>0.39100000000000001</v>
      </c>
    </row>
    <row r="630" spans="1:7" ht="15" customHeight="1">
      <c r="A630" s="36" t="str">
        <f t="shared" si="57"/>
        <v>江苏</v>
      </c>
      <c r="B630" s="36" t="str">
        <f t="shared" si="61"/>
        <v>苏州</v>
      </c>
      <c r="C630" s="36" t="s">
        <v>1085</v>
      </c>
      <c r="D630" s="36">
        <v>1368.7</v>
      </c>
      <c r="E630" s="36">
        <v>1467.3</v>
      </c>
      <c r="F630" s="36">
        <v>31</v>
      </c>
      <c r="G630" s="36">
        <v>0.39100000000000001</v>
      </c>
    </row>
    <row r="631" spans="1:7" ht="15" customHeight="1">
      <c r="A631" s="36" t="str">
        <f t="shared" si="57"/>
        <v>江苏</v>
      </c>
      <c r="B631" s="36" t="str">
        <f t="shared" si="61"/>
        <v>苏州</v>
      </c>
      <c r="C631" s="36" t="s">
        <v>1086</v>
      </c>
      <c r="D631" s="36">
        <v>1370</v>
      </c>
      <c r="E631" s="36">
        <v>1468</v>
      </c>
      <c r="F631" s="36">
        <v>31</v>
      </c>
      <c r="G631" s="36">
        <v>0.39100000000000001</v>
      </c>
    </row>
    <row r="632" spans="1:7" ht="15" customHeight="1">
      <c r="A632" s="36" t="str">
        <f t="shared" ref="A632:A663" si="62">A631</f>
        <v>江苏</v>
      </c>
      <c r="B632" s="36" t="s">
        <v>1087</v>
      </c>
      <c r="C632" s="36" t="s">
        <v>1088</v>
      </c>
      <c r="D632" s="36">
        <v>1429</v>
      </c>
      <c r="E632" s="36">
        <v>1535</v>
      </c>
      <c r="F632" s="36">
        <v>32</v>
      </c>
      <c r="G632" s="36">
        <v>0.39100000000000001</v>
      </c>
    </row>
    <row r="633" spans="1:7" ht="15" customHeight="1">
      <c r="A633" s="36" t="str">
        <f t="shared" si="62"/>
        <v>江苏</v>
      </c>
      <c r="B633" s="36" t="str">
        <f t="shared" ref="B633:B639" si="63">B632</f>
        <v>南通</v>
      </c>
      <c r="C633" s="36" t="s">
        <v>1089</v>
      </c>
      <c r="D633" s="36">
        <v>1429</v>
      </c>
      <c r="E633" s="36">
        <v>1535</v>
      </c>
      <c r="F633" s="36">
        <v>32</v>
      </c>
      <c r="G633" s="36">
        <v>0.39100000000000001</v>
      </c>
    </row>
    <row r="634" spans="1:7" ht="15" customHeight="1">
      <c r="A634" s="36" t="str">
        <f t="shared" si="62"/>
        <v>江苏</v>
      </c>
      <c r="B634" s="36" t="str">
        <f t="shared" si="63"/>
        <v>南通</v>
      </c>
      <c r="C634" s="36" t="s">
        <v>1090</v>
      </c>
      <c r="D634" s="36">
        <v>1429</v>
      </c>
      <c r="E634" s="36">
        <v>1535</v>
      </c>
      <c r="F634" s="36">
        <v>32</v>
      </c>
      <c r="G634" s="36">
        <v>0.39100000000000001</v>
      </c>
    </row>
    <row r="635" spans="1:7" ht="15" customHeight="1">
      <c r="A635" s="36" t="str">
        <f t="shared" si="62"/>
        <v>江苏</v>
      </c>
      <c r="B635" s="36" t="str">
        <f t="shared" si="63"/>
        <v>南通</v>
      </c>
      <c r="C635" s="36" t="s">
        <v>1091</v>
      </c>
      <c r="D635" s="36">
        <v>1430.9</v>
      </c>
      <c r="E635" s="36">
        <v>1536.9</v>
      </c>
      <c r="F635" s="36">
        <v>32</v>
      </c>
      <c r="G635" s="36">
        <v>0.39100000000000001</v>
      </c>
    </row>
    <row r="636" spans="1:7" ht="15" customHeight="1">
      <c r="A636" s="36" t="str">
        <f t="shared" si="62"/>
        <v>江苏</v>
      </c>
      <c r="B636" s="36" t="str">
        <f t="shared" si="63"/>
        <v>南通</v>
      </c>
      <c r="C636" s="36" t="s">
        <v>1092</v>
      </c>
      <c r="D636" s="36">
        <v>1430.8</v>
      </c>
      <c r="E636" s="36">
        <v>1536.6</v>
      </c>
      <c r="F636" s="36">
        <v>32</v>
      </c>
      <c r="G636" s="36">
        <v>0.39100000000000001</v>
      </c>
    </row>
    <row r="637" spans="1:7" ht="15" customHeight="1">
      <c r="A637" s="36" t="str">
        <f t="shared" si="62"/>
        <v>江苏</v>
      </c>
      <c r="B637" s="36" t="str">
        <f t="shared" si="63"/>
        <v>南通</v>
      </c>
      <c r="C637" s="36" t="s">
        <v>1093</v>
      </c>
      <c r="D637" s="36">
        <v>1430.8</v>
      </c>
      <c r="E637" s="36">
        <v>1536.6</v>
      </c>
      <c r="F637" s="36">
        <v>32</v>
      </c>
      <c r="G637" s="36">
        <v>0.39100000000000001</v>
      </c>
    </row>
    <row r="638" spans="1:7" ht="15" customHeight="1">
      <c r="A638" s="36" t="str">
        <f t="shared" si="62"/>
        <v>江苏</v>
      </c>
      <c r="B638" s="36" t="str">
        <f t="shared" si="63"/>
        <v>南通</v>
      </c>
      <c r="C638" s="36" t="s">
        <v>1094</v>
      </c>
      <c r="D638" s="36">
        <v>1432</v>
      </c>
      <c r="E638" s="36">
        <v>1538</v>
      </c>
      <c r="F638" s="36">
        <v>32</v>
      </c>
      <c r="G638" s="36">
        <v>0.39100000000000001</v>
      </c>
    </row>
    <row r="639" spans="1:7" ht="15" customHeight="1">
      <c r="A639" s="36" t="str">
        <f t="shared" si="62"/>
        <v>江苏</v>
      </c>
      <c r="B639" s="36" t="str">
        <f t="shared" si="63"/>
        <v>南通</v>
      </c>
      <c r="C639" s="36" t="s">
        <v>1095</v>
      </c>
      <c r="D639" s="36">
        <v>1432</v>
      </c>
      <c r="E639" s="36">
        <v>1538</v>
      </c>
      <c r="F639" s="36">
        <v>32</v>
      </c>
      <c r="G639" s="36">
        <v>0.39100000000000001</v>
      </c>
    </row>
    <row r="640" spans="1:7" ht="15" customHeight="1">
      <c r="A640" s="36" t="str">
        <f t="shared" si="62"/>
        <v>江苏</v>
      </c>
      <c r="B640" s="36" t="s">
        <v>1096</v>
      </c>
      <c r="C640" s="36" t="s">
        <v>1097</v>
      </c>
      <c r="D640" s="36">
        <v>1482.25</v>
      </c>
      <c r="E640" s="36">
        <v>1662.1</v>
      </c>
      <c r="F640" s="36">
        <v>34</v>
      </c>
      <c r="G640" s="36">
        <v>0.39100000000000001</v>
      </c>
    </row>
    <row r="641" spans="1:7" ht="15" customHeight="1">
      <c r="A641" s="36" t="str">
        <f t="shared" si="62"/>
        <v>江苏</v>
      </c>
      <c r="B641" s="36" t="str">
        <f>B640</f>
        <v>连云港</v>
      </c>
      <c r="C641" s="36" t="s">
        <v>1098</v>
      </c>
      <c r="D641" s="36">
        <v>1478.25</v>
      </c>
      <c r="E641" s="36">
        <v>1657.5</v>
      </c>
      <c r="F641" s="36">
        <v>34</v>
      </c>
      <c r="G641" s="36">
        <v>0.39100000000000001</v>
      </c>
    </row>
    <row r="642" spans="1:7" ht="15" customHeight="1">
      <c r="A642" s="36" t="str">
        <f t="shared" si="62"/>
        <v>江苏</v>
      </c>
      <c r="B642" s="36" t="str">
        <f>B641</f>
        <v>连云港</v>
      </c>
      <c r="C642" s="36" t="s">
        <v>1099</v>
      </c>
      <c r="D642" s="36">
        <v>1488</v>
      </c>
      <c r="E642" s="36">
        <v>1667.1</v>
      </c>
      <c r="F642" s="36">
        <v>34</v>
      </c>
      <c r="G642" s="36">
        <v>0.39100000000000001</v>
      </c>
    </row>
    <row r="643" spans="1:7" ht="15" customHeight="1">
      <c r="A643" s="36" t="str">
        <f t="shared" si="62"/>
        <v>江苏</v>
      </c>
      <c r="B643" s="36" t="str">
        <f>B642</f>
        <v>连云港</v>
      </c>
      <c r="C643" s="36" t="s">
        <v>1100</v>
      </c>
      <c r="D643" s="36">
        <v>1478.25</v>
      </c>
      <c r="E643" s="36">
        <v>1657.2</v>
      </c>
      <c r="F643" s="36">
        <v>34</v>
      </c>
      <c r="G643" s="36">
        <v>0.39100000000000001</v>
      </c>
    </row>
    <row r="644" spans="1:7" ht="15" customHeight="1">
      <c r="A644" s="36" t="str">
        <f t="shared" si="62"/>
        <v>江苏</v>
      </c>
      <c r="B644" s="36" t="str">
        <f>B643</f>
        <v>连云港</v>
      </c>
      <c r="C644" s="36" t="s">
        <v>1101</v>
      </c>
      <c r="D644" s="36">
        <v>1475.5</v>
      </c>
      <c r="E644" s="36">
        <v>1652.1</v>
      </c>
      <c r="F644" s="36">
        <v>34</v>
      </c>
      <c r="G644" s="36">
        <v>0.39100000000000001</v>
      </c>
    </row>
    <row r="645" spans="1:7" ht="15" customHeight="1">
      <c r="A645" s="36" t="str">
        <f t="shared" si="62"/>
        <v>江苏</v>
      </c>
      <c r="B645" s="36" t="str">
        <f>B644</f>
        <v>连云港</v>
      </c>
      <c r="C645" s="36" t="s">
        <v>1102</v>
      </c>
      <c r="D645" s="36">
        <v>1472.4</v>
      </c>
      <c r="E645" s="36">
        <v>1653.3</v>
      </c>
      <c r="F645" s="36">
        <v>34</v>
      </c>
      <c r="G645" s="36">
        <v>0.39100000000000001</v>
      </c>
    </row>
    <row r="646" spans="1:7" ht="15" customHeight="1">
      <c r="A646" s="36" t="str">
        <f t="shared" si="62"/>
        <v>江苏</v>
      </c>
      <c r="B646" s="36" t="s">
        <v>1103</v>
      </c>
      <c r="C646" s="36" t="s">
        <v>1104</v>
      </c>
      <c r="D646" s="36">
        <v>1449</v>
      </c>
      <c r="E646" s="36">
        <v>1609.6</v>
      </c>
      <c r="F646" s="36">
        <v>33</v>
      </c>
      <c r="G646" s="36">
        <v>0.39100000000000001</v>
      </c>
    </row>
    <row r="647" spans="1:7" ht="15" customHeight="1">
      <c r="A647" s="36" t="str">
        <f t="shared" si="62"/>
        <v>江苏</v>
      </c>
      <c r="B647" s="36" t="str">
        <f t="shared" ref="B647:B653" si="64">B646</f>
        <v>淮安市</v>
      </c>
      <c r="C647" s="36" t="s">
        <v>1105</v>
      </c>
      <c r="D647" s="36">
        <v>1450</v>
      </c>
      <c r="E647" s="36">
        <v>1610</v>
      </c>
      <c r="F647" s="36">
        <v>33</v>
      </c>
      <c r="G647" s="36">
        <v>0.39100000000000001</v>
      </c>
    </row>
    <row r="648" spans="1:7" ht="15" customHeight="1">
      <c r="A648" s="36" t="str">
        <f t="shared" si="62"/>
        <v>江苏</v>
      </c>
      <c r="B648" s="36" t="str">
        <f t="shared" si="64"/>
        <v>淮安市</v>
      </c>
      <c r="C648" s="36" t="s">
        <v>1106</v>
      </c>
      <c r="D648" s="36">
        <v>1449</v>
      </c>
      <c r="E648" s="36">
        <v>1609.6</v>
      </c>
      <c r="F648" s="36">
        <v>33</v>
      </c>
      <c r="G648" s="36">
        <v>0.39100000000000001</v>
      </c>
    </row>
    <row r="649" spans="1:7" ht="15" customHeight="1">
      <c r="A649" s="36" t="str">
        <f t="shared" si="62"/>
        <v>江苏</v>
      </c>
      <c r="B649" s="36" t="str">
        <f t="shared" si="64"/>
        <v>淮安市</v>
      </c>
      <c r="C649" s="36" t="s">
        <v>1107</v>
      </c>
      <c r="D649" s="36">
        <v>1450</v>
      </c>
      <c r="E649" s="36">
        <v>1612</v>
      </c>
      <c r="F649" s="36">
        <v>33</v>
      </c>
      <c r="G649" s="36">
        <v>0.39100000000000001</v>
      </c>
    </row>
    <row r="650" spans="1:7" ht="15" customHeight="1">
      <c r="A650" s="36" t="str">
        <f t="shared" si="62"/>
        <v>江苏</v>
      </c>
      <c r="B650" s="36" t="str">
        <f t="shared" si="64"/>
        <v>淮安市</v>
      </c>
      <c r="C650" s="36" t="s">
        <v>1108</v>
      </c>
      <c r="D650" s="36">
        <v>1452</v>
      </c>
      <c r="E650" s="36">
        <v>1618</v>
      </c>
      <c r="F650" s="36">
        <v>33</v>
      </c>
      <c r="G650" s="36">
        <v>0.39100000000000001</v>
      </c>
    </row>
    <row r="651" spans="1:7" ht="15" customHeight="1">
      <c r="A651" s="36" t="str">
        <f t="shared" si="62"/>
        <v>江苏</v>
      </c>
      <c r="B651" s="36" t="str">
        <f t="shared" si="64"/>
        <v>淮安市</v>
      </c>
      <c r="C651" s="36" t="s">
        <v>1109</v>
      </c>
      <c r="D651" s="36">
        <v>1444</v>
      </c>
      <c r="E651" s="36">
        <v>1599</v>
      </c>
      <c r="F651" s="36">
        <v>33</v>
      </c>
      <c r="G651" s="36">
        <v>0.39100000000000001</v>
      </c>
    </row>
    <row r="652" spans="1:7" ht="15" customHeight="1">
      <c r="A652" s="36" t="str">
        <f t="shared" si="62"/>
        <v>江苏</v>
      </c>
      <c r="B652" s="36" t="str">
        <f t="shared" si="64"/>
        <v>淮安市</v>
      </c>
      <c r="C652" s="36" t="s">
        <v>1110</v>
      </c>
      <c r="D652" s="36">
        <v>1440</v>
      </c>
      <c r="E652" s="36">
        <v>1594.6</v>
      </c>
      <c r="F652" s="36">
        <v>33</v>
      </c>
      <c r="G652" s="36">
        <v>0.39100000000000001</v>
      </c>
    </row>
    <row r="653" spans="1:7" ht="15" customHeight="1">
      <c r="A653" s="36" t="str">
        <f t="shared" si="62"/>
        <v>江苏</v>
      </c>
      <c r="B653" s="36" t="str">
        <f t="shared" si="64"/>
        <v>淮安市</v>
      </c>
      <c r="C653" s="36" t="s">
        <v>1111</v>
      </c>
      <c r="D653" s="36">
        <v>1441</v>
      </c>
      <c r="E653" s="36">
        <v>1593</v>
      </c>
      <c r="F653" s="36">
        <v>33</v>
      </c>
      <c r="G653" s="36">
        <v>0.39100000000000001</v>
      </c>
    </row>
    <row r="654" spans="1:7" ht="15" customHeight="1">
      <c r="A654" s="36" t="str">
        <f t="shared" si="62"/>
        <v>江苏</v>
      </c>
      <c r="B654" s="36" t="s">
        <v>1112</v>
      </c>
      <c r="C654" s="36" t="s">
        <v>1113</v>
      </c>
      <c r="D654" s="36">
        <v>1448</v>
      </c>
      <c r="E654" s="36">
        <v>1608</v>
      </c>
      <c r="F654" s="36">
        <v>33</v>
      </c>
      <c r="G654" s="36">
        <v>0.39100000000000001</v>
      </c>
    </row>
    <row r="655" spans="1:7" ht="15" customHeight="1">
      <c r="A655" s="36" t="str">
        <f t="shared" si="62"/>
        <v>江苏</v>
      </c>
      <c r="B655" s="36" t="str">
        <f t="shared" ref="B655:B662" si="65">B654</f>
        <v>盐城市</v>
      </c>
      <c r="C655" s="36" t="s">
        <v>1114</v>
      </c>
      <c r="D655" s="36">
        <v>1448</v>
      </c>
      <c r="E655" s="36">
        <v>1608</v>
      </c>
      <c r="F655" s="36">
        <v>33</v>
      </c>
      <c r="G655" s="36">
        <v>0.39100000000000001</v>
      </c>
    </row>
    <row r="656" spans="1:7" ht="15" customHeight="1">
      <c r="A656" s="36" t="str">
        <f t="shared" si="62"/>
        <v>江苏</v>
      </c>
      <c r="B656" s="36" t="str">
        <f t="shared" si="65"/>
        <v>盐城市</v>
      </c>
      <c r="C656" s="36" t="s">
        <v>1115</v>
      </c>
      <c r="D656" s="36">
        <v>1458</v>
      </c>
      <c r="E656" s="36">
        <v>1619</v>
      </c>
      <c r="F656" s="36">
        <v>34</v>
      </c>
      <c r="G656" s="36">
        <v>0.39100000000000001</v>
      </c>
    </row>
    <row r="657" spans="1:7" ht="15" customHeight="1">
      <c r="A657" s="36" t="str">
        <f t="shared" si="62"/>
        <v>江苏</v>
      </c>
      <c r="B657" s="36" t="str">
        <f t="shared" si="65"/>
        <v>盐城市</v>
      </c>
      <c r="C657" s="36" t="s">
        <v>1116</v>
      </c>
      <c r="D657" s="36">
        <v>1456</v>
      </c>
      <c r="E657" s="36">
        <v>1616</v>
      </c>
      <c r="F657" s="36">
        <v>34</v>
      </c>
      <c r="G657" s="36">
        <v>0.39100000000000001</v>
      </c>
    </row>
    <row r="658" spans="1:7" ht="15" customHeight="1">
      <c r="A658" s="36" t="str">
        <f t="shared" si="62"/>
        <v>江苏</v>
      </c>
      <c r="B658" s="36" t="str">
        <f t="shared" si="65"/>
        <v>盐城市</v>
      </c>
      <c r="C658" s="36" t="s">
        <v>1117</v>
      </c>
      <c r="D658" s="36">
        <v>1452.7</v>
      </c>
      <c r="E658" s="36">
        <v>1613.3</v>
      </c>
      <c r="F658" s="36">
        <v>33</v>
      </c>
      <c r="G658" s="36">
        <v>0.39100000000000001</v>
      </c>
    </row>
    <row r="659" spans="1:7" ht="15" customHeight="1">
      <c r="A659" s="36" t="str">
        <f t="shared" si="62"/>
        <v>江苏</v>
      </c>
      <c r="B659" s="36" t="str">
        <f t="shared" si="65"/>
        <v>盐城市</v>
      </c>
      <c r="C659" s="36" t="s">
        <v>1118</v>
      </c>
      <c r="D659" s="36">
        <v>1452.7</v>
      </c>
      <c r="E659" s="36">
        <v>1613.3</v>
      </c>
      <c r="F659" s="36">
        <v>33</v>
      </c>
      <c r="G659" s="36">
        <v>0.39100000000000001</v>
      </c>
    </row>
    <row r="660" spans="1:7" ht="15" customHeight="1">
      <c r="A660" s="36" t="str">
        <f t="shared" si="62"/>
        <v>江苏</v>
      </c>
      <c r="B660" s="36" t="str">
        <f t="shared" si="65"/>
        <v>盐城市</v>
      </c>
      <c r="C660" s="36" t="s">
        <v>1119</v>
      </c>
      <c r="D660" s="36">
        <v>1451</v>
      </c>
      <c r="E660" s="36">
        <v>1610</v>
      </c>
      <c r="F660" s="36">
        <v>33</v>
      </c>
      <c r="G660" s="36">
        <v>0.39100000000000001</v>
      </c>
    </row>
    <row r="661" spans="1:7" ht="15" customHeight="1">
      <c r="A661" s="36" t="str">
        <f t="shared" si="62"/>
        <v>江苏</v>
      </c>
      <c r="B661" s="36" t="str">
        <f t="shared" si="65"/>
        <v>盐城市</v>
      </c>
      <c r="C661" s="36" t="s">
        <v>1120</v>
      </c>
      <c r="D661" s="36">
        <v>1445</v>
      </c>
      <c r="E661" s="36">
        <v>1603</v>
      </c>
      <c r="F661" s="36">
        <v>32</v>
      </c>
      <c r="G661" s="36">
        <v>0.39100000000000001</v>
      </c>
    </row>
    <row r="662" spans="1:7" ht="15" customHeight="1">
      <c r="A662" s="36" t="str">
        <f t="shared" si="62"/>
        <v>江苏</v>
      </c>
      <c r="B662" s="36" t="str">
        <f t="shared" si="65"/>
        <v>盐城市</v>
      </c>
      <c r="C662" s="36" t="s">
        <v>1121</v>
      </c>
      <c r="D662" s="36">
        <v>1445</v>
      </c>
      <c r="E662" s="36">
        <v>1603</v>
      </c>
      <c r="F662" s="36">
        <v>32</v>
      </c>
      <c r="G662" s="36">
        <v>0.39100000000000001</v>
      </c>
    </row>
    <row r="663" spans="1:7" ht="15" customHeight="1">
      <c r="A663" s="36" t="str">
        <f t="shared" si="62"/>
        <v>江苏</v>
      </c>
      <c r="B663" s="36" t="s">
        <v>1122</v>
      </c>
      <c r="C663" s="36" t="s">
        <v>1123</v>
      </c>
      <c r="D663" s="36">
        <v>1449</v>
      </c>
      <c r="E663" s="36">
        <v>1598</v>
      </c>
      <c r="F663" s="36">
        <v>32</v>
      </c>
      <c r="G663" s="36">
        <v>0.39100000000000001</v>
      </c>
    </row>
    <row r="664" spans="1:7" ht="15" customHeight="1">
      <c r="A664" s="36" t="str">
        <f t="shared" ref="A664:A685" si="66">A663</f>
        <v>江苏</v>
      </c>
      <c r="B664" s="36" t="str">
        <f>B663</f>
        <v>扬州市</v>
      </c>
      <c r="C664" s="36" t="s">
        <v>1124</v>
      </c>
      <c r="D664" s="36">
        <v>1449</v>
      </c>
      <c r="E664" s="36">
        <v>1598</v>
      </c>
      <c r="F664" s="36">
        <v>32</v>
      </c>
      <c r="G664" s="36">
        <v>0.39100000000000001</v>
      </c>
    </row>
    <row r="665" spans="1:7" ht="15" customHeight="1">
      <c r="A665" s="36" t="str">
        <f t="shared" si="66"/>
        <v>江苏</v>
      </c>
      <c r="B665" s="36" t="str">
        <f>B664</f>
        <v>扬州市</v>
      </c>
      <c r="C665" s="36" t="s">
        <v>1125</v>
      </c>
      <c r="D665" s="36">
        <v>1449</v>
      </c>
      <c r="E665" s="36">
        <v>1598</v>
      </c>
      <c r="F665" s="36">
        <v>32</v>
      </c>
      <c r="G665" s="36">
        <v>0.39100000000000001</v>
      </c>
    </row>
    <row r="666" spans="1:7" ht="15" customHeight="1">
      <c r="A666" s="36" t="str">
        <f t="shared" si="66"/>
        <v>江苏</v>
      </c>
      <c r="B666" s="36" t="str">
        <f>B665</f>
        <v>扬州市</v>
      </c>
      <c r="C666" s="36" t="s">
        <v>1126</v>
      </c>
      <c r="D666" s="36">
        <v>1452.7</v>
      </c>
      <c r="E666" s="36">
        <v>1606</v>
      </c>
      <c r="F666" s="36">
        <v>33</v>
      </c>
      <c r="G666" s="36">
        <v>0.39100000000000001</v>
      </c>
    </row>
    <row r="667" spans="1:7" ht="15" customHeight="1">
      <c r="A667" s="36" t="str">
        <f t="shared" si="66"/>
        <v>江苏</v>
      </c>
      <c r="B667" s="36" t="str">
        <f>B666</f>
        <v>扬州市</v>
      </c>
      <c r="C667" s="36" t="s">
        <v>1127</v>
      </c>
      <c r="D667" s="36">
        <v>1449</v>
      </c>
      <c r="E667" s="36">
        <v>1598</v>
      </c>
      <c r="F667" s="36">
        <v>32</v>
      </c>
      <c r="G667" s="36">
        <v>0.39100000000000001</v>
      </c>
    </row>
    <row r="668" spans="1:7" ht="15" customHeight="1">
      <c r="A668" s="36" t="str">
        <f t="shared" si="66"/>
        <v>江苏</v>
      </c>
      <c r="B668" s="36" t="str">
        <f>B667</f>
        <v>扬州市</v>
      </c>
      <c r="C668" s="36" t="s">
        <v>1128</v>
      </c>
      <c r="D668" s="36">
        <v>1450</v>
      </c>
      <c r="E668" s="36">
        <v>1601</v>
      </c>
      <c r="F668" s="36">
        <v>33</v>
      </c>
      <c r="G668" s="36">
        <v>0.39100000000000001</v>
      </c>
    </row>
    <row r="669" spans="1:7" ht="15" customHeight="1">
      <c r="A669" s="36" t="str">
        <f t="shared" si="66"/>
        <v>江苏</v>
      </c>
      <c r="B669" s="36" t="s">
        <v>1129</v>
      </c>
      <c r="C669" s="36" t="s">
        <v>1130</v>
      </c>
      <c r="D669" s="36">
        <v>1402</v>
      </c>
      <c r="E669" s="36">
        <v>1524</v>
      </c>
      <c r="F669" s="36">
        <v>32</v>
      </c>
      <c r="G669" s="36">
        <v>0.39100000000000001</v>
      </c>
    </row>
    <row r="670" spans="1:7" ht="15" customHeight="1">
      <c r="A670" s="36" t="str">
        <f t="shared" si="66"/>
        <v>江苏</v>
      </c>
      <c r="B670" s="36" t="str">
        <f>B669</f>
        <v>镇江市</v>
      </c>
      <c r="C670" s="36" t="s">
        <v>1131</v>
      </c>
      <c r="D670" s="36">
        <v>1401.6</v>
      </c>
      <c r="E670" s="36">
        <v>1522</v>
      </c>
      <c r="F670" s="36">
        <v>32</v>
      </c>
      <c r="G670" s="36">
        <v>0.39100000000000001</v>
      </c>
    </row>
    <row r="671" spans="1:7" ht="15" customHeight="1">
      <c r="A671" s="36" t="str">
        <f t="shared" si="66"/>
        <v>江苏</v>
      </c>
      <c r="B671" s="36" t="str">
        <f>B670</f>
        <v>镇江市</v>
      </c>
      <c r="C671" s="36" t="s">
        <v>1132</v>
      </c>
      <c r="D671" s="36">
        <v>1401.2</v>
      </c>
      <c r="E671" s="36">
        <v>1521</v>
      </c>
      <c r="F671" s="36">
        <v>32</v>
      </c>
      <c r="G671" s="36">
        <v>0.39100000000000001</v>
      </c>
    </row>
    <row r="672" spans="1:7" ht="15" customHeight="1">
      <c r="A672" s="36" t="str">
        <f t="shared" si="66"/>
        <v>江苏</v>
      </c>
      <c r="B672" s="36" t="str">
        <f>B671</f>
        <v>镇江市</v>
      </c>
      <c r="C672" s="36" t="s">
        <v>1133</v>
      </c>
      <c r="D672" s="36">
        <v>1401</v>
      </c>
      <c r="E672" s="36">
        <v>1520</v>
      </c>
      <c r="F672" s="36">
        <v>32</v>
      </c>
      <c r="G672" s="36">
        <v>0.39100000000000001</v>
      </c>
    </row>
    <row r="673" spans="1:7" ht="15" customHeight="1">
      <c r="A673" s="36" t="str">
        <f t="shared" si="66"/>
        <v>江苏</v>
      </c>
      <c r="B673" s="36" t="str">
        <f>B672</f>
        <v>镇江市</v>
      </c>
      <c r="C673" s="36" t="s">
        <v>1134</v>
      </c>
      <c r="D673" s="36">
        <v>1408</v>
      </c>
      <c r="E673" s="36">
        <v>1532</v>
      </c>
      <c r="F673" s="36">
        <v>32</v>
      </c>
      <c r="G673" s="36">
        <v>0.39100000000000001</v>
      </c>
    </row>
    <row r="674" spans="1:7" ht="15" customHeight="1">
      <c r="A674" s="36" t="str">
        <f t="shared" si="66"/>
        <v>江苏</v>
      </c>
      <c r="B674" s="36" t="str">
        <f>B673</f>
        <v>镇江市</v>
      </c>
      <c r="C674" s="36" t="s">
        <v>1135</v>
      </c>
      <c r="D674" s="36">
        <v>1401.6</v>
      </c>
      <c r="E674" s="36">
        <v>1522</v>
      </c>
      <c r="F674" s="36">
        <v>32</v>
      </c>
      <c r="G674" s="36">
        <v>0.39100000000000001</v>
      </c>
    </row>
    <row r="675" spans="1:7" ht="15" customHeight="1">
      <c r="A675" s="36" t="str">
        <f t="shared" si="66"/>
        <v>江苏</v>
      </c>
      <c r="B675" s="36" t="s">
        <v>1136</v>
      </c>
      <c r="C675" s="36" t="s">
        <v>1137</v>
      </c>
      <c r="D675" s="36">
        <v>1430.9</v>
      </c>
      <c r="E675" s="36">
        <v>1536.9</v>
      </c>
      <c r="F675" s="36">
        <v>32</v>
      </c>
      <c r="G675" s="36">
        <v>0.39100000000000001</v>
      </c>
    </row>
    <row r="676" spans="1:7" ht="15" customHeight="1">
      <c r="A676" s="36" t="str">
        <f t="shared" si="66"/>
        <v>江苏</v>
      </c>
      <c r="B676" s="36" t="str">
        <f>B675</f>
        <v>泰州市</v>
      </c>
      <c r="C676" s="36" t="s">
        <v>1138</v>
      </c>
      <c r="D676" s="36">
        <v>1429</v>
      </c>
      <c r="E676" s="36">
        <v>1535</v>
      </c>
      <c r="F676" s="36">
        <v>32</v>
      </c>
      <c r="G676" s="36">
        <v>0.39100000000000001</v>
      </c>
    </row>
    <row r="677" spans="1:7" ht="15" customHeight="1">
      <c r="A677" s="36" t="str">
        <f t="shared" si="66"/>
        <v>江苏</v>
      </c>
      <c r="B677" s="36" t="str">
        <f>B676</f>
        <v>泰州市</v>
      </c>
      <c r="C677" s="36" t="s">
        <v>1139</v>
      </c>
      <c r="D677" s="36">
        <v>1430.9</v>
      </c>
      <c r="E677" s="36">
        <v>1536.9</v>
      </c>
      <c r="F677" s="36">
        <v>32</v>
      </c>
      <c r="G677" s="36">
        <v>0.39100000000000001</v>
      </c>
    </row>
    <row r="678" spans="1:7" ht="15" customHeight="1">
      <c r="A678" s="36" t="str">
        <f t="shared" si="66"/>
        <v>江苏</v>
      </c>
      <c r="B678" s="36" t="str">
        <f>B677</f>
        <v>泰州市</v>
      </c>
      <c r="C678" s="36" t="s">
        <v>1140</v>
      </c>
      <c r="D678" s="36">
        <v>1445</v>
      </c>
      <c r="E678" s="36">
        <v>1603</v>
      </c>
      <c r="F678" s="36">
        <v>32</v>
      </c>
      <c r="G678" s="36">
        <v>0.39100000000000001</v>
      </c>
    </row>
    <row r="679" spans="1:7" ht="15" customHeight="1">
      <c r="A679" s="36" t="str">
        <f t="shared" si="66"/>
        <v>江苏</v>
      </c>
      <c r="B679" s="36" t="str">
        <f>B678</f>
        <v>泰州市</v>
      </c>
      <c r="C679" s="36" t="s">
        <v>1141</v>
      </c>
      <c r="D679" s="36">
        <v>1401.6</v>
      </c>
      <c r="E679" s="36">
        <v>1522</v>
      </c>
      <c r="F679" s="36">
        <v>32</v>
      </c>
      <c r="G679" s="36">
        <v>0.39100000000000001</v>
      </c>
    </row>
    <row r="680" spans="1:7" ht="15" customHeight="1">
      <c r="A680" s="36" t="str">
        <f t="shared" si="66"/>
        <v>江苏</v>
      </c>
      <c r="B680" s="36" t="str">
        <f>B679</f>
        <v>泰州市</v>
      </c>
      <c r="C680" s="36" t="s">
        <v>1142</v>
      </c>
      <c r="D680" s="36">
        <v>1401.6</v>
      </c>
      <c r="E680" s="36">
        <v>1522</v>
      </c>
      <c r="F680" s="36">
        <v>32</v>
      </c>
      <c r="G680" s="36">
        <v>0.39100000000000001</v>
      </c>
    </row>
    <row r="681" spans="1:7" ht="15" customHeight="1">
      <c r="A681" s="36" t="str">
        <f t="shared" si="66"/>
        <v>江苏</v>
      </c>
      <c r="B681" s="36" t="s">
        <v>1143</v>
      </c>
      <c r="C681" s="36" t="s">
        <v>1144</v>
      </c>
      <c r="D681" s="36">
        <v>1480.5</v>
      </c>
      <c r="E681" s="36">
        <v>1643.5</v>
      </c>
      <c r="F681" s="36">
        <v>34</v>
      </c>
      <c r="G681" s="36">
        <v>0.39100000000000001</v>
      </c>
    </row>
    <row r="682" spans="1:7" ht="15" customHeight="1">
      <c r="A682" s="36" t="str">
        <f t="shared" si="66"/>
        <v>江苏</v>
      </c>
      <c r="B682" s="36" t="str">
        <f>B681</f>
        <v>宿迁市</v>
      </c>
      <c r="C682" s="36" t="s">
        <v>1145</v>
      </c>
      <c r="D682" s="36">
        <v>1480.5</v>
      </c>
      <c r="E682" s="36">
        <v>1643.5</v>
      </c>
      <c r="F682" s="36">
        <v>34</v>
      </c>
      <c r="G682" s="36">
        <v>0.39100000000000001</v>
      </c>
    </row>
    <row r="683" spans="1:7" ht="15" customHeight="1">
      <c r="A683" s="36" t="str">
        <f t="shared" si="66"/>
        <v>江苏</v>
      </c>
      <c r="B683" s="36" t="str">
        <f>B682</f>
        <v>宿迁市</v>
      </c>
      <c r="C683" s="36" t="s">
        <v>1146</v>
      </c>
      <c r="D683" s="36">
        <v>1482.4</v>
      </c>
      <c r="E683" s="36">
        <v>1653.3</v>
      </c>
      <c r="F683" s="36">
        <v>34</v>
      </c>
      <c r="G683" s="36">
        <v>0.39100000000000001</v>
      </c>
    </row>
    <row r="684" spans="1:7" ht="15" customHeight="1">
      <c r="A684" s="36" t="str">
        <f t="shared" si="66"/>
        <v>江苏</v>
      </c>
      <c r="B684" s="36" t="str">
        <f>B683</f>
        <v>宿迁市</v>
      </c>
      <c r="C684" s="36" t="s">
        <v>1147</v>
      </c>
      <c r="D684" s="36">
        <v>1452</v>
      </c>
      <c r="E684" s="36">
        <v>1618</v>
      </c>
      <c r="F684" s="36">
        <v>33</v>
      </c>
      <c r="G684" s="36">
        <v>0.39100000000000001</v>
      </c>
    </row>
    <row r="685" spans="1:7" ht="15" customHeight="1">
      <c r="A685" s="36" t="str">
        <f t="shared" si="66"/>
        <v>江苏</v>
      </c>
      <c r="B685" s="36" t="str">
        <f>B684</f>
        <v>宿迁市</v>
      </c>
      <c r="C685" s="36" t="s">
        <v>1148</v>
      </c>
      <c r="D685" s="36">
        <v>1449</v>
      </c>
      <c r="E685" s="36">
        <v>1609.6</v>
      </c>
      <c r="F685" s="36">
        <v>33</v>
      </c>
      <c r="G685" s="36">
        <v>0.39100000000000001</v>
      </c>
    </row>
    <row r="686" spans="1:7" ht="15" customHeight="1">
      <c r="A686" s="36" t="s">
        <v>1149</v>
      </c>
      <c r="B686" s="36" t="s">
        <v>1150</v>
      </c>
      <c r="C686" s="36" t="s">
        <v>1151</v>
      </c>
      <c r="D686" s="36">
        <v>1160.7</v>
      </c>
      <c r="E686" s="36">
        <v>1202.51</v>
      </c>
      <c r="F686" s="36">
        <v>13</v>
      </c>
      <c r="G686" s="36">
        <v>0.4143</v>
      </c>
    </row>
    <row r="687" spans="1:7" ht="15" customHeight="1">
      <c r="A687" s="36" t="str">
        <f t="shared" ref="A687:B690" si="67">A686</f>
        <v>江西</v>
      </c>
      <c r="B687" s="36" t="str">
        <f t="shared" si="67"/>
        <v>南昌</v>
      </c>
      <c r="C687" s="36" t="s">
        <v>1152</v>
      </c>
      <c r="D687" s="36">
        <v>1160.3699999999999</v>
      </c>
      <c r="E687" s="36">
        <v>1201.8499999999999</v>
      </c>
      <c r="F687" s="36">
        <v>13</v>
      </c>
      <c r="G687" s="36">
        <v>0.4143</v>
      </c>
    </row>
    <row r="688" spans="1:7" ht="15" customHeight="1">
      <c r="A688" s="36" t="str">
        <f t="shared" si="67"/>
        <v>江西</v>
      </c>
      <c r="B688" s="36" t="str">
        <f t="shared" si="67"/>
        <v>南昌</v>
      </c>
      <c r="C688" s="36" t="s">
        <v>1153</v>
      </c>
      <c r="D688" s="36">
        <v>1160.7</v>
      </c>
      <c r="E688" s="36">
        <v>1202.5</v>
      </c>
      <c r="F688" s="36">
        <v>13</v>
      </c>
      <c r="G688" s="36">
        <v>0.4143</v>
      </c>
    </row>
    <row r="689" spans="1:7" ht="15" customHeight="1">
      <c r="A689" s="36" t="str">
        <f t="shared" si="67"/>
        <v>江西</v>
      </c>
      <c r="B689" s="36" t="str">
        <f t="shared" si="67"/>
        <v>南昌</v>
      </c>
      <c r="C689" s="36" t="s">
        <v>1154</v>
      </c>
      <c r="D689" s="36">
        <v>1160.7</v>
      </c>
      <c r="E689" s="36">
        <v>1203.5</v>
      </c>
      <c r="F689" s="36">
        <v>13</v>
      </c>
      <c r="G689" s="36">
        <v>0.4143</v>
      </c>
    </row>
    <row r="690" spans="1:7" ht="15" customHeight="1">
      <c r="A690" s="36" t="str">
        <f t="shared" si="67"/>
        <v>江西</v>
      </c>
      <c r="B690" s="36" t="str">
        <f t="shared" si="67"/>
        <v>南昌</v>
      </c>
      <c r="C690" s="36" t="s">
        <v>1155</v>
      </c>
      <c r="D690" s="36">
        <v>1218.8</v>
      </c>
      <c r="E690" s="36">
        <v>1260.9000000000001</v>
      </c>
      <c r="F690" s="36">
        <v>13</v>
      </c>
      <c r="G690" s="36">
        <v>0.4143</v>
      </c>
    </row>
    <row r="691" spans="1:7" ht="15" customHeight="1">
      <c r="A691" s="36" t="str">
        <f t="shared" ref="A691:A722" si="68">A690</f>
        <v>江西</v>
      </c>
      <c r="B691" s="36" t="s">
        <v>1156</v>
      </c>
      <c r="C691" s="36" t="s">
        <v>1157</v>
      </c>
      <c r="D691" s="36">
        <v>1299.4000000000001</v>
      </c>
      <c r="E691" s="36">
        <v>1372.4</v>
      </c>
      <c r="F691" s="36">
        <v>29</v>
      </c>
      <c r="G691" s="36">
        <v>0.4143</v>
      </c>
    </row>
    <row r="692" spans="1:7" ht="15" customHeight="1">
      <c r="A692" s="36" t="str">
        <f t="shared" si="68"/>
        <v>江西</v>
      </c>
      <c r="B692" s="36" t="str">
        <f>B691</f>
        <v>景德镇</v>
      </c>
      <c r="C692" s="36" t="s">
        <v>1158</v>
      </c>
      <c r="D692" s="36">
        <v>1206.5</v>
      </c>
      <c r="E692" s="36">
        <v>1252.5999999999999</v>
      </c>
      <c r="F692" s="36">
        <v>28</v>
      </c>
      <c r="G692" s="36">
        <v>0.4143</v>
      </c>
    </row>
    <row r="693" spans="1:7" ht="15" customHeight="1">
      <c r="A693" s="36" t="str">
        <f t="shared" si="68"/>
        <v>江西</v>
      </c>
      <c r="B693" s="36" t="str">
        <f>B692</f>
        <v>景德镇</v>
      </c>
      <c r="C693" s="36" t="s">
        <v>1159</v>
      </c>
      <c r="D693" s="36">
        <v>1299.4000000000001</v>
      </c>
      <c r="E693" s="36">
        <v>1372.4</v>
      </c>
      <c r="F693" s="36">
        <v>29</v>
      </c>
      <c r="G693" s="36">
        <v>0.4143</v>
      </c>
    </row>
    <row r="694" spans="1:7" ht="15" customHeight="1">
      <c r="A694" s="36" t="str">
        <f t="shared" si="68"/>
        <v>江西</v>
      </c>
      <c r="B694" s="36" t="s">
        <v>1160</v>
      </c>
      <c r="C694" s="36" t="s">
        <v>1161</v>
      </c>
      <c r="D694" s="36">
        <v>1065</v>
      </c>
      <c r="E694" s="36">
        <v>1094</v>
      </c>
      <c r="F694" s="36">
        <v>12</v>
      </c>
      <c r="G694" s="36">
        <v>0.4143</v>
      </c>
    </row>
    <row r="695" spans="1:7" ht="15" customHeight="1">
      <c r="A695" s="36" t="str">
        <f t="shared" si="68"/>
        <v>江西</v>
      </c>
      <c r="B695" s="36" t="str">
        <f>B694</f>
        <v>新余</v>
      </c>
      <c r="C695" s="36" t="s">
        <v>1162</v>
      </c>
      <c r="D695" s="36">
        <v>1065</v>
      </c>
      <c r="E695" s="36">
        <v>1094</v>
      </c>
      <c r="F695" s="36">
        <v>12</v>
      </c>
      <c r="G695" s="36">
        <v>0.4143</v>
      </c>
    </row>
    <row r="696" spans="1:7" ht="15" customHeight="1">
      <c r="A696" s="36" t="str">
        <f t="shared" si="68"/>
        <v>江西</v>
      </c>
      <c r="B696" s="36" t="s">
        <v>1163</v>
      </c>
      <c r="C696" s="36" t="s">
        <v>1164</v>
      </c>
      <c r="D696" s="36">
        <v>1303.05</v>
      </c>
      <c r="E696" s="36">
        <v>1372.4</v>
      </c>
      <c r="F696" s="36">
        <v>29</v>
      </c>
      <c r="G696" s="36">
        <v>0.4143</v>
      </c>
    </row>
    <row r="697" spans="1:7" ht="15" customHeight="1">
      <c r="A697" s="36" t="str">
        <f t="shared" si="68"/>
        <v>江西</v>
      </c>
      <c r="B697" s="36" t="str">
        <f t="shared" ref="B697:B707" si="69">B696</f>
        <v>九江</v>
      </c>
      <c r="C697" s="36" t="s">
        <v>1165</v>
      </c>
      <c r="D697" s="36">
        <v>1259.25</v>
      </c>
      <c r="E697" s="36">
        <v>1324.95</v>
      </c>
      <c r="F697" s="36">
        <v>29</v>
      </c>
      <c r="G697" s="36">
        <v>0.4143</v>
      </c>
    </row>
    <row r="698" spans="1:7" ht="15" customHeight="1">
      <c r="A698" s="36" t="str">
        <f t="shared" si="68"/>
        <v>江西</v>
      </c>
      <c r="B698" s="36" t="str">
        <f t="shared" si="69"/>
        <v>九江</v>
      </c>
      <c r="C698" s="36" t="s">
        <v>1166</v>
      </c>
      <c r="D698" s="36">
        <v>1259.25</v>
      </c>
      <c r="E698" s="36">
        <v>1324.95</v>
      </c>
      <c r="F698" s="36">
        <v>29</v>
      </c>
      <c r="G698" s="36">
        <v>0.4143</v>
      </c>
    </row>
    <row r="699" spans="1:7" ht="15" customHeight="1">
      <c r="A699" s="36" t="str">
        <f t="shared" si="68"/>
        <v>江西</v>
      </c>
      <c r="B699" s="36" t="str">
        <f t="shared" si="69"/>
        <v>九江</v>
      </c>
      <c r="C699" s="36" t="s">
        <v>1167</v>
      </c>
      <c r="D699" s="36">
        <v>1303.05</v>
      </c>
      <c r="E699" s="36">
        <v>1368.75</v>
      </c>
      <c r="F699" s="36">
        <v>29</v>
      </c>
      <c r="G699" s="36">
        <v>0.4143</v>
      </c>
    </row>
    <row r="700" spans="1:7" ht="15" customHeight="1">
      <c r="A700" s="36" t="str">
        <f t="shared" si="68"/>
        <v>江西</v>
      </c>
      <c r="B700" s="36" t="str">
        <f t="shared" si="69"/>
        <v>九江</v>
      </c>
      <c r="C700" s="36" t="s">
        <v>1168</v>
      </c>
      <c r="D700" s="36">
        <v>1259.25</v>
      </c>
      <c r="E700" s="36">
        <v>1321.3</v>
      </c>
      <c r="F700" s="36">
        <v>29</v>
      </c>
      <c r="G700" s="36">
        <v>0.4143</v>
      </c>
    </row>
    <row r="701" spans="1:7" ht="15" customHeight="1">
      <c r="A701" s="36" t="str">
        <f t="shared" si="68"/>
        <v>江西</v>
      </c>
      <c r="B701" s="36" t="str">
        <f t="shared" si="69"/>
        <v>九江</v>
      </c>
      <c r="C701" s="36" t="s">
        <v>1169</v>
      </c>
      <c r="D701" s="36">
        <v>1303.05</v>
      </c>
      <c r="E701" s="36">
        <v>1376.05</v>
      </c>
      <c r="F701" s="36">
        <v>29</v>
      </c>
      <c r="G701" s="36">
        <v>0.4143</v>
      </c>
    </row>
    <row r="702" spans="1:7" ht="15" customHeight="1">
      <c r="A702" s="36" t="str">
        <f t="shared" si="68"/>
        <v>江西</v>
      </c>
      <c r="B702" s="36" t="str">
        <f t="shared" si="69"/>
        <v>九江</v>
      </c>
      <c r="C702" s="36" t="s">
        <v>1170</v>
      </c>
      <c r="D702" s="36">
        <v>1259.25</v>
      </c>
      <c r="E702" s="36">
        <v>1321.3</v>
      </c>
      <c r="F702" s="36">
        <v>29</v>
      </c>
      <c r="G702" s="36">
        <v>0.4143</v>
      </c>
    </row>
    <row r="703" spans="1:7" ht="15" customHeight="1">
      <c r="A703" s="36" t="str">
        <f t="shared" si="68"/>
        <v>江西</v>
      </c>
      <c r="B703" s="36" t="str">
        <f t="shared" si="69"/>
        <v>九江</v>
      </c>
      <c r="C703" s="36" t="s">
        <v>1171</v>
      </c>
      <c r="D703" s="36">
        <v>1248.3</v>
      </c>
      <c r="E703" s="36">
        <v>1303.5</v>
      </c>
      <c r="F703" s="36">
        <v>14</v>
      </c>
      <c r="G703" s="36">
        <v>0.4143</v>
      </c>
    </row>
    <row r="704" spans="1:7" ht="15" customHeight="1">
      <c r="A704" s="36" t="str">
        <f t="shared" si="68"/>
        <v>江西</v>
      </c>
      <c r="B704" s="36" t="str">
        <f t="shared" si="69"/>
        <v>九江</v>
      </c>
      <c r="C704" s="36" t="s">
        <v>1172</v>
      </c>
      <c r="D704" s="36">
        <v>1303.05</v>
      </c>
      <c r="E704" s="36">
        <v>1372.4</v>
      </c>
      <c r="F704" s="36">
        <v>29</v>
      </c>
      <c r="G704" s="36">
        <v>0.4143</v>
      </c>
    </row>
    <row r="705" spans="1:7" ht="15" customHeight="1">
      <c r="A705" s="36" t="str">
        <f t="shared" si="68"/>
        <v>江西</v>
      </c>
      <c r="B705" s="36" t="str">
        <f t="shared" si="69"/>
        <v>九江</v>
      </c>
      <c r="C705" s="36" t="s">
        <v>1173</v>
      </c>
      <c r="D705" s="36">
        <v>1259.25</v>
      </c>
      <c r="E705" s="36">
        <v>1321.3</v>
      </c>
      <c r="F705" s="36">
        <v>29</v>
      </c>
      <c r="G705" s="36">
        <v>0.4143</v>
      </c>
    </row>
    <row r="706" spans="1:7" ht="15" customHeight="1">
      <c r="A706" s="36" t="str">
        <f t="shared" si="68"/>
        <v>江西</v>
      </c>
      <c r="B706" s="36" t="str">
        <f t="shared" si="69"/>
        <v>九江</v>
      </c>
      <c r="C706" s="36" t="s">
        <v>1174</v>
      </c>
      <c r="D706" s="36">
        <v>1303.05</v>
      </c>
      <c r="E706" s="36">
        <v>1368.75</v>
      </c>
      <c r="F706" s="36">
        <v>29</v>
      </c>
      <c r="G706" s="36">
        <v>0.4143</v>
      </c>
    </row>
    <row r="707" spans="1:7" ht="15" customHeight="1">
      <c r="A707" s="36" t="str">
        <f t="shared" si="68"/>
        <v>江西</v>
      </c>
      <c r="B707" s="36" t="str">
        <f t="shared" si="69"/>
        <v>九江</v>
      </c>
      <c r="C707" s="36" t="s">
        <v>1175</v>
      </c>
      <c r="D707" s="36">
        <v>1159.25</v>
      </c>
      <c r="E707" s="36">
        <v>1321.3</v>
      </c>
      <c r="F707" s="36">
        <v>29</v>
      </c>
      <c r="G707" s="36">
        <v>0.4143</v>
      </c>
    </row>
    <row r="708" spans="1:7" ht="15" customHeight="1">
      <c r="A708" s="36" t="str">
        <f t="shared" si="68"/>
        <v>江西</v>
      </c>
      <c r="B708" s="36" t="s">
        <v>1176</v>
      </c>
      <c r="C708" s="36" t="s">
        <v>1177</v>
      </c>
      <c r="D708" s="36">
        <v>1205</v>
      </c>
      <c r="E708" s="36">
        <v>1249</v>
      </c>
      <c r="F708" s="36">
        <v>13</v>
      </c>
      <c r="G708" s="36">
        <v>0.4143</v>
      </c>
    </row>
    <row r="709" spans="1:7" ht="15" customHeight="1">
      <c r="A709" s="36" t="str">
        <f t="shared" si="68"/>
        <v>江西</v>
      </c>
      <c r="B709" s="36" t="str">
        <f>B708</f>
        <v>鹰潭</v>
      </c>
      <c r="C709" s="90" t="s">
        <v>1178</v>
      </c>
      <c r="D709" s="36">
        <v>1206</v>
      </c>
      <c r="E709" s="36">
        <v>1249.5999999999999</v>
      </c>
      <c r="F709" s="36">
        <v>13</v>
      </c>
      <c r="G709" s="36">
        <v>0.4143</v>
      </c>
    </row>
    <row r="710" spans="1:7" ht="15" customHeight="1">
      <c r="A710" s="36" t="str">
        <f t="shared" si="68"/>
        <v>江西</v>
      </c>
      <c r="B710" s="36" t="str">
        <f>B709</f>
        <v>鹰潭</v>
      </c>
      <c r="C710" s="90" t="s">
        <v>1179</v>
      </c>
      <c r="D710" s="36">
        <v>1218</v>
      </c>
      <c r="E710" s="36">
        <v>1262</v>
      </c>
      <c r="F710" s="36">
        <v>13</v>
      </c>
      <c r="G710" s="36">
        <v>0.4143</v>
      </c>
    </row>
    <row r="711" spans="1:7" ht="15" customHeight="1">
      <c r="A711" s="36" t="str">
        <f t="shared" si="68"/>
        <v>江西</v>
      </c>
      <c r="B711" s="90" t="s">
        <v>1180</v>
      </c>
      <c r="C711" s="90" t="s">
        <v>1181</v>
      </c>
      <c r="D711" s="36">
        <v>997.2</v>
      </c>
      <c r="E711" s="36">
        <v>1008</v>
      </c>
      <c r="F711" s="36">
        <v>25</v>
      </c>
      <c r="G711" s="36">
        <v>0.4143</v>
      </c>
    </row>
    <row r="712" spans="1:7" ht="15" customHeight="1">
      <c r="A712" s="36" t="str">
        <f t="shared" si="68"/>
        <v>江西</v>
      </c>
      <c r="B712" s="90" t="str">
        <f t="shared" ref="B712:B727" si="70">B711</f>
        <v>赣州</v>
      </c>
      <c r="C712" s="90" t="s">
        <v>1182</v>
      </c>
      <c r="D712" s="36">
        <v>1236</v>
      </c>
      <c r="E712" s="36">
        <v>1240</v>
      </c>
      <c r="F712" s="36">
        <v>25</v>
      </c>
      <c r="G712" s="36">
        <v>0.4143</v>
      </c>
    </row>
    <row r="713" spans="1:7" ht="15" customHeight="1">
      <c r="A713" s="36" t="str">
        <f t="shared" si="68"/>
        <v>江西</v>
      </c>
      <c r="B713" s="90" t="str">
        <f t="shared" si="70"/>
        <v>赣州</v>
      </c>
      <c r="C713" s="90" t="s">
        <v>1183</v>
      </c>
      <c r="D713" s="36">
        <v>977.2</v>
      </c>
      <c r="E713" s="36">
        <v>1007</v>
      </c>
      <c r="F713" s="36">
        <v>25</v>
      </c>
      <c r="G713" s="36">
        <v>0.4143</v>
      </c>
    </row>
    <row r="714" spans="1:7" ht="15" customHeight="1">
      <c r="A714" s="36" t="str">
        <f t="shared" si="68"/>
        <v>江西</v>
      </c>
      <c r="B714" s="90" t="str">
        <f t="shared" si="70"/>
        <v>赣州</v>
      </c>
      <c r="C714" s="90" t="s">
        <v>1184</v>
      </c>
      <c r="D714" s="36">
        <v>1100</v>
      </c>
      <c r="E714" s="36">
        <v>1129</v>
      </c>
      <c r="F714" s="36">
        <v>11</v>
      </c>
      <c r="G714" s="36">
        <v>0.4143</v>
      </c>
    </row>
    <row r="715" spans="1:7" ht="15" customHeight="1">
      <c r="A715" s="36" t="str">
        <f t="shared" si="68"/>
        <v>江西</v>
      </c>
      <c r="B715" s="90" t="str">
        <f t="shared" si="70"/>
        <v>赣州</v>
      </c>
      <c r="C715" s="90" t="s">
        <v>1185</v>
      </c>
      <c r="D715" s="36">
        <v>1361</v>
      </c>
      <c r="E715" s="36">
        <v>1400</v>
      </c>
      <c r="F715" s="36">
        <v>25</v>
      </c>
      <c r="G715" s="36">
        <v>0.4143</v>
      </c>
    </row>
    <row r="716" spans="1:7" ht="15" customHeight="1">
      <c r="A716" s="36" t="str">
        <f t="shared" si="68"/>
        <v>江西</v>
      </c>
      <c r="B716" s="90" t="str">
        <f t="shared" si="70"/>
        <v>赣州</v>
      </c>
      <c r="C716" s="90" t="s">
        <v>1186</v>
      </c>
      <c r="D716" s="36">
        <v>1363</v>
      </c>
      <c r="E716" s="36">
        <v>1406</v>
      </c>
      <c r="F716" s="36">
        <v>25</v>
      </c>
      <c r="G716" s="36">
        <v>0.4143</v>
      </c>
    </row>
    <row r="717" spans="1:7" ht="15" customHeight="1">
      <c r="A717" s="36" t="str">
        <f t="shared" si="68"/>
        <v>江西</v>
      </c>
      <c r="B717" s="90" t="str">
        <f t="shared" si="70"/>
        <v>赣州</v>
      </c>
      <c r="C717" s="90" t="s">
        <v>1187</v>
      </c>
      <c r="D717" s="36">
        <v>1336</v>
      </c>
      <c r="E717" s="36">
        <v>1378</v>
      </c>
      <c r="F717" s="36">
        <v>26</v>
      </c>
      <c r="G717" s="36">
        <v>0.4143</v>
      </c>
    </row>
    <row r="718" spans="1:7" ht="15" customHeight="1">
      <c r="A718" s="36" t="str">
        <f t="shared" si="68"/>
        <v>江西</v>
      </c>
      <c r="B718" s="90" t="str">
        <f t="shared" si="70"/>
        <v>赣州</v>
      </c>
      <c r="C718" s="36" t="s">
        <v>1188</v>
      </c>
      <c r="D718" s="36">
        <v>1358</v>
      </c>
      <c r="E718" s="36">
        <v>1415</v>
      </c>
      <c r="F718" s="36">
        <v>9</v>
      </c>
      <c r="G718" s="36">
        <v>0.4143</v>
      </c>
    </row>
    <row r="719" spans="1:7" ht="15" customHeight="1">
      <c r="A719" s="36" t="str">
        <f t="shared" si="68"/>
        <v>江西</v>
      </c>
      <c r="B719" s="90" t="str">
        <f t="shared" si="70"/>
        <v>赣州</v>
      </c>
      <c r="C719" s="36" t="s">
        <v>1189</v>
      </c>
      <c r="D719" s="36">
        <v>1339</v>
      </c>
      <c r="E719" s="36">
        <v>1376</v>
      </c>
      <c r="F719" s="36">
        <v>11</v>
      </c>
      <c r="G719" s="36">
        <v>0.4143</v>
      </c>
    </row>
    <row r="720" spans="1:7" ht="15" customHeight="1">
      <c r="A720" s="36" t="str">
        <f t="shared" si="68"/>
        <v>江西</v>
      </c>
      <c r="B720" s="90" t="str">
        <f t="shared" si="70"/>
        <v>赣州</v>
      </c>
      <c r="C720" s="36" t="s">
        <v>1190</v>
      </c>
      <c r="D720" s="36">
        <v>1356</v>
      </c>
      <c r="E720" s="36">
        <v>1414</v>
      </c>
      <c r="F720" s="36">
        <v>24</v>
      </c>
      <c r="G720" s="36">
        <v>0.4143</v>
      </c>
    </row>
    <row r="721" spans="1:7" ht="15" customHeight="1">
      <c r="A721" s="36" t="str">
        <f t="shared" si="68"/>
        <v>江西</v>
      </c>
      <c r="B721" s="90" t="str">
        <f t="shared" si="70"/>
        <v>赣州</v>
      </c>
      <c r="C721" s="36" t="s">
        <v>1191</v>
      </c>
      <c r="D721" s="36">
        <v>1335</v>
      </c>
      <c r="E721" s="36">
        <v>1386</v>
      </c>
      <c r="F721" s="36">
        <v>25</v>
      </c>
      <c r="G721" s="36">
        <v>0.4143</v>
      </c>
    </row>
    <row r="722" spans="1:7" ht="15" customHeight="1">
      <c r="A722" s="36" t="str">
        <f t="shared" si="68"/>
        <v>江西</v>
      </c>
      <c r="B722" s="90" t="str">
        <f t="shared" si="70"/>
        <v>赣州</v>
      </c>
      <c r="C722" s="36" t="s">
        <v>1192</v>
      </c>
      <c r="D722" s="36">
        <v>1362</v>
      </c>
      <c r="E722" s="36">
        <v>1407</v>
      </c>
      <c r="F722" s="36">
        <v>25</v>
      </c>
      <c r="G722" s="36">
        <v>0.4143</v>
      </c>
    </row>
    <row r="723" spans="1:7" ht="15" customHeight="1">
      <c r="A723" s="36" t="str">
        <f t="shared" ref="A723:A754" si="71">A722</f>
        <v>江西</v>
      </c>
      <c r="B723" s="90" t="str">
        <f t="shared" si="70"/>
        <v>赣州</v>
      </c>
      <c r="C723" s="36" t="s">
        <v>1193</v>
      </c>
      <c r="D723" s="36">
        <v>1328</v>
      </c>
      <c r="E723" s="36">
        <v>1388</v>
      </c>
      <c r="F723" s="36">
        <v>24</v>
      </c>
      <c r="G723" s="36">
        <v>0.4143</v>
      </c>
    </row>
    <row r="724" spans="1:7" ht="15" customHeight="1">
      <c r="A724" s="36" t="str">
        <f t="shared" si="71"/>
        <v>江西</v>
      </c>
      <c r="B724" s="90" t="str">
        <f t="shared" si="70"/>
        <v>赣州</v>
      </c>
      <c r="C724" s="36" t="s">
        <v>1194</v>
      </c>
      <c r="D724" s="36">
        <v>1333</v>
      </c>
      <c r="E724" s="36">
        <v>1383</v>
      </c>
      <c r="F724" s="36">
        <v>25</v>
      </c>
      <c r="G724" s="36">
        <v>0.4143</v>
      </c>
    </row>
    <row r="725" spans="1:7" ht="15" customHeight="1">
      <c r="A725" s="36" t="str">
        <f t="shared" si="71"/>
        <v>江西</v>
      </c>
      <c r="B725" s="90" t="str">
        <f t="shared" si="70"/>
        <v>赣州</v>
      </c>
      <c r="C725" s="36" t="s">
        <v>1195</v>
      </c>
      <c r="D725" s="36">
        <v>1328</v>
      </c>
      <c r="E725" s="36">
        <v>1388</v>
      </c>
      <c r="F725" s="36">
        <v>24</v>
      </c>
      <c r="G725" s="36">
        <v>0.4143</v>
      </c>
    </row>
    <row r="726" spans="1:7" ht="15" customHeight="1">
      <c r="A726" s="36" t="str">
        <f t="shared" si="71"/>
        <v>江西</v>
      </c>
      <c r="B726" s="90" t="str">
        <f t="shared" si="70"/>
        <v>赣州</v>
      </c>
      <c r="C726" s="36" t="s">
        <v>1196</v>
      </c>
      <c r="D726" s="36">
        <v>1333</v>
      </c>
      <c r="E726" s="36">
        <v>1384</v>
      </c>
      <c r="F726" s="36">
        <v>25</v>
      </c>
      <c r="G726" s="36">
        <v>0.4143</v>
      </c>
    </row>
    <row r="727" spans="1:7" ht="15" customHeight="1">
      <c r="A727" s="36" t="str">
        <f t="shared" si="71"/>
        <v>江西</v>
      </c>
      <c r="B727" s="90" t="str">
        <f t="shared" si="70"/>
        <v>赣州</v>
      </c>
      <c r="C727" s="36" t="s">
        <v>1197</v>
      </c>
      <c r="D727" s="36">
        <v>1361</v>
      </c>
      <c r="E727" s="36">
        <v>1401</v>
      </c>
      <c r="F727" s="36">
        <v>25</v>
      </c>
      <c r="G727" s="36">
        <v>0.4143</v>
      </c>
    </row>
    <row r="728" spans="1:7" ht="15" customHeight="1">
      <c r="A728" s="36" t="str">
        <f t="shared" si="71"/>
        <v>江西</v>
      </c>
      <c r="B728" s="36" t="s">
        <v>1198</v>
      </c>
      <c r="C728" s="36" t="s">
        <v>1199</v>
      </c>
      <c r="D728" s="36">
        <v>1337</v>
      </c>
      <c r="E728" s="36">
        <v>1378</v>
      </c>
      <c r="F728" s="36">
        <v>12</v>
      </c>
      <c r="G728" s="36">
        <v>0.4143</v>
      </c>
    </row>
    <row r="729" spans="1:7" ht="15" customHeight="1">
      <c r="A729" s="36" t="str">
        <f t="shared" si="71"/>
        <v>江西</v>
      </c>
      <c r="B729" s="36" t="str">
        <f t="shared" ref="B729:B738" si="72">B728</f>
        <v>吉安</v>
      </c>
      <c r="C729" s="36" t="s">
        <v>1200</v>
      </c>
      <c r="D729" s="36">
        <v>1279</v>
      </c>
      <c r="E729" s="36">
        <v>1315</v>
      </c>
      <c r="F729" s="36">
        <v>11</v>
      </c>
      <c r="G729" s="36">
        <v>0.4143</v>
      </c>
    </row>
    <row r="730" spans="1:7" ht="15" customHeight="1">
      <c r="A730" s="36" t="str">
        <f t="shared" si="71"/>
        <v>江西</v>
      </c>
      <c r="B730" s="36" t="str">
        <f t="shared" si="72"/>
        <v>吉安</v>
      </c>
      <c r="C730" s="36" t="s">
        <v>1201</v>
      </c>
      <c r="D730" s="36">
        <v>1287</v>
      </c>
      <c r="E730" s="36">
        <v>1325</v>
      </c>
      <c r="F730" s="36">
        <v>12</v>
      </c>
      <c r="G730" s="36">
        <v>0.4143</v>
      </c>
    </row>
    <row r="731" spans="1:7" ht="15" customHeight="1">
      <c r="A731" s="36" t="str">
        <f t="shared" si="71"/>
        <v>江西</v>
      </c>
      <c r="B731" s="36" t="str">
        <f t="shared" si="72"/>
        <v>吉安</v>
      </c>
      <c r="C731" s="36" t="s">
        <v>1202</v>
      </c>
      <c r="D731" s="36">
        <v>1337</v>
      </c>
      <c r="E731" s="36">
        <v>1380</v>
      </c>
      <c r="F731" s="36">
        <v>12</v>
      </c>
      <c r="G731" s="36">
        <v>0.4143</v>
      </c>
    </row>
    <row r="732" spans="1:7" ht="15" customHeight="1">
      <c r="A732" s="36" t="str">
        <f t="shared" si="71"/>
        <v>江西</v>
      </c>
      <c r="B732" s="36" t="str">
        <f t="shared" si="72"/>
        <v>吉安</v>
      </c>
      <c r="C732" s="36" t="s">
        <v>1203</v>
      </c>
      <c r="D732" s="36">
        <v>1337</v>
      </c>
      <c r="E732" s="36">
        <v>1382</v>
      </c>
      <c r="F732" s="36">
        <v>12</v>
      </c>
      <c r="G732" s="36">
        <v>0.4143</v>
      </c>
    </row>
    <row r="733" spans="1:7" ht="15" customHeight="1">
      <c r="A733" s="36" t="str">
        <f t="shared" si="71"/>
        <v>江西</v>
      </c>
      <c r="B733" s="36" t="str">
        <f t="shared" si="72"/>
        <v>吉安</v>
      </c>
      <c r="C733" s="36" t="s">
        <v>1204</v>
      </c>
      <c r="D733" s="36">
        <v>1279</v>
      </c>
      <c r="E733" s="36">
        <v>1315</v>
      </c>
      <c r="F733" s="36">
        <v>11</v>
      </c>
      <c r="G733" s="36">
        <v>0.4143</v>
      </c>
    </row>
    <row r="734" spans="1:7" ht="15" customHeight="1">
      <c r="A734" s="36" t="str">
        <f t="shared" si="71"/>
        <v>江西</v>
      </c>
      <c r="B734" s="36" t="str">
        <f t="shared" si="72"/>
        <v>吉安</v>
      </c>
      <c r="C734" s="36" t="s">
        <v>1205</v>
      </c>
      <c r="D734" s="36">
        <v>1337</v>
      </c>
      <c r="E734" s="36">
        <v>1381</v>
      </c>
      <c r="F734" s="36">
        <v>12</v>
      </c>
      <c r="G734" s="36">
        <v>0.4143</v>
      </c>
    </row>
    <row r="735" spans="1:7" ht="15" customHeight="1">
      <c r="A735" s="36" t="str">
        <f t="shared" si="71"/>
        <v>江西</v>
      </c>
      <c r="B735" s="36" t="str">
        <f t="shared" si="72"/>
        <v>吉安</v>
      </c>
      <c r="C735" s="36" t="s">
        <v>1206</v>
      </c>
      <c r="D735" s="36">
        <v>1279</v>
      </c>
      <c r="E735" s="36">
        <v>1313</v>
      </c>
      <c r="F735" s="36">
        <v>11</v>
      </c>
      <c r="G735" s="36">
        <v>0.4143</v>
      </c>
    </row>
    <row r="736" spans="1:7" ht="15" customHeight="1">
      <c r="A736" s="36" t="str">
        <f t="shared" si="71"/>
        <v>江西</v>
      </c>
      <c r="B736" s="36" t="str">
        <f t="shared" si="72"/>
        <v>吉安</v>
      </c>
      <c r="C736" s="36" t="s">
        <v>1207</v>
      </c>
      <c r="D736" s="36">
        <v>1287</v>
      </c>
      <c r="E736" s="36">
        <v>1326</v>
      </c>
      <c r="F736" s="36">
        <v>12</v>
      </c>
      <c r="G736" s="36">
        <v>0.4143</v>
      </c>
    </row>
    <row r="737" spans="1:7" ht="15" customHeight="1">
      <c r="A737" s="36" t="str">
        <f t="shared" si="71"/>
        <v>江西</v>
      </c>
      <c r="B737" s="36" t="str">
        <f t="shared" si="72"/>
        <v>吉安</v>
      </c>
      <c r="C737" s="36" t="s">
        <v>1208</v>
      </c>
      <c r="D737" s="36">
        <v>1337</v>
      </c>
      <c r="E737" s="36">
        <v>1379</v>
      </c>
      <c r="F737" s="36">
        <v>12</v>
      </c>
      <c r="G737" s="36">
        <v>0.4143</v>
      </c>
    </row>
    <row r="738" spans="1:7" ht="15" customHeight="1">
      <c r="A738" s="36" t="str">
        <f t="shared" si="71"/>
        <v>江西</v>
      </c>
      <c r="B738" s="36" t="str">
        <f t="shared" si="72"/>
        <v>吉安</v>
      </c>
      <c r="C738" s="36" t="s">
        <v>1209</v>
      </c>
      <c r="D738" s="36">
        <v>1279</v>
      </c>
      <c r="E738" s="36">
        <v>1314</v>
      </c>
      <c r="F738" s="36">
        <v>11</v>
      </c>
      <c r="G738" s="36">
        <v>0.4143</v>
      </c>
    </row>
    <row r="739" spans="1:7" ht="15" customHeight="1">
      <c r="A739" s="36" t="str">
        <f t="shared" si="71"/>
        <v>江西</v>
      </c>
      <c r="B739" s="36" t="s">
        <v>1210</v>
      </c>
      <c r="C739" s="36" t="s">
        <v>1211</v>
      </c>
      <c r="D739" s="36">
        <v>1288</v>
      </c>
      <c r="E739" s="36">
        <v>1326</v>
      </c>
      <c r="F739" s="36">
        <v>27</v>
      </c>
      <c r="G739" s="36">
        <v>0.4143</v>
      </c>
    </row>
    <row r="740" spans="1:7" ht="15" customHeight="1">
      <c r="A740" s="36" t="str">
        <f t="shared" si="71"/>
        <v>江西</v>
      </c>
      <c r="B740" s="36" t="str">
        <f t="shared" ref="B740:B748" si="73">B739</f>
        <v>宜春</v>
      </c>
      <c r="C740" s="36" t="s">
        <v>1212</v>
      </c>
      <c r="D740" s="36">
        <v>1270</v>
      </c>
      <c r="E740" s="36">
        <v>1322</v>
      </c>
      <c r="F740" s="36">
        <v>28</v>
      </c>
      <c r="G740" s="36">
        <v>0.4143</v>
      </c>
    </row>
    <row r="741" spans="1:7" ht="15" customHeight="1">
      <c r="A741" s="36" t="str">
        <f t="shared" si="71"/>
        <v>江西</v>
      </c>
      <c r="B741" s="36" t="str">
        <f t="shared" si="73"/>
        <v>宜春</v>
      </c>
      <c r="C741" s="36" t="s">
        <v>1213</v>
      </c>
      <c r="D741" s="36">
        <v>1266</v>
      </c>
      <c r="E741" s="36">
        <v>1320</v>
      </c>
      <c r="F741" s="36">
        <v>28</v>
      </c>
      <c r="G741" s="36">
        <v>0.4143</v>
      </c>
    </row>
    <row r="742" spans="1:7" ht="15" customHeight="1">
      <c r="A742" s="36" t="str">
        <f t="shared" si="71"/>
        <v>江西</v>
      </c>
      <c r="B742" s="36" t="str">
        <f t="shared" si="73"/>
        <v>宜春</v>
      </c>
      <c r="C742" s="36" t="s">
        <v>1214</v>
      </c>
      <c r="D742" s="36">
        <v>1270</v>
      </c>
      <c r="E742" s="36">
        <v>1324</v>
      </c>
      <c r="F742" s="36">
        <v>28</v>
      </c>
      <c r="G742" s="36">
        <v>0.4143</v>
      </c>
    </row>
    <row r="743" spans="1:7" ht="15" customHeight="1">
      <c r="A743" s="36" t="str">
        <f t="shared" si="71"/>
        <v>江西</v>
      </c>
      <c r="B743" s="36" t="str">
        <f t="shared" si="73"/>
        <v>宜春</v>
      </c>
      <c r="C743" s="36" t="s">
        <v>1215</v>
      </c>
      <c r="D743" s="36">
        <v>1277</v>
      </c>
      <c r="E743" s="36">
        <v>1323</v>
      </c>
      <c r="F743" s="36">
        <v>13</v>
      </c>
      <c r="G743" s="36">
        <v>0.4143</v>
      </c>
    </row>
    <row r="744" spans="1:7" ht="15" customHeight="1">
      <c r="A744" s="36" t="str">
        <f t="shared" si="71"/>
        <v>江西</v>
      </c>
      <c r="B744" s="36" t="str">
        <f t="shared" si="73"/>
        <v>宜春</v>
      </c>
      <c r="C744" s="36" t="s">
        <v>1216</v>
      </c>
      <c r="D744" s="36">
        <v>1270</v>
      </c>
      <c r="E744" s="36">
        <v>1327</v>
      </c>
      <c r="F744" s="36">
        <v>28</v>
      </c>
      <c r="G744" s="36">
        <v>0.4143</v>
      </c>
    </row>
    <row r="745" spans="1:7" ht="15" customHeight="1">
      <c r="A745" s="36" t="str">
        <f t="shared" si="71"/>
        <v>江西</v>
      </c>
      <c r="B745" s="36" t="str">
        <f t="shared" si="73"/>
        <v>宜春</v>
      </c>
      <c r="C745" s="36" t="s">
        <v>1217</v>
      </c>
      <c r="D745" s="36">
        <v>1277</v>
      </c>
      <c r="E745" s="36">
        <v>1323</v>
      </c>
      <c r="F745" s="36">
        <v>13</v>
      </c>
      <c r="G745" s="36">
        <v>0.4143</v>
      </c>
    </row>
    <row r="746" spans="1:7" ht="15" customHeight="1">
      <c r="A746" s="36" t="str">
        <f t="shared" si="71"/>
        <v>江西</v>
      </c>
      <c r="B746" s="36" t="str">
        <f t="shared" si="73"/>
        <v>宜春</v>
      </c>
      <c r="C746" s="36" t="s">
        <v>1218</v>
      </c>
      <c r="D746" s="36">
        <v>1270</v>
      </c>
      <c r="E746" s="36">
        <v>1326</v>
      </c>
      <c r="F746" s="36">
        <v>28</v>
      </c>
      <c r="G746" s="36">
        <v>0.4143</v>
      </c>
    </row>
    <row r="747" spans="1:7" ht="15" customHeight="1">
      <c r="A747" s="36" t="str">
        <f t="shared" si="71"/>
        <v>江西</v>
      </c>
      <c r="B747" s="36" t="str">
        <f t="shared" si="73"/>
        <v>宜春</v>
      </c>
      <c r="C747" s="36" t="s">
        <v>1219</v>
      </c>
      <c r="D747" s="36">
        <v>1276</v>
      </c>
      <c r="E747" s="36">
        <v>1322</v>
      </c>
      <c r="F747" s="36">
        <v>13</v>
      </c>
      <c r="G747" s="36">
        <v>0.4143</v>
      </c>
    </row>
    <row r="748" spans="1:7" ht="15" customHeight="1">
      <c r="A748" s="36" t="str">
        <f t="shared" si="71"/>
        <v>江西</v>
      </c>
      <c r="B748" s="36" t="str">
        <f t="shared" si="73"/>
        <v>宜春</v>
      </c>
      <c r="C748" s="36" t="s">
        <v>1220</v>
      </c>
      <c r="D748" s="36">
        <v>1277</v>
      </c>
      <c r="E748" s="36">
        <v>1322</v>
      </c>
      <c r="F748" s="36">
        <v>13</v>
      </c>
      <c r="G748" s="36">
        <v>0.4143</v>
      </c>
    </row>
    <row r="749" spans="1:7" ht="15" customHeight="1">
      <c r="A749" s="36" t="str">
        <f t="shared" si="71"/>
        <v>江西</v>
      </c>
      <c r="B749" s="36" t="s">
        <v>1221</v>
      </c>
      <c r="C749" s="36" t="s">
        <v>1222</v>
      </c>
      <c r="D749" s="36">
        <v>1239</v>
      </c>
      <c r="E749" s="36">
        <v>1333</v>
      </c>
      <c r="F749" s="36">
        <v>12</v>
      </c>
      <c r="G749" s="36">
        <v>0.4143</v>
      </c>
    </row>
    <row r="750" spans="1:7" ht="15" customHeight="1">
      <c r="A750" s="36" t="str">
        <f t="shared" si="71"/>
        <v>江西</v>
      </c>
      <c r="B750" s="36" t="str">
        <f t="shared" ref="B750:B759" si="74">B749</f>
        <v>抚州</v>
      </c>
      <c r="C750" s="36" t="s">
        <v>1223</v>
      </c>
      <c r="D750" s="36">
        <v>1288</v>
      </c>
      <c r="E750" s="36">
        <v>1331</v>
      </c>
      <c r="F750" s="36">
        <v>12</v>
      </c>
      <c r="G750" s="36">
        <v>0.4143</v>
      </c>
    </row>
    <row r="751" spans="1:7" ht="15" customHeight="1">
      <c r="A751" s="36" t="str">
        <f t="shared" si="71"/>
        <v>江西</v>
      </c>
      <c r="B751" s="36" t="str">
        <f t="shared" si="74"/>
        <v>抚州</v>
      </c>
      <c r="C751" s="36" t="s">
        <v>1224</v>
      </c>
      <c r="D751" s="36">
        <v>1216</v>
      </c>
      <c r="E751" s="36">
        <v>1255</v>
      </c>
      <c r="F751" s="36">
        <v>12</v>
      </c>
      <c r="G751" s="36">
        <v>0.4143</v>
      </c>
    </row>
    <row r="752" spans="1:7" ht="15" customHeight="1">
      <c r="A752" s="36" t="str">
        <f t="shared" si="71"/>
        <v>江西</v>
      </c>
      <c r="B752" s="36" t="str">
        <f t="shared" si="74"/>
        <v>抚州</v>
      </c>
      <c r="C752" s="36" t="s">
        <v>1225</v>
      </c>
      <c r="D752" s="36">
        <v>1288</v>
      </c>
      <c r="E752" s="36">
        <v>1332</v>
      </c>
      <c r="F752" s="36">
        <v>12</v>
      </c>
      <c r="G752" s="36">
        <v>0.4143</v>
      </c>
    </row>
    <row r="753" spans="1:7" ht="15" customHeight="1">
      <c r="A753" s="36" t="str">
        <f t="shared" si="71"/>
        <v>江西</v>
      </c>
      <c r="B753" s="36" t="str">
        <f t="shared" si="74"/>
        <v>抚州</v>
      </c>
      <c r="C753" s="36" t="s">
        <v>1226</v>
      </c>
      <c r="D753" s="36">
        <v>1288</v>
      </c>
      <c r="E753" s="36">
        <v>1335</v>
      </c>
      <c r="F753" s="36">
        <v>12</v>
      </c>
      <c r="G753" s="36">
        <v>0.4143</v>
      </c>
    </row>
    <row r="754" spans="1:7" ht="15" customHeight="1">
      <c r="A754" s="36" t="str">
        <f t="shared" si="71"/>
        <v>江西</v>
      </c>
      <c r="B754" s="36" t="str">
        <f t="shared" si="74"/>
        <v>抚州</v>
      </c>
      <c r="C754" s="36" t="s">
        <v>1227</v>
      </c>
      <c r="D754" s="36">
        <v>1333</v>
      </c>
      <c r="E754" s="36">
        <v>1390</v>
      </c>
      <c r="F754" s="36">
        <v>28</v>
      </c>
      <c r="G754" s="36">
        <v>0.4143</v>
      </c>
    </row>
    <row r="755" spans="1:7" ht="15" customHeight="1">
      <c r="A755" s="36" t="str">
        <f t="shared" ref="A755:A774" si="75">A754</f>
        <v>江西</v>
      </c>
      <c r="B755" s="36" t="str">
        <f t="shared" si="74"/>
        <v>抚州</v>
      </c>
      <c r="C755" s="36" t="s">
        <v>1228</v>
      </c>
      <c r="D755" s="36">
        <v>1203</v>
      </c>
      <c r="E755" s="36">
        <v>1246</v>
      </c>
      <c r="F755" s="36">
        <v>27</v>
      </c>
      <c r="G755" s="36">
        <v>0.4143</v>
      </c>
    </row>
    <row r="756" spans="1:7" ht="15" customHeight="1">
      <c r="A756" s="36" t="str">
        <f t="shared" si="75"/>
        <v>江西</v>
      </c>
      <c r="B756" s="36" t="str">
        <f t="shared" si="74"/>
        <v>抚州</v>
      </c>
      <c r="C756" s="36" t="s">
        <v>1229</v>
      </c>
      <c r="D756" s="36">
        <v>1288</v>
      </c>
      <c r="E756" s="36">
        <v>1333</v>
      </c>
      <c r="F756" s="36">
        <v>27</v>
      </c>
      <c r="G756" s="36">
        <v>0.4143</v>
      </c>
    </row>
    <row r="757" spans="1:7" ht="15" customHeight="1">
      <c r="A757" s="36" t="str">
        <f t="shared" si="75"/>
        <v>江西</v>
      </c>
      <c r="B757" s="36" t="str">
        <f t="shared" si="74"/>
        <v>抚州</v>
      </c>
      <c r="C757" s="36" t="s">
        <v>1230</v>
      </c>
      <c r="D757" s="36">
        <v>1214</v>
      </c>
      <c r="E757" s="36">
        <v>1255</v>
      </c>
      <c r="F757" s="36">
        <v>26</v>
      </c>
      <c r="G757" s="36">
        <v>0.4143</v>
      </c>
    </row>
    <row r="758" spans="1:7" ht="15" customHeight="1">
      <c r="A758" s="36" t="str">
        <f t="shared" si="75"/>
        <v>江西</v>
      </c>
      <c r="B758" s="36" t="str">
        <f t="shared" si="74"/>
        <v>抚州</v>
      </c>
      <c r="C758" s="36" t="s">
        <v>1231</v>
      </c>
      <c r="D758" s="36">
        <v>1288</v>
      </c>
      <c r="E758" s="36">
        <v>1331</v>
      </c>
      <c r="F758" s="36">
        <v>27</v>
      </c>
      <c r="G758" s="36">
        <v>0.4143</v>
      </c>
    </row>
    <row r="759" spans="1:7" ht="15" customHeight="1">
      <c r="A759" s="36" t="str">
        <f t="shared" si="75"/>
        <v>江西</v>
      </c>
      <c r="B759" s="36" t="str">
        <f t="shared" si="74"/>
        <v>抚州</v>
      </c>
      <c r="C759" s="36" t="s">
        <v>1232</v>
      </c>
      <c r="D759" s="36">
        <v>1288</v>
      </c>
      <c r="E759" s="36">
        <v>1334</v>
      </c>
      <c r="F759" s="36">
        <v>27</v>
      </c>
      <c r="G759" s="36">
        <v>0.4143</v>
      </c>
    </row>
    <row r="760" spans="1:7" ht="15" customHeight="1">
      <c r="A760" s="36" t="str">
        <f t="shared" si="75"/>
        <v>江西</v>
      </c>
      <c r="B760" s="36" t="s">
        <v>1233</v>
      </c>
      <c r="C760" s="36" t="s">
        <v>1234</v>
      </c>
      <c r="D760" s="36">
        <v>1323</v>
      </c>
      <c r="E760" s="36">
        <v>1382</v>
      </c>
      <c r="F760" s="36">
        <v>13</v>
      </c>
      <c r="G760" s="36">
        <v>0.4143</v>
      </c>
    </row>
    <row r="761" spans="1:7" ht="15" customHeight="1">
      <c r="A761" s="36" t="str">
        <f t="shared" si="75"/>
        <v>江西</v>
      </c>
      <c r="B761" s="36" t="str">
        <f t="shared" ref="B761:B770" si="76">B760</f>
        <v>上饶</v>
      </c>
      <c r="C761" s="36" t="s">
        <v>1235</v>
      </c>
      <c r="D761" s="36">
        <v>1323</v>
      </c>
      <c r="E761" s="36">
        <v>1386</v>
      </c>
      <c r="F761" s="36">
        <v>13</v>
      </c>
      <c r="G761" s="36">
        <v>0.4143</v>
      </c>
    </row>
    <row r="762" spans="1:7" ht="15" customHeight="1">
      <c r="A762" s="36" t="str">
        <f t="shared" si="75"/>
        <v>江西</v>
      </c>
      <c r="B762" s="36" t="str">
        <f t="shared" si="76"/>
        <v>上饶</v>
      </c>
      <c r="C762" s="36" t="s">
        <v>1236</v>
      </c>
      <c r="D762" s="36">
        <v>1301</v>
      </c>
      <c r="E762" s="36">
        <v>1361</v>
      </c>
      <c r="F762" s="36">
        <v>13</v>
      </c>
      <c r="G762" s="36">
        <v>0.4143</v>
      </c>
    </row>
    <row r="763" spans="1:7" ht="15" customHeight="1">
      <c r="A763" s="36" t="str">
        <f t="shared" si="75"/>
        <v>江西</v>
      </c>
      <c r="B763" s="36" t="str">
        <f t="shared" si="76"/>
        <v>上饶</v>
      </c>
      <c r="C763" s="36" t="s">
        <v>1237</v>
      </c>
      <c r="D763" s="36">
        <v>1303</v>
      </c>
      <c r="E763" s="36">
        <v>1365</v>
      </c>
      <c r="F763" s="36">
        <v>13</v>
      </c>
      <c r="G763" s="36">
        <v>0.4143</v>
      </c>
    </row>
    <row r="764" spans="1:7" ht="15" customHeight="1">
      <c r="A764" s="36" t="str">
        <f t="shared" si="75"/>
        <v>江西</v>
      </c>
      <c r="B764" s="36" t="str">
        <f t="shared" si="76"/>
        <v>上饶</v>
      </c>
      <c r="C764" s="36" t="s">
        <v>1238</v>
      </c>
      <c r="D764" s="36">
        <v>1300</v>
      </c>
      <c r="E764" s="36">
        <v>1386</v>
      </c>
      <c r="F764" s="36">
        <v>13</v>
      </c>
      <c r="G764" s="36">
        <v>0.4143</v>
      </c>
    </row>
    <row r="765" spans="1:7" ht="15" customHeight="1">
      <c r="A765" s="36" t="str">
        <f t="shared" si="75"/>
        <v>江西</v>
      </c>
      <c r="B765" s="36" t="str">
        <f t="shared" si="76"/>
        <v>上饶</v>
      </c>
      <c r="C765" s="36" t="s">
        <v>1239</v>
      </c>
      <c r="D765" s="36">
        <v>1299</v>
      </c>
      <c r="E765" s="36">
        <v>1384</v>
      </c>
      <c r="F765" s="36">
        <v>13</v>
      </c>
      <c r="G765" s="36">
        <v>0.4143</v>
      </c>
    </row>
    <row r="766" spans="1:7" ht="15" customHeight="1">
      <c r="A766" s="36" t="str">
        <f t="shared" si="75"/>
        <v>江西</v>
      </c>
      <c r="B766" s="36" t="str">
        <f t="shared" si="76"/>
        <v>上饶</v>
      </c>
      <c r="C766" s="36" t="s">
        <v>1240</v>
      </c>
      <c r="D766" s="36">
        <v>1333</v>
      </c>
      <c r="E766" s="36">
        <v>1388</v>
      </c>
      <c r="F766" s="36">
        <v>13</v>
      </c>
      <c r="G766" s="36">
        <v>0.4143</v>
      </c>
    </row>
    <row r="767" spans="1:7" ht="15" customHeight="1">
      <c r="A767" s="36" t="str">
        <f t="shared" si="75"/>
        <v>江西</v>
      </c>
      <c r="B767" s="36" t="str">
        <f t="shared" si="76"/>
        <v>上饶</v>
      </c>
      <c r="C767" s="36" t="s">
        <v>1241</v>
      </c>
      <c r="D767" s="36">
        <v>1322</v>
      </c>
      <c r="E767" s="36">
        <v>1376</v>
      </c>
      <c r="F767" s="36">
        <v>13</v>
      </c>
      <c r="G767" s="36">
        <v>0.4143</v>
      </c>
    </row>
    <row r="768" spans="1:7" ht="15" customHeight="1">
      <c r="A768" s="36" t="str">
        <f t="shared" si="75"/>
        <v>江西</v>
      </c>
      <c r="B768" s="36" t="str">
        <f t="shared" si="76"/>
        <v>上饶</v>
      </c>
      <c r="C768" s="36" t="s">
        <v>1242</v>
      </c>
      <c r="D768" s="36">
        <v>1322</v>
      </c>
      <c r="E768" s="36">
        <v>1376</v>
      </c>
      <c r="F768" s="36">
        <v>13</v>
      </c>
      <c r="G768" s="36">
        <v>0.4143</v>
      </c>
    </row>
    <row r="769" spans="1:7" ht="15" customHeight="1">
      <c r="A769" s="36" t="str">
        <f t="shared" si="75"/>
        <v>江西</v>
      </c>
      <c r="B769" s="36" t="str">
        <f t="shared" si="76"/>
        <v>上饶</v>
      </c>
      <c r="C769" s="36" t="s">
        <v>1243</v>
      </c>
      <c r="D769" s="36">
        <v>1301</v>
      </c>
      <c r="E769" s="36">
        <v>1356</v>
      </c>
      <c r="F769" s="36">
        <v>13</v>
      </c>
      <c r="G769" s="36">
        <v>0.4143</v>
      </c>
    </row>
    <row r="770" spans="1:7" ht="15" customHeight="1">
      <c r="A770" s="36" t="str">
        <f t="shared" si="75"/>
        <v>江西</v>
      </c>
      <c r="B770" s="36" t="str">
        <f t="shared" si="76"/>
        <v>上饶</v>
      </c>
      <c r="C770" s="36" t="s">
        <v>1244</v>
      </c>
      <c r="D770" s="36">
        <v>1323</v>
      </c>
      <c r="E770" s="36">
        <v>1378</v>
      </c>
      <c r="F770" s="36">
        <v>13</v>
      </c>
      <c r="G770" s="36">
        <v>0.4143</v>
      </c>
    </row>
    <row r="771" spans="1:7" ht="15" customHeight="1">
      <c r="A771" s="36" t="str">
        <f t="shared" si="75"/>
        <v>江西</v>
      </c>
      <c r="B771" s="36" t="s">
        <v>1245</v>
      </c>
      <c r="C771" s="36" t="s">
        <v>1246</v>
      </c>
      <c r="D771" s="36">
        <v>1168</v>
      </c>
      <c r="E771" s="36">
        <v>1201</v>
      </c>
      <c r="F771" s="36">
        <v>12</v>
      </c>
      <c r="G771" s="36">
        <v>0.4143</v>
      </c>
    </row>
    <row r="772" spans="1:7" ht="15" customHeight="1">
      <c r="A772" s="36" t="str">
        <f t="shared" si="75"/>
        <v>江西</v>
      </c>
      <c r="B772" s="36" t="str">
        <f>B771</f>
        <v>萍乡</v>
      </c>
      <c r="C772" s="36" t="s">
        <v>1247</v>
      </c>
      <c r="D772" s="36">
        <v>1170</v>
      </c>
      <c r="E772" s="36">
        <v>1205</v>
      </c>
      <c r="F772" s="36">
        <v>12</v>
      </c>
      <c r="G772" s="36">
        <v>0.4143</v>
      </c>
    </row>
    <row r="773" spans="1:7" ht="15" customHeight="1">
      <c r="A773" s="36" t="str">
        <f t="shared" si="75"/>
        <v>江西</v>
      </c>
      <c r="B773" s="36" t="str">
        <f>B772</f>
        <v>萍乡</v>
      </c>
      <c r="C773" s="36" t="s">
        <v>1248</v>
      </c>
      <c r="D773" s="36">
        <v>1161</v>
      </c>
      <c r="E773" s="36">
        <v>1208</v>
      </c>
      <c r="F773" s="36">
        <v>12</v>
      </c>
      <c r="G773" s="36">
        <v>0.4143</v>
      </c>
    </row>
    <row r="774" spans="1:7" ht="15" customHeight="1">
      <c r="A774" s="36" t="str">
        <f t="shared" si="75"/>
        <v>江西</v>
      </c>
      <c r="B774" s="36" t="str">
        <f>B773</f>
        <v>萍乡</v>
      </c>
      <c r="C774" s="36" t="s">
        <v>1249</v>
      </c>
      <c r="D774" s="36">
        <v>1170</v>
      </c>
      <c r="E774" s="36">
        <v>1207</v>
      </c>
      <c r="F774" s="36">
        <v>12</v>
      </c>
      <c r="G774" s="36">
        <v>0.4143</v>
      </c>
    </row>
    <row r="775" spans="1:7" ht="15" customHeight="1">
      <c r="A775" s="36" t="s">
        <v>1250</v>
      </c>
      <c r="B775" s="36" t="s">
        <v>1251</v>
      </c>
      <c r="C775" s="36" t="s">
        <v>1252</v>
      </c>
      <c r="D775" s="36">
        <v>1663</v>
      </c>
      <c r="E775" s="36">
        <v>1966</v>
      </c>
      <c r="F775" s="36">
        <v>36</v>
      </c>
      <c r="G775" s="36">
        <v>0.28289999999999998</v>
      </c>
    </row>
    <row r="776" spans="1:7" ht="15" customHeight="1">
      <c r="A776" s="36" t="str">
        <f>A775</f>
        <v>内蒙古</v>
      </c>
      <c r="B776" s="36" t="str">
        <f>B775</f>
        <v>阿拉善旗</v>
      </c>
      <c r="C776" s="36" t="s">
        <v>1253</v>
      </c>
      <c r="D776" s="36">
        <v>1706</v>
      </c>
      <c r="E776" s="36">
        <v>2049</v>
      </c>
      <c r="F776" s="36">
        <v>37</v>
      </c>
      <c r="G776" s="36">
        <v>0.28289999999999998</v>
      </c>
    </row>
    <row r="777" spans="1:7" ht="15" customHeight="1">
      <c r="A777" s="36" t="str">
        <f>A776</f>
        <v>内蒙古</v>
      </c>
      <c r="B777" s="36" t="str">
        <f>B776</f>
        <v>阿拉善旗</v>
      </c>
      <c r="C777" s="36" t="s">
        <v>1254</v>
      </c>
      <c r="D777" s="36">
        <v>1812</v>
      </c>
      <c r="E777" s="36">
        <v>2252</v>
      </c>
      <c r="F777" s="36">
        <v>40</v>
      </c>
      <c r="G777" s="36">
        <v>0.28289999999999998</v>
      </c>
    </row>
    <row r="778" spans="1:7" ht="15" customHeight="1">
      <c r="A778" s="36" t="str">
        <f t="shared" ref="A778:A809" si="77">A777</f>
        <v>内蒙古</v>
      </c>
      <c r="B778" s="36" t="s">
        <v>1255</v>
      </c>
      <c r="C778" s="36" t="s">
        <v>1256</v>
      </c>
      <c r="D778" s="36">
        <v>1660</v>
      </c>
      <c r="E778" s="36">
        <v>1987</v>
      </c>
      <c r="F778" s="36">
        <v>38</v>
      </c>
      <c r="G778" s="36">
        <v>0.28289999999999998</v>
      </c>
    </row>
    <row r="779" spans="1:7" ht="15" customHeight="1">
      <c r="A779" s="36" t="str">
        <f t="shared" si="77"/>
        <v>内蒙古</v>
      </c>
      <c r="B779" s="36" t="str">
        <f>B778</f>
        <v>乌海市</v>
      </c>
      <c r="C779" s="36" t="s">
        <v>1257</v>
      </c>
      <c r="D779" s="36">
        <v>1654</v>
      </c>
      <c r="E779" s="36">
        <v>1969</v>
      </c>
      <c r="F779" s="36">
        <v>36</v>
      </c>
      <c r="G779" s="36">
        <v>0.28289999999999998</v>
      </c>
    </row>
    <row r="780" spans="1:7" ht="15" customHeight="1">
      <c r="A780" s="36" t="str">
        <f t="shared" si="77"/>
        <v>内蒙古</v>
      </c>
      <c r="B780" s="36" t="str">
        <f>B779</f>
        <v>乌海市</v>
      </c>
      <c r="C780" s="36" t="s">
        <v>1258</v>
      </c>
      <c r="D780" s="36">
        <v>1660</v>
      </c>
      <c r="E780" s="36">
        <v>1979</v>
      </c>
      <c r="F780" s="36">
        <v>37</v>
      </c>
      <c r="G780" s="36">
        <v>0.28289999999999998</v>
      </c>
    </row>
    <row r="781" spans="1:7" ht="15" customHeight="1">
      <c r="A781" s="36" t="str">
        <f t="shared" si="77"/>
        <v>内蒙古</v>
      </c>
      <c r="B781" s="36" t="s">
        <v>1259</v>
      </c>
      <c r="C781" s="36" t="s">
        <v>1260</v>
      </c>
      <c r="D781" s="36">
        <v>1715</v>
      </c>
      <c r="E781" s="36">
        <v>2071</v>
      </c>
      <c r="F781" s="36">
        <v>38</v>
      </c>
      <c r="G781" s="36">
        <v>0.28289999999999998</v>
      </c>
    </row>
    <row r="782" spans="1:7" ht="15" customHeight="1">
      <c r="A782" s="36" t="str">
        <f t="shared" si="77"/>
        <v>内蒙古</v>
      </c>
      <c r="B782" s="36" t="str">
        <f t="shared" ref="B782:B787" si="78">B781</f>
        <v>巴彦淖尔市</v>
      </c>
      <c r="C782" s="36" t="s">
        <v>1261</v>
      </c>
      <c r="D782" s="36">
        <v>1712</v>
      </c>
      <c r="E782" s="36">
        <v>2083</v>
      </c>
      <c r="F782" s="36">
        <v>38</v>
      </c>
      <c r="G782" s="36">
        <v>0.28289999999999998</v>
      </c>
    </row>
    <row r="783" spans="1:7" ht="15" customHeight="1">
      <c r="A783" s="36" t="str">
        <f t="shared" si="77"/>
        <v>内蒙古</v>
      </c>
      <c r="B783" s="36" t="str">
        <f t="shared" si="78"/>
        <v>巴彦淖尔市</v>
      </c>
      <c r="C783" s="36" t="s">
        <v>1262</v>
      </c>
      <c r="D783" s="36">
        <v>1667</v>
      </c>
      <c r="E783" s="36">
        <v>2001</v>
      </c>
      <c r="F783" s="36">
        <v>38</v>
      </c>
      <c r="G783" s="36">
        <v>0.28289999999999998</v>
      </c>
    </row>
    <row r="784" spans="1:7" ht="15" customHeight="1">
      <c r="A784" s="36" t="str">
        <f t="shared" si="77"/>
        <v>内蒙古</v>
      </c>
      <c r="B784" s="36" t="str">
        <f t="shared" si="78"/>
        <v>巴彦淖尔市</v>
      </c>
      <c r="C784" s="36" t="s">
        <v>1263</v>
      </c>
      <c r="D784" s="36">
        <v>1718</v>
      </c>
      <c r="E784" s="36">
        <v>2088</v>
      </c>
      <c r="F784" s="36">
        <v>38</v>
      </c>
      <c r="G784" s="36">
        <v>0.28289999999999998</v>
      </c>
    </row>
    <row r="785" spans="1:7" ht="15" customHeight="1">
      <c r="A785" s="36" t="str">
        <f t="shared" si="77"/>
        <v>内蒙古</v>
      </c>
      <c r="B785" s="36" t="str">
        <f t="shared" si="78"/>
        <v>巴彦淖尔市</v>
      </c>
      <c r="C785" s="36" t="s">
        <v>1264</v>
      </c>
      <c r="D785" s="36">
        <v>1695</v>
      </c>
      <c r="E785" s="36">
        <v>2075</v>
      </c>
      <c r="F785" s="36">
        <v>40</v>
      </c>
      <c r="G785" s="36">
        <v>0.28289999999999998</v>
      </c>
    </row>
    <row r="786" spans="1:7" ht="15" customHeight="1">
      <c r="A786" s="36" t="str">
        <f t="shared" si="77"/>
        <v>内蒙古</v>
      </c>
      <c r="B786" s="36" t="str">
        <f t="shared" si="78"/>
        <v>巴彦淖尔市</v>
      </c>
      <c r="C786" s="36" t="s">
        <v>1265</v>
      </c>
      <c r="D786" s="36">
        <v>1705</v>
      </c>
      <c r="E786" s="36">
        <v>2071</v>
      </c>
      <c r="F786" s="36">
        <v>38</v>
      </c>
      <c r="G786" s="36">
        <v>0.28289999999999998</v>
      </c>
    </row>
    <row r="787" spans="1:7" ht="15" customHeight="1">
      <c r="A787" s="36" t="str">
        <f t="shared" si="77"/>
        <v>内蒙古</v>
      </c>
      <c r="B787" s="36" t="str">
        <f t="shared" si="78"/>
        <v>巴彦淖尔市</v>
      </c>
      <c r="C787" s="36" t="s">
        <v>1266</v>
      </c>
      <c r="D787" s="36">
        <v>1716</v>
      </c>
      <c r="E787" s="36">
        <v>2092</v>
      </c>
      <c r="F787" s="36">
        <v>40</v>
      </c>
      <c r="G787" s="36">
        <v>0.28289999999999998</v>
      </c>
    </row>
    <row r="788" spans="1:7" ht="15" customHeight="1">
      <c r="A788" s="36" t="str">
        <f t="shared" si="77"/>
        <v>内蒙古</v>
      </c>
      <c r="B788" s="36" t="s">
        <v>1267</v>
      </c>
      <c r="C788" s="36" t="s">
        <v>1268</v>
      </c>
      <c r="D788" s="36">
        <v>1653</v>
      </c>
      <c r="E788" s="36">
        <v>1987</v>
      </c>
      <c r="F788" s="36">
        <v>37</v>
      </c>
      <c r="G788" s="36">
        <v>0.30349999999999999</v>
      </c>
    </row>
    <row r="789" spans="1:7" ht="15" customHeight="1">
      <c r="A789" s="36" t="str">
        <f t="shared" si="77"/>
        <v>内蒙古</v>
      </c>
      <c r="B789" s="36" t="str">
        <f t="shared" ref="B789:B795" si="79">B788</f>
        <v>鄂尔多斯市</v>
      </c>
      <c r="C789" s="36" t="s">
        <v>1269</v>
      </c>
      <c r="D789" s="36">
        <v>1641</v>
      </c>
      <c r="E789" s="36">
        <v>1972</v>
      </c>
      <c r="F789" s="36">
        <v>38</v>
      </c>
      <c r="G789" s="36">
        <v>0.30349999999999999</v>
      </c>
    </row>
    <row r="790" spans="1:7" ht="15" customHeight="1">
      <c r="A790" s="36" t="str">
        <f t="shared" si="77"/>
        <v>内蒙古</v>
      </c>
      <c r="B790" s="36" t="str">
        <f t="shared" si="79"/>
        <v>鄂尔多斯市</v>
      </c>
      <c r="C790" s="36" t="s">
        <v>1270</v>
      </c>
      <c r="D790" s="36">
        <v>1576</v>
      </c>
      <c r="E790" s="36">
        <v>1837</v>
      </c>
      <c r="F790" s="36">
        <v>35</v>
      </c>
      <c r="G790" s="36">
        <v>0.30349999999999999</v>
      </c>
    </row>
    <row r="791" spans="1:7" ht="15" customHeight="1">
      <c r="A791" s="36" t="str">
        <f t="shared" si="77"/>
        <v>内蒙古</v>
      </c>
      <c r="B791" s="36" t="str">
        <f t="shared" si="79"/>
        <v>鄂尔多斯市</v>
      </c>
      <c r="C791" s="36" t="s">
        <v>1271</v>
      </c>
      <c r="D791" s="36">
        <v>1658</v>
      </c>
      <c r="E791" s="36">
        <v>1988</v>
      </c>
      <c r="F791" s="36">
        <v>37</v>
      </c>
      <c r="G791" s="36">
        <v>0.30349999999999999</v>
      </c>
    </row>
    <row r="792" spans="1:7" ht="15" customHeight="1">
      <c r="A792" s="36" t="str">
        <f t="shared" si="77"/>
        <v>内蒙古</v>
      </c>
      <c r="B792" s="36" t="str">
        <f t="shared" si="79"/>
        <v>鄂尔多斯市</v>
      </c>
      <c r="C792" s="36" t="s">
        <v>1272</v>
      </c>
      <c r="D792" s="36">
        <v>1672</v>
      </c>
      <c r="E792" s="36">
        <v>1992</v>
      </c>
      <c r="F792" s="36">
        <v>38</v>
      </c>
      <c r="G792" s="36">
        <v>0.30349999999999999</v>
      </c>
    </row>
    <row r="793" spans="1:7" ht="15" customHeight="1">
      <c r="A793" s="36" t="str">
        <f t="shared" si="77"/>
        <v>内蒙古</v>
      </c>
      <c r="B793" s="36" t="str">
        <f t="shared" si="79"/>
        <v>鄂尔多斯市</v>
      </c>
      <c r="C793" s="36" t="s">
        <v>1273</v>
      </c>
      <c r="D793" s="36">
        <v>1660</v>
      </c>
      <c r="E793" s="36">
        <v>1946</v>
      </c>
      <c r="F793" s="36">
        <v>36</v>
      </c>
      <c r="G793" s="36">
        <v>0.30349999999999999</v>
      </c>
    </row>
    <row r="794" spans="1:7" ht="15" customHeight="1">
      <c r="A794" s="36" t="str">
        <f t="shared" si="77"/>
        <v>内蒙古</v>
      </c>
      <c r="B794" s="36" t="str">
        <f t="shared" si="79"/>
        <v>鄂尔多斯市</v>
      </c>
      <c r="C794" s="36" t="s">
        <v>1274</v>
      </c>
      <c r="D794" s="36">
        <v>1645</v>
      </c>
      <c r="E794" s="36">
        <v>1972</v>
      </c>
      <c r="F794" s="36">
        <v>38</v>
      </c>
      <c r="G794" s="36">
        <v>0.30349999999999999</v>
      </c>
    </row>
    <row r="795" spans="1:7" ht="15" customHeight="1">
      <c r="A795" s="36" t="str">
        <f t="shared" si="77"/>
        <v>内蒙古</v>
      </c>
      <c r="B795" s="36" t="str">
        <f t="shared" si="79"/>
        <v>鄂尔多斯市</v>
      </c>
      <c r="C795" s="36" t="s">
        <v>1275</v>
      </c>
      <c r="D795" s="36">
        <v>1647</v>
      </c>
      <c r="E795" s="36">
        <v>1991</v>
      </c>
      <c r="F795" s="36">
        <v>39</v>
      </c>
      <c r="G795" s="36">
        <v>0.30349999999999999</v>
      </c>
    </row>
    <row r="796" spans="1:7" ht="15" customHeight="1">
      <c r="A796" s="36" t="str">
        <f t="shared" si="77"/>
        <v>内蒙古</v>
      </c>
      <c r="B796" s="36" t="s">
        <v>1276</v>
      </c>
      <c r="C796" s="36" t="s">
        <v>1277</v>
      </c>
      <c r="D796" s="36">
        <v>1658</v>
      </c>
      <c r="E796" s="36">
        <v>2013</v>
      </c>
      <c r="F796" s="36">
        <v>39</v>
      </c>
      <c r="G796" s="36">
        <v>0.30349999999999999</v>
      </c>
    </row>
    <row r="797" spans="1:7" ht="15" customHeight="1">
      <c r="A797" s="36" t="str">
        <f t="shared" si="77"/>
        <v>内蒙古</v>
      </c>
      <c r="B797" s="36" t="str">
        <f t="shared" ref="B797:B804" si="80">B796</f>
        <v>包头市</v>
      </c>
      <c r="C797" s="36" t="s">
        <v>1278</v>
      </c>
      <c r="D797" s="36"/>
      <c r="E797" s="36"/>
      <c r="F797" s="36"/>
      <c r="G797" s="36">
        <v>0.30349999999999999</v>
      </c>
    </row>
    <row r="798" spans="1:7" ht="15" customHeight="1">
      <c r="A798" s="36" t="str">
        <f t="shared" si="77"/>
        <v>内蒙古</v>
      </c>
      <c r="B798" s="36" t="str">
        <f t="shared" si="80"/>
        <v>包头市</v>
      </c>
      <c r="C798" s="36" t="s">
        <v>1279</v>
      </c>
      <c r="D798" s="36"/>
      <c r="E798" s="36"/>
      <c r="F798" s="36"/>
      <c r="G798" s="36">
        <v>0.30349999999999999</v>
      </c>
    </row>
    <row r="799" spans="1:7" ht="15" customHeight="1">
      <c r="A799" s="36" t="str">
        <f t="shared" si="77"/>
        <v>内蒙古</v>
      </c>
      <c r="B799" s="36" t="str">
        <f t="shared" si="80"/>
        <v>包头市</v>
      </c>
      <c r="C799" s="36" t="s">
        <v>1280</v>
      </c>
      <c r="D799" s="36"/>
      <c r="E799" s="36"/>
      <c r="F799" s="36"/>
      <c r="G799" s="36">
        <v>0.30349999999999999</v>
      </c>
    </row>
    <row r="800" spans="1:7" ht="15" customHeight="1">
      <c r="A800" s="36" t="str">
        <f t="shared" si="77"/>
        <v>内蒙古</v>
      </c>
      <c r="B800" s="36" t="str">
        <f t="shared" si="80"/>
        <v>包头市</v>
      </c>
      <c r="C800" s="36" t="s">
        <v>1281</v>
      </c>
      <c r="D800" s="36">
        <v>1650</v>
      </c>
      <c r="E800" s="36">
        <v>2003</v>
      </c>
      <c r="F800" s="36">
        <v>37</v>
      </c>
      <c r="G800" s="36">
        <v>0.30349999999999999</v>
      </c>
    </row>
    <row r="801" spans="1:7" ht="15" customHeight="1">
      <c r="A801" s="36" t="str">
        <f t="shared" si="77"/>
        <v>内蒙古</v>
      </c>
      <c r="B801" s="36" t="str">
        <f t="shared" si="80"/>
        <v>包头市</v>
      </c>
      <c r="C801" s="36" t="s">
        <v>1282</v>
      </c>
      <c r="D801" s="36">
        <v>1688</v>
      </c>
      <c r="E801" s="36">
        <v>2066</v>
      </c>
      <c r="F801" s="36">
        <v>39</v>
      </c>
      <c r="G801" s="36">
        <v>0.30349999999999999</v>
      </c>
    </row>
    <row r="802" spans="1:7" ht="15" customHeight="1">
      <c r="A802" s="36" t="str">
        <f t="shared" si="77"/>
        <v>内蒙古</v>
      </c>
      <c r="B802" s="36" t="str">
        <f t="shared" si="80"/>
        <v>包头市</v>
      </c>
      <c r="C802" s="36" t="s">
        <v>1283</v>
      </c>
      <c r="D802" s="36">
        <v>1674</v>
      </c>
      <c r="E802" s="36">
        <v>2038</v>
      </c>
      <c r="F802" s="36">
        <v>38</v>
      </c>
      <c r="G802" s="36">
        <v>0.30349999999999999</v>
      </c>
    </row>
    <row r="803" spans="1:7" ht="15" customHeight="1">
      <c r="A803" s="36" t="str">
        <f t="shared" si="77"/>
        <v>内蒙古</v>
      </c>
      <c r="B803" s="36" t="str">
        <f t="shared" si="80"/>
        <v>包头市</v>
      </c>
      <c r="C803" s="36" t="s">
        <v>1284</v>
      </c>
      <c r="D803" s="36">
        <v>1649</v>
      </c>
      <c r="E803" s="36">
        <v>1999</v>
      </c>
      <c r="F803" s="36">
        <v>38</v>
      </c>
      <c r="G803" s="36">
        <v>0.30349999999999999</v>
      </c>
    </row>
    <row r="804" spans="1:7" ht="15" customHeight="1">
      <c r="A804" s="36" t="str">
        <f t="shared" si="77"/>
        <v>内蒙古</v>
      </c>
      <c r="B804" s="36" t="str">
        <f t="shared" si="80"/>
        <v>包头市</v>
      </c>
      <c r="C804" s="36" t="s">
        <v>1285</v>
      </c>
      <c r="D804" s="36">
        <v>1684</v>
      </c>
      <c r="E804" s="36">
        <v>2054</v>
      </c>
      <c r="F804" s="36">
        <v>40</v>
      </c>
      <c r="G804" s="36">
        <v>0.30349999999999999</v>
      </c>
    </row>
    <row r="805" spans="1:7" ht="15" customHeight="1">
      <c r="A805" s="36" t="str">
        <f t="shared" si="77"/>
        <v>内蒙古</v>
      </c>
      <c r="B805" s="36" t="s">
        <v>1286</v>
      </c>
      <c r="C805" s="36" t="s">
        <v>1287</v>
      </c>
      <c r="D805" s="36"/>
      <c r="E805" s="36"/>
      <c r="F805" s="36"/>
      <c r="G805" s="36">
        <v>0.30349999999999999</v>
      </c>
    </row>
    <row r="806" spans="1:7" ht="15" customHeight="1">
      <c r="A806" s="36" t="str">
        <f t="shared" si="77"/>
        <v>内蒙古</v>
      </c>
      <c r="B806" s="36" t="str">
        <f t="shared" ref="B806:B813" si="81">B805</f>
        <v>呼和浩特市</v>
      </c>
      <c r="C806" s="36" t="s">
        <v>1288</v>
      </c>
      <c r="D806" s="36"/>
      <c r="E806" s="36"/>
      <c r="F806" s="36"/>
      <c r="G806" s="36">
        <v>0.30349999999999999</v>
      </c>
    </row>
    <row r="807" spans="1:7" ht="15" customHeight="1">
      <c r="A807" s="36" t="str">
        <f t="shared" si="77"/>
        <v>内蒙古</v>
      </c>
      <c r="B807" s="36" t="str">
        <f t="shared" si="81"/>
        <v>呼和浩特市</v>
      </c>
      <c r="C807" s="36" t="s">
        <v>1289</v>
      </c>
      <c r="D807" s="36">
        <v>1611</v>
      </c>
      <c r="E807" s="36">
        <v>1946</v>
      </c>
      <c r="F807" s="36">
        <v>38</v>
      </c>
      <c r="G807" s="36">
        <v>0.30349999999999999</v>
      </c>
    </row>
    <row r="808" spans="1:7" ht="15" customHeight="1">
      <c r="A808" s="36" t="str">
        <f t="shared" si="77"/>
        <v>内蒙古</v>
      </c>
      <c r="B808" s="36" t="str">
        <f t="shared" si="81"/>
        <v>呼和浩特市</v>
      </c>
      <c r="C808" s="36" t="s">
        <v>1290</v>
      </c>
      <c r="D808" s="36"/>
      <c r="E808" s="36"/>
      <c r="F808" s="36"/>
      <c r="G808" s="36">
        <v>0.30349999999999999</v>
      </c>
    </row>
    <row r="809" spans="1:7" ht="15" customHeight="1">
      <c r="A809" s="36" t="str">
        <f t="shared" si="77"/>
        <v>内蒙古</v>
      </c>
      <c r="B809" s="36" t="str">
        <f t="shared" si="81"/>
        <v>呼和浩特市</v>
      </c>
      <c r="C809" s="36" t="s">
        <v>1291</v>
      </c>
      <c r="D809" s="36">
        <v>1634</v>
      </c>
      <c r="E809" s="36">
        <v>1960</v>
      </c>
      <c r="F809" s="36">
        <v>37</v>
      </c>
      <c r="G809" s="36">
        <v>0.30349999999999999</v>
      </c>
    </row>
    <row r="810" spans="1:7" ht="15" customHeight="1">
      <c r="A810" s="36" t="str">
        <f t="shared" ref="A810:A841" si="82">A809</f>
        <v>内蒙古</v>
      </c>
      <c r="B810" s="36" t="str">
        <f t="shared" si="81"/>
        <v>呼和浩特市</v>
      </c>
      <c r="C810" s="36" t="s">
        <v>1292</v>
      </c>
      <c r="D810" s="36">
        <v>1610</v>
      </c>
      <c r="E810" s="36">
        <v>1917</v>
      </c>
      <c r="F810" s="36">
        <v>38</v>
      </c>
      <c r="G810" s="36">
        <v>0.30349999999999999</v>
      </c>
    </row>
    <row r="811" spans="1:7" ht="15" customHeight="1">
      <c r="A811" s="36" t="str">
        <f t="shared" si="82"/>
        <v>内蒙古</v>
      </c>
      <c r="B811" s="36" t="str">
        <f t="shared" si="81"/>
        <v>呼和浩特市</v>
      </c>
      <c r="C811" s="36" t="s">
        <v>1293</v>
      </c>
      <c r="D811" s="36">
        <v>1646</v>
      </c>
      <c r="E811" s="36">
        <v>1963</v>
      </c>
      <c r="F811" s="36">
        <v>36</v>
      </c>
      <c r="G811" s="36">
        <v>0.30349999999999999</v>
      </c>
    </row>
    <row r="812" spans="1:7" ht="15" customHeight="1">
      <c r="A812" s="36" t="str">
        <f t="shared" si="82"/>
        <v>内蒙古</v>
      </c>
      <c r="B812" s="36" t="str">
        <f t="shared" si="81"/>
        <v>呼和浩特市</v>
      </c>
      <c r="C812" s="36" t="s">
        <v>1294</v>
      </c>
      <c r="D812" s="36">
        <v>1599</v>
      </c>
      <c r="E812" s="36">
        <v>1911</v>
      </c>
      <c r="F812" s="36">
        <v>38</v>
      </c>
      <c r="G812" s="36">
        <v>0.30349999999999999</v>
      </c>
    </row>
    <row r="813" spans="1:7" ht="15" customHeight="1">
      <c r="A813" s="36" t="str">
        <f t="shared" si="82"/>
        <v>内蒙古</v>
      </c>
      <c r="B813" s="36" t="str">
        <f t="shared" si="81"/>
        <v>呼和浩特市</v>
      </c>
      <c r="C813" s="36" t="s">
        <v>1295</v>
      </c>
      <c r="D813" s="36">
        <v>1647</v>
      </c>
      <c r="E813" s="36">
        <v>2000</v>
      </c>
      <c r="F813" s="36">
        <v>39</v>
      </c>
      <c r="G813" s="36">
        <v>0.30349999999999999</v>
      </c>
    </row>
    <row r="814" spans="1:7" ht="15" customHeight="1">
      <c r="A814" s="36" t="str">
        <f t="shared" si="82"/>
        <v>内蒙古</v>
      </c>
      <c r="B814" s="36" t="s">
        <v>1296</v>
      </c>
      <c r="C814" s="36" t="s">
        <v>1297</v>
      </c>
      <c r="D814" s="36">
        <v>1598</v>
      </c>
      <c r="E814" s="36">
        <v>1920</v>
      </c>
      <c r="F814" s="36">
        <v>37</v>
      </c>
      <c r="G814" s="36">
        <v>0.28289999999999998</v>
      </c>
    </row>
    <row r="815" spans="1:7" ht="15" customHeight="1">
      <c r="A815" s="36" t="str">
        <f t="shared" si="82"/>
        <v>内蒙古</v>
      </c>
      <c r="B815" s="36" t="str">
        <f t="shared" ref="B815:B824" si="83">B814</f>
        <v>乌兰察布盟</v>
      </c>
      <c r="C815" s="36" t="s">
        <v>1298</v>
      </c>
      <c r="D815" s="36">
        <v>1560</v>
      </c>
      <c r="E815" s="36">
        <v>1859</v>
      </c>
      <c r="F815" s="36">
        <v>38</v>
      </c>
      <c r="G815" s="36">
        <v>0.28289999999999998</v>
      </c>
    </row>
    <row r="816" spans="1:7" ht="15" customHeight="1">
      <c r="A816" s="36" t="str">
        <f t="shared" si="82"/>
        <v>内蒙古</v>
      </c>
      <c r="B816" s="36" t="str">
        <f t="shared" si="83"/>
        <v>乌兰察布盟</v>
      </c>
      <c r="C816" s="36" t="s">
        <v>1299</v>
      </c>
      <c r="D816" s="36">
        <v>1554</v>
      </c>
      <c r="E816" s="36">
        <v>1843</v>
      </c>
      <c r="F816" s="36">
        <v>36</v>
      </c>
      <c r="G816" s="36">
        <v>0.28289999999999998</v>
      </c>
    </row>
    <row r="817" spans="1:7" ht="15" customHeight="1">
      <c r="A817" s="36" t="str">
        <f t="shared" si="82"/>
        <v>内蒙古</v>
      </c>
      <c r="B817" s="36" t="str">
        <f t="shared" si="83"/>
        <v>乌兰察布盟</v>
      </c>
      <c r="C817" s="36" t="s">
        <v>1300</v>
      </c>
      <c r="D817" s="36">
        <v>1594</v>
      </c>
      <c r="E817" s="36">
        <v>1916</v>
      </c>
      <c r="F817" s="36">
        <v>38</v>
      </c>
      <c r="G817" s="36">
        <v>0.28289999999999998</v>
      </c>
    </row>
    <row r="818" spans="1:7" ht="15" customHeight="1">
      <c r="A818" s="36" t="str">
        <f t="shared" si="82"/>
        <v>内蒙古</v>
      </c>
      <c r="B818" s="36" t="str">
        <f t="shared" si="83"/>
        <v>乌兰察布盟</v>
      </c>
      <c r="C818" s="36" t="s">
        <v>1301</v>
      </c>
      <c r="D818" s="36">
        <v>1623</v>
      </c>
      <c r="E818" s="36">
        <v>1965</v>
      </c>
      <c r="F818" s="36">
        <v>40</v>
      </c>
      <c r="G818" s="36">
        <v>0.28289999999999998</v>
      </c>
    </row>
    <row r="819" spans="1:7" ht="15" customHeight="1">
      <c r="A819" s="36" t="str">
        <f t="shared" si="82"/>
        <v>内蒙古</v>
      </c>
      <c r="B819" s="36" t="str">
        <f t="shared" si="83"/>
        <v>乌兰察布盟</v>
      </c>
      <c r="C819" s="36" t="s">
        <v>1302</v>
      </c>
      <c r="D819" s="36">
        <v>1563</v>
      </c>
      <c r="E819" s="36">
        <v>1859</v>
      </c>
      <c r="F819" s="36">
        <v>37</v>
      </c>
      <c r="G819" s="36">
        <v>0.28289999999999998</v>
      </c>
    </row>
    <row r="820" spans="1:7" ht="15" customHeight="1">
      <c r="A820" s="36" t="str">
        <f t="shared" si="82"/>
        <v>内蒙古</v>
      </c>
      <c r="B820" s="36" t="str">
        <f t="shared" si="83"/>
        <v>乌兰察布盟</v>
      </c>
      <c r="C820" s="36" t="s">
        <v>1303</v>
      </c>
      <c r="D820" s="36">
        <v>1614</v>
      </c>
      <c r="E820" s="36">
        <v>1951</v>
      </c>
      <c r="F820" s="36">
        <v>38</v>
      </c>
      <c r="G820" s="36">
        <v>0.28289999999999998</v>
      </c>
    </row>
    <row r="821" spans="1:7" ht="15" customHeight="1">
      <c r="A821" s="36" t="str">
        <f t="shared" si="82"/>
        <v>内蒙古</v>
      </c>
      <c r="B821" s="36" t="str">
        <f t="shared" si="83"/>
        <v>乌兰察布盟</v>
      </c>
      <c r="C821" s="36" t="s">
        <v>1304</v>
      </c>
      <c r="D821" s="36">
        <v>1610</v>
      </c>
      <c r="E821" s="36">
        <v>1937</v>
      </c>
      <c r="F821" s="36">
        <v>37</v>
      </c>
      <c r="G821" s="36">
        <v>0.28289999999999998</v>
      </c>
    </row>
    <row r="822" spans="1:7" ht="15" customHeight="1">
      <c r="A822" s="36" t="str">
        <f t="shared" si="82"/>
        <v>内蒙古</v>
      </c>
      <c r="B822" s="36" t="str">
        <f t="shared" si="83"/>
        <v>乌兰察布盟</v>
      </c>
      <c r="C822" s="36" t="s">
        <v>1305</v>
      </c>
      <c r="D822" s="36">
        <v>1556</v>
      </c>
      <c r="E822" s="36">
        <v>1850</v>
      </c>
      <c r="F822" s="36">
        <v>38</v>
      </c>
      <c r="G822" s="36">
        <v>0.28289999999999998</v>
      </c>
    </row>
    <row r="823" spans="1:7" ht="15" customHeight="1">
      <c r="A823" s="36" t="str">
        <f t="shared" si="82"/>
        <v>内蒙古</v>
      </c>
      <c r="B823" s="36" t="str">
        <f t="shared" si="83"/>
        <v>乌兰察布盟</v>
      </c>
      <c r="C823" s="36" t="s">
        <v>1306</v>
      </c>
      <c r="D823" s="36">
        <v>1622</v>
      </c>
      <c r="E823" s="36">
        <v>1954</v>
      </c>
      <c r="F823" s="36">
        <v>39</v>
      </c>
      <c r="G823" s="36">
        <v>0.28289999999999998</v>
      </c>
    </row>
    <row r="824" spans="1:7" ht="15" customHeight="1">
      <c r="A824" s="36" t="str">
        <f t="shared" si="82"/>
        <v>内蒙古</v>
      </c>
      <c r="B824" s="36" t="str">
        <f t="shared" si="83"/>
        <v>乌兰察布盟</v>
      </c>
      <c r="C824" s="36" t="s">
        <v>1307</v>
      </c>
      <c r="D824" s="36">
        <v>1635</v>
      </c>
      <c r="E824" s="36">
        <v>1983</v>
      </c>
      <c r="F824" s="36">
        <v>38</v>
      </c>
      <c r="G824" s="36">
        <v>0.28289999999999998</v>
      </c>
    </row>
    <row r="825" spans="1:7" ht="15" customHeight="1">
      <c r="A825" s="36" t="str">
        <f t="shared" si="82"/>
        <v>内蒙古</v>
      </c>
      <c r="B825" s="36" t="s">
        <v>1308</v>
      </c>
      <c r="C825" s="36" t="s">
        <v>1309</v>
      </c>
      <c r="D825" s="36">
        <v>1526</v>
      </c>
      <c r="E825" s="36">
        <v>1888</v>
      </c>
      <c r="F825" s="36">
        <v>40</v>
      </c>
      <c r="G825" s="36">
        <v>0.30349999999999999</v>
      </c>
    </row>
    <row r="826" spans="1:7" ht="15" customHeight="1">
      <c r="A826" s="36" t="str">
        <f t="shared" si="82"/>
        <v>内蒙古</v>
      </c>
      <c r="B826" s="36" t="str">
        <f t="shared" ref="B826:B837" si="84">B825</f>
        <v>锡林郭勒盟</v>
      </c>
      <c r="C826" s="36" t="s">
        <v>1310</v>
      </c>
      <c r="D826" s="36">
        <v>1741</v>
      </c>
      <c r="E826" s="36">
        <v>2244</v>
      </c>
      <c r="F826" s="36">
        <v>42</v>
      </c>
      <c r="G826" s="36">
        <v>0.30349999999999999</v>
      </c>
    </row>
    <row r="827" spans="1:7" ht="15" customHeight="1">
      <c r="A827" s="36" t="str">
        <f t="shared" si="82"/>
        <v>内蒙古</v>
      </c>
      <c r="B827" s="36" t="str">
        <f t="shared" si="84"/>
        <v>锡林郭勒盟</v>
      </c>
      <c r="C827" s="36" t="s">
        <v>1311</v>
      </c>
      <c r="D827" s="36">
        <v>1618</v>
      </c>
      <c r="E827" s="36">
        <v>1968</v>
      </c>
      <c r="F827" s="36">
        <v>39</v>
      </c>
      <c r="G827" s="36">
        <v>0.30349999999999999</v>
      </c>
    </row>
    <row r="828" spans="1:7" ht="15" customHeight="1">
      <c r="A828" s="36" t="str">
        <f t="shared" si="82"/>
        <v>内蒙古</v>
      </c>
      <c r="B828" s="36" t="str">
        <f t="shared" si="84"/>
        <v>锡林郭勒盟</v>
      </c>
      <c r="C828" s="36" t="s">
        <v>1312</v>
      </c>
      <c r="D828" s="36">
        <v>1519</v>
      </c>
      <c r="E828" s="36">
        <v>1882</v>
      </c>
      <c r="F828" s="36">
        <v>41</v>
      </c>
      <c r="G828" s="36">
        <v>0.30349999999999999</v>
      </c>
    </row>
    <row r="829" spans="1:7" ht="15" customHeight="1">
      <c r="A829" s="36" t="str">
        <f t="shared" si="82"/>
        <v>内蒙古</v>
      </c>
      <c r="B829" s="36" t="str">
        <f t="shared" si="84"/>
        <v>锡林郭勒盟</v>
      </c>
      <c r="C829" s="36" t="s">
        <v>1313</v>
      </c>
      <c r="D829" s="36">
        <v>1522</v>
      </c>
      <c r="E829" s="36">
        <v>1906</v>
      </c>
      <c r="F829" s="36">
        <v>41</v>
      </c>
      <c r="G829" s="36">
        <v>0.30349999999999999</v>
      </c>
    </row>
    <row r="830" spans="1:7" ht="15" customHeight="1">
      <c r="A830" s="36" t="str">
        <f t="shared" si="82"/>
        <v>内蒙古</v>
      </c>
      <c r="B830" s="36" t="str">
        <f t="shared" si="84"/>
        <v>锡林郭勒盟</v>
      </c>
      <c r="C830" s="36" t="s">
        <v>1314</v>
      </c>
      <c r="D830" s="36">
        <v>1496</v>
      </c>
      <c r="E830" s="36">
        <v>1855</v>
      </c>
      <c r="F830" s="36">
        <v>40</v>
      </c>
      <c r="G830" s="36">
        <v>0.30349999999999999</v>
      </c>
    </row>
    <row r="831" spans="1:7" ht="15" customHeight="1">
      <c r="A831" s="36" t="str">
        <f t="shared" si="82"/>
        <v>内蒙古</v>
      </c>
      <c r="B831" s="36" t="str">
        <f t="shared" si="84"/>
        <v>锡林郭勒盟</v>
      </c>
      <c r="C831" s="36" t="s">
        <v>1315</v>
      </c>
      <c r="D831" s="36">
        <v>1614</v>
      </c>
      <c r="E831" s="36">
        <v>2033</v>
      </c>
      <c r="F831" s="36">
        <v>43</v>
      </c>
      <c r="G831" s="36">
        <v>0.30349999999999999</v>
      </c>
    </row>
    <row r="832" spans="1:7" ht="15" customHeight="1">
      <c r="A832" s="36" t="str">
        <f t="shared" si="82"/>
        <v>内蒙古</v>
      </c>
      <c r="B832" s="36" t="str">
        <f t="shared" si="84"/>
        <v>锡林郭勒盟</v>
      </c>
      <c r="C832" s="36" t="s">
        <v>1316</v>
      </c>
      <c r="D832" s="36">
        <v>1673</v>
      </c>
      <c r="E832" s="36">
        <v>2091</v>
      </c>
      <c r="F832" s="36">
        <v>42</v>
      </c>
      <c r="G832" s="36">
        <v>0.30349999999999999</v>
      </c>
    </row>
    <row r="833" spans="1:7" ht="15" customHeight="1">
      <c r="A833" s="36" t="str">
        <f t="shared" si="82"/>
        <v>内蒙古</v>
      </c>
      <c r="B833" s="36" t="str">
        <f t="shared" si="84"/>
        <v>锡林郭勒盟</v>
      </c>
      <c r="C833" s="36" t="s">
        <v>1317</v>
      </c>
      <c r="D833" s="36">
        <v>1577</v>
      </c>
      <c r="E833" s="36">
        <v>1865</v>
      </c>
      <c r="F833" s="36">
        <v>36</v>
      </c>
      <c r="G833" s="36">
        <v>0.30349999999999999</v>
      </c>
    </row>
    <row r="834" spans="1:7" ht="15" customHeight="1">
      <c r="A834" s="36" t="str">
        <f t="shared" si="82"/>
        <v>内蒙古</v>
      </c>
      <c r="B834" s="36" t="str">
        <f t="shared" si="84"/>
        <v>锡林郭勒盟</v>
      </c>
      <c r="C834" s="36" t="s">
        <v>1318</v>
      </c>
      <c r="D834" s="36">
        <v>1612</v>
      </c>
      <c r="E834" s="36">
        <v>1937</v>
      </c>
      <c r="F834" s="36">
        <v>37</v>
      </c>
      <c r="G834" s="36">
        <v>0.30349999999999999</v>
      </c>
    </row>
    <row r="835" spans="1:7" ht="15" customHeight="1">
      <c r="A835" s="36" t="str">
        <f t="shared" si="82"/>
        <v>内蒙古</v>
      </c>
      <c r="B835" s="36" t="str">
        <f t="shared" si="84"/>
        <v>锡林郭勒盟</v>
      </c>
      <c r="C835" s="36" t="s">
        <v>1319</v>
      </c>
      <c r="D835" s="36">
        <v>1603</v>
      </c>
      <c r="E835" s="36">
        <v>1930</v>
      </c>
      <c r="F835" s="36">
        <v>37</v>
      </c>
      <c r="G835" s="36">
        <v>0.30349999999999999</v>
      </c>
    </row>
    <row r="836" spans="1:7" ht="15" customHeight="1">
      <c r="A836" s="36" t="str">
        <f t="shared" si="82"/>
        <v>内蒙古</v>
      </c>
      <c r="B836" s="36" t="str">
        <f t="shared" si="84"/>
        <v>锡林郭勒盟</v>
      </c>
      <c r="C836" s="36" t="s">
        <v>1320</v>
      </c>
      <c r="D836" s="36">
        <v>1635</v>
      </c>
      <c r="E836" s="36">
        <v>1988</v>
      </c>
      <c r="F836" s="36">
        <v>38</v>
      </c>
      <c r="G836" s="36">
        <v>0.30349999999999999</v>
      </c>
    </row>
    <row r="837" spans="1:7" ht="15" customHeight="1">
      <c r="A837" s="36" t="str">
        <f t="shared" si="82"/>
        <v>内蒙古</v>
      </c>
      <c r="B837" s="36" t="str">
        <f t="shared" si="84"/>
        <v>锡林郭勒盟</v>
      </c>
      <c r="C837" s="36" t="s">
        <v>1321</v>
      </c>
      <c r="D837" s="36">
        <v>1579</v>
      </c>
      <c r="E837" s="36">
        <v>1942</v>
      </c>
      <c r="F837" s="36">
        <v>39</v>
      </c>
      <c r="G837" s="36">
        <v>0.30349999999999999</v>
      </c>
    </row>
    <row r="838" spans="1:7" ht="15" customHeight="1">
      <c r="A838" s="36" t="str">
        <f t="shared" si="82"/>
        <v>内蒙古</v>
      </c>
      <c r="B838" s="36" t="s">
        <v>1322</v>
      </c>
      <c r="C838" s="36" t="s">
        <v>1323</v>
      </c>
      <c r="D838" s="36">
        <v>1424</v>
      </c>
      <c r="E838" s="36">
        <v>1705</v>
      </c>
      <c r="F838" s="36">
        <v>38</v>
      </c>
      <c r="G838" s="36">
        <v>0.30349999999999999</v>
      </c>
    </row>
    <row r="839" spans="1:7" ht="15" customHeight="1">
      <c r="A839" s="36" t="str">
        <f t="shared" si="82"/>
        <v>内蒙古</v>
      </c>
      <c r="B839" s="36" t="str">
        <f t="shared" ref="B839:B849" si="85">B838</f>
        <v>赤峰市</v>
      </c>
      <c r="C839" s="36" t="s">
        <v>1324</v>
      </c>
      <c r="D839" s="36">
        <v>1450</v>
      </c>
      <c r="E839" s="36">
        <v>1735</v>
      </c>
      <c r="F839" s="36">
        <v>37</v>
      </c>
      <c r="G839" s="36">
        <v>0.30349999999999999</v>
      </c>
    </row>
    <row r="840" spans="1:7" ht="15" customHeight="1">
      <c r="A840" s="36" t="str">
        <f t="shared" si="82"/>
        <v>内蒙古</v>
      </c>
      <c r="B840" s="36" t="str">
        <f t="shared" si="85"/>
        <v>赤峰市</v>
      </c>
      <c r="C840" s="36" t="s">
        <v>1325</v>
      </c>
      <c r="D840" s="36"/>
      <c r="E840" s="36"/>
      <c r="F840" s="36"/>
      <c r="G840" s="36">
        <v>0.30349999999999999</v>
      </c>
    </row>
    <row r="841" spans="1:7" ht="15" customHeight="1">
      <c r="A841" s="36" t="str">
        <f t="shared" si="82"/>
        <v>内蒙古</v>
      </c>
      <c r="B841" s="36" t="str">
        <f t="shared" si="85"/>
        <v>赤峰市</v>
      </c>
      <c r="C841" s="36" t="s">
        <v>1326</v>
      </c>
      <c r="D841" s="36">
        <v>1452</v>
      </c>
      <c r="E841" s="36">
        <v>1738</v>
      </c>
      <c r="F841" s="36">
        <v>37</v>
      </c>
      <c r="G841" s="36">
        <v>0.30349999999999999</v>
      </c>
    </row>
    <row r="842" spans="1:7" ht="15" customHeight="1">
      <c r="A842" s="36" t="str">
        <f t="shared" ref="A842:A876" si="86">A841</f>
        <v>内蒙古</v>
      </c>
      <c r="B842" s="36" t="str">
        <f t="shared" si="85"/>
        <v>赤峰市</v>
      </c>
      <c r="C842" s="36" t="s">
        <v>1327</v>
      </c>
      <c r="D842" s="36">
        <v>1541</v>
      </c>
      <c r="E842" s="36">
        <v>1941</v>
      </c>
      <c r="F842" s="36">
        <v>43</v>
      </c>
      <c r="G842" s="36">
        <v>0.30349999999999999</v>
      </c>
    </row>
    <row r="843" spans="1:7" ht="15" customHeight="1">
      <c r="A843" s="36" t="str">
        <f t="shared" si="86"/>
        <v>内蒙古</v>
      </c>
      <c r="B843" s="36" t="str">
        <f t="shared" si="85"/>
        <v>赤峰市</v>
      </c>
      <c r="C843" s="36" t="s">
        <v>1328</v>
      </c>
      <c r="D843" s="36">
        <v>1480</v>
      </c>
      <c r="E843" s="36">
        <v>1794</v>
      </c>
      <c r="F843" s="36">
        <v>39</v>
      </c>
      <c r="G843" s="36">
        <v>0.30349999999999999</v>
      </c>
    </row>
    <row r="844" spans="1:7" ht="15" customHeight="1">
      <c r="A844" s="36" t="str">
        <f t="shared" si="86"/>
        <v>内蒙古</v>
      </c>
      <c r="B844" s="36" t="str">
        <f t="shared" si="85"/>
        <v>赤峰市</v>
      </c>
      <c r="C844" s="36" t="s">
        <v>1329</v>
      </c>
      <c r="D844" s="36">
        <v>1541</v>
      </c>
      <c r="E844" s="36">
        <v>1967</v>
      </c>
      <c r="F844" s="36">
        <v>42</v>
      </c>
      <c r="G844" s="36">
        <v>0.30349999999999999</v>
      </c>
    </row>
    <row r="845" spans="1:7" ht="15" customHeight="1">
      <c r="A845" s="36" t="str">
        <f t="shared" si="86"/>
        <v>内蒙古</v>
      </c>
      <c r="B845" s="36" t="str">
        <f t="shared" si="85"/>
        <v>赤峰市</v>
      </c>
      <c r="C845" s="36" t="s">
        <v>1330</v>
      </c>
      <c r="D845" s="36">
        <v>1435</v>
      </c>
      <c r="E845" s="36">
        <v>1714</v>
      </c>
      <c r="F845" s="36">
        <v>38</v>
      </c>
      <c r="G845" s="36">
        <v>0.30349999999999999</v>
      </c>
    </row>
    <row r="846" spans="1:7" ht="15" customHeight="1">
      <c r="A846" s="36" t="str">
        <f t="shared" si="86"/>
        <v>内蒙古</v>
      </c>
      <c r="B846" s="36" t="str">
        <f t="shared" si="85"/>
        <v>赤峰市</v>
      </c>
      <c r="C846" s="36" t="s">
        <v>1331</v>
      </c>
      <c r="D846" s="36">
        <v>1471</v>
      </c>
      <c r="E846" s="36">
        <v>1814</v>
      </c>
      <c r="F846" s="36">
        <v>40</v>
      </c>
      <c r="G846" s="36">
        <v>0.30349999999999999</v>
      </c>
    </row>
    <row r="847" spans="1:7" ht="15" customHeight="1">
      <c r="A847" s="36" t="str">
        <f t="shared" si="86"/>
        <v>内蒙古</v>
      </c>
      <c r="B847" s="36" t="str">
        <f t="shared" si="85"/>
        <v>赤峰市</v>
      </c>
      <c r="C847" s="36" t="s">
        <v>1332</v>
      </c>
      <c r="D847" s="36">
        <v>1541</v>
      </c>
      <c r="E847" s="36">
        <v>1921</v>
      </c>
      <c r="F847" s="36">
        <v>41</v>
      </c>
      <c r="G847" s="36">
        <v>0.30349999999999999</v>
      </c>
    </row>
    <row r="848" spans="1:7" ht="15" customHeight="1">
      <c r="A848" s="36" t="str">
        <f t="shared" si="86"/>
        <v>内蒙古</v>
      </c>
      <c r="B848" s="36" t="str">
        <f t="shared" si="85"/>
        <v>赤峰市</v>
      </c>
      <c r="C848" s="36" t="s">
        <v>1333</v>
      </c>
      <c r="D848" s="36">
        <v>1537</v>
      </c>
      <c r="E848" s="36">
        <v>1920</v>
      </c>
      <c r="F848" s="36">
        <v>42</v>
      </c>
      <c r="G848" s="36">
        <v>0.30349999999999999</v>
      </c>
    </row>
    <row r="849" spans="1:7" ht="15" customHeight="1">
      <c r="A849" s="36" t="str">
        <f t="shared" si="86"/>
        <v>内蒙古</v>
      </c>
      <c r="B849" s="36" t="str">
        <f t="shared" si="85"/>
        <v>赤峰市</v>
      </c>
      <c r="C849" s="36" t="s">
        <v>1334</v>
      </c>
      <c r="D849" s="36">
        <v>1594</v>
      </c>
      <c r="E849" s="36">
        <v>2025</v>
      </c>
      <c r="F849" s="36">
        <v>42</v>
      </c>
      <c r="G849" s="36">
        <v>0.30349999999999999</v>
      </c>
    </row>
    <row r="850" spans="1:7" ht="15" customHeight="1">
      <c r="A850" s="36" t="str">
        <f t="shared" si="86"/>
        <v>内蒙古</v>
      </c>
      <c r="B850" s="36" t="s">
        <v>1335</v>
      </c>
      <c r="C850" s="36" t="s">
        <v>1336</v>
      </c>
      <c r="D850" s="36">
        <v>1429</v>
      </c>
      <c r="E850" s="36">
        <v>1735</v>
      </c>
      <c r="F850" s="36">
        <v>40</v>
      </c>
      <c r="G850" s="36">
        <v>0.30349999999999999</v>
      </c>
    </row>
    <row r="851" spans="1:7" ht="15" customHeight="1">
      <c r="A851" s="36" t="str">
        <f t="shared" si="86"/>
        <v>内蒙古</v>
      </c>
      <c r="B851" s="36" t="str">
        <f t="shared" ref="B851:B857" si="87">B850</f>
        <v>通辽市</v>
      </c>
      <c r="C851" s="36" t="s">
        <v>1337</v>
      </c>
      <c r="D851" s="36">
        <v>1491</v>
      </c>
      <c r="E851" s="36">
        <v>1869</v>
      </c>
      <c r="F851" s="36">
        <v>41</v>
      </c>
      <c r="G851" s="36">
        <v>0.30349999999999999</v>
      </c>
    </row>
    <row r="852" spans="1:7" ht="15" customHeight="1">
      <c r="A852" s="36" t="str">
        <f t="shared" si="86"/>
        <v>内蒙古</v>
      </c>
      <c r="B852" s="36" t="str">
        <f t="shared" si="87"/>
        <v>通辽市</v>
      </c>
      <c r="C852" s="36" t="s">
        <v>1338</v>
      </c>
      <c r="D852" s="36">
        <v>1436</v>
      </c>
      <c r="E852" s="36">
        <v>1752</v>
      </c>
      <c r="F852" s="36">
        <v>40</v>
      </c>
      <c r="G852" s="36">
        <v>0.30349999999999999</v>
      </c>
    </row>
    <row r="853" spans="1:7" ht="15" customHeight="1">
      <c r="A853" s="36" t="str">
        <f t="shared" si="86"/>
        <v>内蒙古</v>
      </c>
      <c r="B853" s="36" t="str">
        <f t="shared" si="87"/>
        <v>通辽市</v>
      </c>
      <c r="C853" s="36" t="s">
        <v>1339</v>
      </c>
      <c r="D853" s="36">
        <v>1413</v>
      </c>
      <c r="E853" s="36">
        <v>1716</v>
      </c>
      <c r="F853" s="36">
        <v>41</v>
      </c>
      <c r="G853" s="36">
        <v>0.30349999999999999</v>
      </c>
    </row>
    <row r="854" spans="1:7" ht="15" customHeight="1">
      <c r="A854" s="36" t="str">
        <f t="shared" si="86"/>
        <v>内蒙古</v>
      </c>
      <c r="B854" s="36" t="str">
        <f t="shared" si="87"/>
        <v>通辽市</v>
      </c>
      <c r="C854" s="36" t="s">
        <v>1340</v>
      </c>
      <c r="D854" s="36">
        <v>1448</v>
      </c>
      <c r="E854" s="36">
        <v>1762</v>
      </c>
      <c r="F854" s="36">
        <v>38</v>
      </c>
      <c r="G854" s="36">
        <v>0.30349999999999999</v>
      </c>
    </row>
    <row r="855" spans="1:7" ht="15" customHeight="1">
      <c r="A855" s="36" t="str">
        <f t="shared" si="86"/>
        <v>内蒙古</v>
      </c>
      <c r="B855" s="36" t="str">
        <f t="shared" si="87"/>
        <v>通辽市</v>
      </c>
      <c r="C855" s="36" t="s">
        <v>1341</v>
      </c>
      <c r="D855" s="36">
        <v>1449</v>
      </c>
      <c r="E855" s="36">
        <v>1753</v>
      </c>
      <c r="F855" s="36">
        <v>39</v>
      </c>
      <c r="G855" s="36">
        <v>0.30349999999999999</v>
      </c>
    </row>
    <row r="856" spans="1:7" ht="15" customHeight="1">
      <c r="A856" s="36" t="str">
        <f t="shared" si="86"/>
        <v>内蒙古</v>
      </c>
      <c r="B856" s="36" t="str">
        <f t="shared" si="87"/>
        <v>通辽市</v>
      </c>
      <c r="C856" s="36" t="s">
        <v>1342</v>
      </c>
      <c r="D856" s="36">
        <v>1433</v>
      </c>
      <c r="E856" s="36">
        <v>1731</v>
      </c>
      <c r="F856" s="36">
        <v>39</v>
      </c>
      <c r="G856" s="36">
        <v>0.30349999999999999</v>
      </c>
    </row>
    <row r="857" spans="1:7" ht="15" customHeight="1">
      <c r="A857" s="36" t="str">
        <f t="shared" si="86"/>
        <v>内蒙古</v>
      </c>
      <c r="B857" s="36" t="str">
        <f t="shared" si="87"/>
        <v>通辽市</v>
      </c>
      <c r="C857" s="36" t="s">
        <v>1343</v>
      </c>
      <c r="D857" s="36">
        <v>1469</v>
      </c>
      <c r="E857" s="36">
        <v>1846</v>
      </c>
      <c r="F857" s="36">
        <v>43</v>
      </c>
      <c r="G857" s="36">
        <v>0.30349999999999999</v>
      </c>
    </row>
    <row r="858" spans="1:7" ht="15" customHeight="1">
      <c r="A858" s="36" t="str">
        <f t="shared" si="86"/>
        <v>内蒙古</v>
      </c>
      <c r="B858" s="36" t="s">
        <v>1344</v>
      </c>
      <c r="C858" s="36" t="s">
        <v>1345</v>
      </c>
      <c r="D858" s="36">
        <v>1452</v>
      </c>
      <c r="E858" s="36">
        <v>1853</v>
      </c>
      <c r="F858" s="36">
        <v>43</v>
      </c>
      <c r="G858" s="36">
        <v>0.30349999999999999</v>
      </c>
    </row>
    <row r="859" spans="1:7" ht="15" customHeight="1">
      <c r="A859" s="36" t="str">
        <f t="shared" si="86"/>
        <v>内蒙古</v>
      </c>
      <c r="B859" s="36" t="str">
        <f>B858</f>
        <v>兴安盟</v>
      </c>
      <c r="C859" s="36" t="s">
        <v>1346</v>
      </c>
      <c r="D859" s="36">
        <v>1401</v>
      </c>
      <c r="E859" s="36">
        <v>1791</v>
      </c>
      <c r="F859" s="36">
        <v>43</v>
      </c>
      <c r="G859" s="36">
        <v>0.30349999999999999</v>
      </c>
    </row>
    <row r="860" spans="1:7" ht="15" customHeight="1">
      <c r="A860" s="36" t="str">
        <f t="shared" si="86"/>
        <v>内蒙古</v>
      </c>
      <c r="B860" s="36" t="str">
        <f>B859</f>
        <v>兴安盟</v>
      </c>
      <c r="C860" s="36" t="s">
        <v>1347</v>
      </c>
      <c r="D860" s="36">
        <v>1478</v>
      </c>
      <c r="E860" s="36">
        <v>1874</v>
      </c>
      <c r="F860" s="36">
        <v>41</v>
      </c>
      <c r="G860" s="36">
        <v>0.30349999999999999</v>
      </c>
    </row>
    <row r="861" spans="1:7" ht="15" customHeight="1">
      <c r="A861" s="36" t="str">
        <f t="shared" si="86"/>
        <v>内蒙古</v>
      </c>
      <c r="B861" s="36" t="str">
        <f>B860</f>
        <v>兴安盟</v>
      </c>
      <c r="C861" s="36" t="s">
        <v>1348</v>
      </c>
      <c r="D861" s="36">
        <v>1418</v>
      </c>
      <c r="E861" s="36">
        <v>1794</v>
      </c>
      <c r="F861" s="36">
        <v>44</v>
      </c>
      <c r="G861" s="36">
        <v>0.30349999999999999</v>
      </c>
    </row>
    <row r="862" spans="1:7" ht="15" customHeight="1">
      <c r="A862" s="36" t="str">
        <f t="shared" si="86"/>
        <v>内蒙古</v>
      </c>
      <c r="B862" s="36" t="str">
        <f>B861</f>
        <v>兴安盟</v>
      </c>
      <c r="C862" s="36" t="s">
        <v>1349</v>
      </c>
      <c r="D862" s="36">
        <v>1461</v>
      </c>
      <c r="E862" s="36">
        <v>1881</v>
      </c>
      <c r="F862" s="36">
        <v>45</v>
      </c>
      <c r="G862" s="36">
        <v>0.30349999999999999</v>
      </c>
    </row>
    <row r="863" spans="1:7" ht="15" customHeight="1">
      <c r="A863" s="36" t="str">
        <f t="shared" si="86"/>
        <v>内蒙古</v>
      </c>
      <c r="B863" s="36" t="str">
        <f>B862</f>
        <v>兴安盟</v>
      </c>
      <c r="C863" s="36" t="s">
        <v>1350</v>
      </c>
      <c r="D863" s="36">
        <v>1492</v>
      </c>
      <c r="E863" s="36">
        <v>1900</v>
      </c>
      <c r="F863" s="36">
        <v>44</v>
      </c>
      <c r="G863" s="36">
        <v>0.30349999999999999</v>
      </c>
    </row>
    <row r="864" spans="1:7" ht="15" customHeight="1">
      <c r="A864" s="36" t="str">
        <f t="shared" si="86"/>
        <v>内蒙古</v>
      </c>
      <c r="B864" s="36" t="s">
        <v>1351</v>
      </c>
      <c r="C864" s="36" t="s">
        <v>1352</v>
      </c>
      <c r="D864" s="36">
        <v>1415</v>
      </c>
      <c r="E864" s="36">
        <v>1870</v>
      </c>
      <c r="F864" s="36">
        <v>47</v>
      </c>
      <c r="G864" s="36">
        <v>0.30349999999999999</v>
      </c>
    </row>
    <row r="865" spans="1:7" ht="15" customHeight="1">
      <c r="A865" s="36" t="str">
        <f t="shared" si="86"/>
        <v>内蒙古</v>
      </c>
      <c r="B865" s="36" t="str">
        <f t="shared" ref="B865:B876" si="88">B864</f>
        <v>呼伦贝尔市</v>
      </c>
      <c r="C865" s="36" t="s">
        <v>1353</v>
      </c>
      <c r="D865" s="36">
        <v>1407</v>
      </c>
      <c r="E865" s="36">
        <v>1839</v>
      </c>
      <c r="F865" s="36">
        <v>46</v>
      </c>
      <c r="G865" s="36">
        <v>0.30349999999999999</v>
      </c>
    </row>
    <row r="866" spans="1:7" ht="15" customHeight="1">
      <c r="A866" s="36" t="str">
        <f t="shared" si="86"/>
        <v>内蒙古</v>
      </c>
      <c r="B866" s="36" t="str">
        <f t="shared" si="88"/>
        <v>呼伦贝尔市</v>
      </c>
      <c r="C866" s="36" t="s">
        <v>1354</v>
      </c>
      <c r="D866" s="36">
        <v>1410</v>
      </c>
      <c r="E866" s="36">
        <v>1859</v>
      </c>
      <c r="F866" s="36">
        <v>45</v>
      </c>
      <c r="G866" s="36">
        <v>0.30349999999999999</v>
      </c>
    </row>
    <row r="867" spans="1:7" ht="15" customHeight="1">
      <c r="A867" s="36" t="str">
        <f t="shared" si="86"/>
        <v>内蒙古</v>
      </c>
      <c r="B867" s="36" t="str">
        <f t="shared" si="88"/>
        <v>呼伦贝尔市</v>
      </c>
      <c r="C867" s="36" t="s">
        <v>1355</v>
      </c>
      <c r="D867" s="36">
        <v>1465</v>
      </c>
      <c r="E867" s="36">
        <v>1959</v>
      </c>
      <c r="F867" s="36">
        <v>46</v>
      </c>
      <c r="G867" s="36">
        <v>0.30349999999999999</v>
      </c>
    </row>
    <row r="868" spans="1:7" ht="15" customHeight="1">
      <c r="A868" s="36" t="str">
        <f t="shared" si="86"/>
        <v>内蒙古</v>
      </c>
      <c r="B868" s="36" t="str">
        <f t="shared" si="88"/>
        <v>呼伦贝尔市</v>
      </c>
      <c r="C868" s="36" t="s">
        <v>1356</v>
      </c>
      <c r="D868" s="36">
        <v>1348</v>
      </c>
      <c r="E868" s="36">
        <v>1826</v>
      </c>
      <c r="F868" s="36">
        <v>48</v>
      </c>
      <c r="G868" s="36">
        <v>0.30349999999999999</v>
      </c>
    </row>
    <row r="869" spans="1:7" ht="15" customHeight="1">
      <c r="A869" s="36" t="str">
        <f t="shared" si="86"/>
        <v>内蒙古</v>
      </c>
      <c r="B869" s="36" t="str">
        <f t="shared" si="88"/>
        <v>呼伦贝尔市</v>
      </c>
      <c r="C869" s="36" t="s">
        <v>1357</v>
      </c>
      <c r="D869" s="36">
        <v>1335</v>
      </c>
      <c r="E869" s="36">
        <v>1854</v>
      </c>
      <c r="F869" s="36">
        <v>49</v>
      </c>
      <c r="G869" s="36">
        <v>0.30349999999999999</v>
      </c>
    </row>
    <row r="870" spans="1:7" ht="15" customHeight="1">
      <c r="A870" s="36" t="str">
        <f t="shared" si="86"/>
        <v>内蒙古</v>
      </c>
      <c r="B870" s="36" t="str">
        <f t="shared" si="88"/>
        <v>呼伦贝尔市</v>
      </c>
      <c r="C870" s="36" t="s">
        <v>1358</v>
      </c>
      <c r="D870" s="36">
        <v>1413</v>
      </c>
      <c r="E870" s="36">
        <v>1870</v>
      </c>
      <c r="F870" s="36">
        <v>45</v>
      </c>
      <c r="G870" s="36">
        <v>0.30349999999999999</v>
      </c>
    </row>
    <row r="871" spans="1:7" ht="15" customHeight="1">
      <c r="A871" s="36" t="str">
        <f t="shared" si="86"/>
        <v>内蒙古</v>
      </c>
      <c r="B871" s="36" t="str">
        <f t="shared" si="88"/>
        <v>呼伦贝尔市</v>
      </c>
      <c r="C871" s="36" t="s">
        <v>1359</v>
      </c>
      <c r="D871" s="36">
        <v>1440</v>
      </c>
      <c r="E871" s="36">
        <v>1912</v>
      </c>
      <c r="F871" s="36">
        <v>46</v>
      </c>
      <c r="G871" s="36">
        <v>0.30349999999999999</v>
      </c>
    </row>
    <row r="872" spans="1:7" ht="15" customHeight="1">
      <c r="A872" s="36" t="str">
        <f t="shared" si="86"/>
        <v>内蒙古</v>
      </c>
      <c r="B872" s="36" t="str">
        <f t="shared" si="88"/>
        <v>呼伦贝尔市</v>
      </c>
      <c r="C872" s="36" t="s">
        <v>1360</v>
      </c>
      <c r="D872" s="36">
        <v>1455</v>
      </c>
      <c r="E872" s="36">
        <v>1893</v>
      </c>
      <c r="F872" s="36">
        <v>44</v>
      </c>
      <c r="G872" s="36">
        <v>0.30349999999999999</v>
      </c>
    </row>
    <row r="873" spans="1:7" ht="15" customHeight="1">
      <c r="A873" s="36" t="str">
        <f t="shared" si="86"/>
        <v>内蒙古</v>
      </c>
      <c r="B873" s="36" t="str">
        <f t="shared" si="88"/>
        <v>呼伦贝尔市</v>
      </c>
      <c r="C873" s="36" t="s">
        <v>1361</v>
      </c>
      <c r="D873" s="36">
        <v>1461</v>
      </c>
      <c r="E873" s="36">
        <v>1911</v>
      </c>
      <c r="F873" s="36">
        <v>44</v>
      </c>
      <c r="G873" s="36">
        <v>0.30349999999999999</v>
      </c>
    </row>
    <row r="874" spans="1:7" ht="15" customHeight="1">
      <c r="A874" s="36" t="str">
        <f t="shared" si="86"/>
        <v>内蒙古</v>
      </c>
      <c r="B874" s="36" t="str">
        <f t="shared" si="88"/>
        <v>呼伦贝尔市</v>
      </c>
      <c r="C874" s="36" t="s">
        <v>1362</v>
      </c>
      <c r="D874" s="36">
        <v>1374</v>
      </c>
      <c r="E874" s="36">
        <v>1892</v>
      </c>
      <c r="F874" s="36">
        <v>49</v>
      </c>
      <c r="G874" s="36">
        <v>0.30349999999999999</v>
      </c>
    </row>
    <row r="875" spans="1:7" ht="15" customHeight="1">
      <c r="A875" s="36" t="str">
        <f t="shared" si="86"/>
        <v>内蒙古</v>
      </c>
      <c r="B875" s="36" t="str">
        <f t="shared" si="88"/>
        <v>呼伦贝尔市</v>
      </c>
      <c r="C875" s="36" t="s">
        <v>1363</v>
      </c>
      <c r="D875" s="36">
        <v>1405</v>
      </c>
      <c r="E875" s="36">
        <v>1854</v>
      </c>
      <c r="F875" s="36">
        <v>47</v>
      </c>
      <c r="G875" s="36">
        <v>0.30349999999999999</v>
      </c>
    </row>
    <row r="876" spans="1:7" ht="15" customHeight="1">
      <c r="A876" s="36" t="str">
        <f t="shared" si="86"/>
        <v>内蒙古</v>
      </c>
      <c r="B876" s="36" t="str">
        <f t="shared" si="88"/>
        <v>呼伦贝尔市</v>
      </c>
      <c r="C876" s="36" t="s">
        <v>1364</v>
      </c>
      <c r="D876" s="36">
        <v>1417</v>
      </c>
      <c r="E876" s="36">
        <v>1872</v>
      </c>
      <c r="F876" s="36">
        <v>44</v>
      </c>
      <c r="G876" s="36">
        <v>0.30349999999999999</v>
      </c>
    </row>
    <row r="877" spans="1:7" ht="15" customHeight="1">
      <c r="A877" s="36" t="s">
        <v>1365</v>
      </c>
      <c r="B877" s="36" t="s">
        <v>1366</v>
      </c>
      <c r="C877" s="36" t="s">
        <v>1367</v>
      </c>
      <c r="D877" s="36">
        <v>1680</v>
      </c>
      <c r="E877" s="36">
        <v>1984</v>
      </c>
      <c r="F877" s="36">
        <v>36</v>
      </c>
      <c r="G877" s="36">
        <v>0.25950000000000001</v>
      </c>
    </row>
    <row r="878" spans="1:7" ht="15" customHeight="1">
      <c r="A878" s="36" t="str">
        <f t="shared" ref="A878:B882" si="89">A877</f>
        <v>宁夏</v>
      </c>
      <c r="B878" s="36" t="str">
        <f t="shared" si="89"/>
        <v>银川市</v>
      </c>
      <c r="C878" s="36" t="s">
        <v>1368</v>
      </c>
      <c r="D878" s="36">
        <v>1673</v>
      </c>
      <c r="E878" s="36">
        <v>1980</v>
      </c>
      <c r="F878" s="36">
        <v>35</v>
      </c>
      <c r="G878" s="36">
        <v>0.25950000000000001</v>
      </c>
    </row>
    <row r="879" spans="1:7" ht="15" customHeight="1">
      <c r="A879" s="36" t="str">
        <f t="shared" si="89"/>
        <v>宁夏</v>
      </c>
      <c r="B879" s="36" t="str">
        <f t="shared" si="89"/>
        <v>银川市</v>
      </c>
      <c r="C879" s="36" t="s">
        <v>1369</v>
      </c>
      <c r="D879" s="36">
        <v>1673</v>
      </c>
      <c r="E879" s="36">
        <v>1980</v>
      </c>
      <c r="F879" s="36">
        <v>36</v>
      </c>
      <c r="G879" s="36">
        <v>0.25950000000000001</v>
      </c>
    </row>
    <row r="880" spans="1:7" ht="15" customHeight="1">
      <c r="A880" s="36" t="str">
        <f t="shared" si="89"/>
        <v>宁夏</v>
      </c>
      <c r="B880" s="36" t="str">
        <f t="shared" si="89"/>
        <v>银川市</v>
      </c>
      <c r="C880" s="36" t="s">
        <v>1370</v>
      </c>
      <c r="D880" s="36">
        <v>1694</v>
      </c>
      <c r="E880" s="36">
        <v>1988</v>
      </c>
      <c r="F880" s="36">
        <v>36</v>
      </c>
      <c r="G880" s="36">
        <v>0.25950000000000001</v>
      </c>
    </row>
    <row r="881" spans="1:7" ht="15" customHeight="1">
      <c r="A881" s="36" t="str">
        <f t="shared" si="89"/>
        <v>宁夏</v>
      </c>
      <c r="B881" s="36" t="str">
        <f t="shared" si="89"/>
        <v>银川市</v>
      </c>
      <c r="C881" s="36" t="s">
        <v>1371</v>
      </c>
      <c r="D881" s="36">
        <v>1692</v>
      </c>
      <c r="E881" s="36">
        <v>1987</v>
      </c>
      <c r="F881" s="36">
        <v>36</v>
      </c>
      <c r="G881" s="36">
        <v>0.25950000000000001</v>
      </c>
    </row>
    <row r="882" spans="1:7" ht="15" customHeight="1">
      <c r="A882" s="36" t="str">
        <f t="shared" si="89"/>
        <v>宁夏</v>
      </c>
      <c r="B882" s="36" t="str">
        <f t="shared" si="89"/>
        <v>银川市</v>
      </c>
      <c r="C882" s="36" t="s">
        <v>1372</v>
      </c>
      <c r="D882" s="36">
        <v>1691</v>
      </c>
      <c r="E882" s="36">
        <v>1988</v>
      </c>
      <c r="F882" s="36">
        <v>36</v>
      </c>
      <c r="G882" s="36">
        <v>0.25950000000000001</v>
      </c>
    </row>
    <row r="883" spans="1:7" ht="15" customHeight="1">
      <c r="A883" s="36" t="str">
        <f t="shared" ref="A883:A898" si="90">A882</f>
        <v>宁夏</v>
      </c>
      <c r="B883" s="36" t="s">
        <v>1373</v>
      </c>
      <c r="C883" s="36" t="s">
        <v>1374</v>
      </c>
      <c r="D883" s="36">
        <v>1666</v>
      </c>
      <c r="E883" s="36">
        <v>1974</v>
      </c>
      <c r="F883" s="36">
        <v>37</v>
      </c>
      <c r="G883" s="36">
        <v>0.25950000000000001</v>
      </c>
    </row>
    <row r="884" spans="1:7" ht="15" customHeight="1">
      <c r="A884" s="36" t="str">
        <f t="shared" si="90"/>
        <v>宁夏</v>
      </c>
      <c r="B884" s="36" t="str">
        <f>B883</f>
        <v>石嘴山市</v>
      </c>
      <c r="C884" s="36" t="s">
        <v>1375</v>
      </c>
      <c r="D884" s="36">
        <v>1656</v>
      </c>
      <c r="E884" s="36">
        <v>1965</v>
      </c>
      <c r="F884" s="36">
        <v>37</v>
      </c>
      <c r="G884" s="36">
        <v>0.25950000000000001</v>
      </c>
    </row>
    <row r="885" spans="1:7" ht="15" customHeight="1">
      <c r="A885" s="36" t="str">
        <f t="shared" si="90"/>
        <v>宁夏</v>
      </c>
      <c r="B885" s="36" t="str">
        <f>B884</f>
        <v>石嘴山市</v>
      </c>
      <c r="C885" s="36" t="s">
        <v>1376</v>
      </c>
      <c r="D885" s="36">
        <v>1678</v>
      </c>
      <c r="E885" s="36">
        <v>1982</v>
      </c>
      <c r="F885" s="36">
        <v>35</v>
      </c>
      <c r="G885" s="36">
        <v>0.25950000000000001</v>
      </c>
    </row>
    <row r="886" spans="1:7" ht="15" customHeight="1">
      <c r="A886" s="36" t="str">
        <f t="shared" si="90"/>
        <v>宁夏</v>
      </c>
      <c r="B886" s="36" t="s">
        <v>1377</v>
      </c>
      <c r="C886" s="36" t="s">
        <v>1378</v>
      </c>
      <c r="D886" s="36">
        <v>1696</v>
      </c>
      <c r="E886" s="36">
        <v>1982</v>
      </c>
      <c r="F886" s="36">
        <v>36</v>
      </c>
      <c r="G886" s="36">
        <v>0.25950000000000001</v>
      </c>
    </row>
    <row r="887" spans="1:7" ht="15" customHeight="1">
      <c r="A887" s="36" t="str">
        <f t="shared" si="90"/>
        <v>宁夏</v>
      </c>
      <c r="B887" s="36" t="str">
        <f>B886</f>
        <v>吴忠市</v>
      </c>
      <c r="C887" s="36" t="s">
        <v>1379</v>
      </c>
      <c r="D887" s="36">
        <v>1696</v>
      </c>
      <c r="E887" s="36">
        <v>1991</v>
      </c>
      <c r="F887" s="36">
        <v>36</v>
      </c>
      <c r="G887" s="36">
        <v>0.25950000000000001</v>
      </c>
    </row>
    <row r="888" spans="1:7" ht="15" customHeight="1">
      <c r="A888" s="36" t="str">
        <f t="shared" si="90"/>
        <v>宁夏</v>
      </c>
      <c r="B888" s="36" t="str">
        <f>B887</f>
        <v>吴忠市</v>
      </c>
      <c r="C888" s="36" t="s">
        <v>1380</v>
      </c>
      <c r="D888" s="36">
        <v>1622</v>
      </c>
      <c r="E888" s="36">
        <v>1869</v>
      </c>
      <c r="F888" s="36">
        <v>34</v>
      </c>
      <c r="G888" s="36">
        <v>0.25950000000000001</v>
      </c>
    </row>
    <row r="889" spans="1:7" ht="15" customHeight="1">
      <c r="A889" s="36" t="str">
        <f t="shared" si="90"/>
        <v>宁夏</v>
      </c>
      <c r="B889" s="36" t="str">
        <f>B888</f>
        <v>吴忠市</v>
      </c>
      <c r="C889" s="36" t="s">
        <v>1381</v>
      </c>
      <c r="D889" s="36">
        <v>1530</v>
      </c>
      <c r="E889" s="36">
        <v>1760</v>
      </c>
      <c r="F889" s="36">
        <v>34</v>
      </c>
      <c r="G889" s="36">
        <v>0.25950000000000001</v>
      </c>
    </row>
    <row r="890" spans="1:7" ht="15" customHeight="1">
      <c r="A890" s="36" t="str">
        <f t="shared" si="90"/>
        <v>宁夏</v>
      </c>
      <c r="B890" s="36" t="str">
        <f>B889</f>
        <v>吴忠市</v>
      </c>
      <c r="C890" s="36" t="s">
        <v>1382</v>
      </c>
      <c r="D890" s="36">
        <v>1620</v>
      </c>
      <c r="E890" s="36">
        <v>1886</v>
      </c>
      <c r="F890" s="36">
        <v>36</v>
      </c>
      <c r="G890" s="36">
        <v>0.25950000000000001</v>
      </c>
    </row>
    <row r="891" spans="1:7" ht="15" customHeight="1">
      <c r="A891" s="36" t="str">
        <f t="shared" si="90"/>
        <v>宁夏</v>
      </c>
      <c r="B891" s="36" t="s">
        <v>1383</v>
      </c>
      <c r="C891" s="36" t="s">
        <v>1384</v>
      </c>
      <c r="D891" s="36">
        <v>1539</v>
      </c>
      <c r="E891" s="36">
        <v>1765</v>
      </c>
      <c r="F891" s="36">
        <v>35</v>
      </c>
      <c r="G891" s="36">
        <v>0.25950000000000001</v>
      </c>
    </row>
    <row r="892" spans="1:7" ht="15" customHeight="1">
      <c r="A892" s="36" t="str">
        <f t="shared" si="90"/>
        <v>宁夏</v>
      </c>
      <c r="B892" s="36" t="str">
        <f>B891</f>
        <v>固原市</v>
      </c>
      <c r="C892" s="36" t="s">
        <v>1385</v>
      </c>
      <c r="D892" s="36">
        <v>1536</v>
      </c>
      <c r="E892" s="36">
        <v>1760</v>
      </c>
      <c r="F892" s="36">
        <v>34</v>
      </c>
      <c r="G892" s="36">
        <v>0.25950000000000001</v>
      </c>
    </row>
    <row r="893" spans="1:7" ht="15" customHeight="1">
      <c r="A893" s="36" t="str">
        <f t="shared" si="90"/>
        <v>宁夏</v>
      </c>
      <c r="B893" s="36" t="str">
        <f>B892</f>
        <v>固原市</v>
      </c>
      <c r="C893" s="36" t="s">
        <v>1386</v>
      </c>
      <c r="D893" s="36">
        <v>1546</v>
      </c>
      <c r="E893" s="36">
        <v>1769</v>
      </c>
      <c r="F893" s="36">
        <v>34</v>
      </c>
      <c r="G893" s="36">
        <v>0.25950000000000001</v>
      </c>
    </row>
    <row r="894" spans="1:7" ht="15" customHeight="1">
      <c r="A894" s="36" t="str">
        <f t="shared" si="90"/>
        <v>宁夏</v>
      </c>
      <c r="B894" s="36" t="str">
        <f>B893</f>
        <v>固原市</v>
      </c>
      <c r="C894" s="36" t="s">
        <v>1387</v>
      </c>
      <c r="D894" s="36">
        <v>1544</v>
      </c>
      <c r="E894" s="36">
        <v>1757</v>
      </c>
      <c r="F894" s="36">
        <v>33</v>
      </c>
      <c r="G894" s="36">
        <v>0.25950000000000001</v>
      </c>
    </row>
    <row r="895" spans="1:7" ht="15" customHeight="1">
      <c r="A895" s="36" t="str">
        <f t="shared" si="90"/>
        <v>宁夏</v>
      </c>
      <c r="B895" s="36" t="str">
        <f>B894</f>
        <v>固原市</v>
      </c>
      <c r="C895" s="36" t="s">
        <v>1388</v>
      </c>
      <c r="D895" s="36">
        <v>1545</v>
      </c>
      <c r="E895" s="36">
        <v>1762</v>
      </c>
      <c r="F895" s="36">
        <v>33</v>
      </c>
      <c r="G895" s="36">
        <v>0.25950000000000001</v>
      </c>
    </row>
    <row r="896" spans="1:7" ht="15" customHeight="1">
      <c r="A896" s="36" t="str">
        <f t="shared" si="90"/>
        <v>宁夏</v>
      </c>
      <c r="B896" s="36" t="s">
        <v>1389</v>
      </c>
      <c r="C896" s="36" t="s">
        <v>1390</v>
      </c>
      <c r="D896" s="36">
        <v>1643</v>
      </c>
      <c r="E896" s="36">
        <v>1906</v>
      </c>
      <c r="F896" s="36">
        <v>35</v>
      </c>
      <c r="G896" s="36">
        <v>0.25950000000000001</v>
      </c>
    </row>
    <row r="897" spans="1:7" ht="15" customHeight="1">
      <c r="A897" s="36" t="str">
        <f t="shared" si="90"/>
        <v>宁夏</v>
      </c>
      <c r="B897" s="36" t="str">
        <f>B896</f>
        <v>中卫市</v>
      </c>
      <c r="C897" s="36" t="s">
        <v>1391</v>
      </c>
      <c r="D897" s="36">
        <v>1666</v>
      </c>
      <c r="E897" s="36">
        <v>1933</v>
      </c>
      <c r="F897" s="36">
        <v>35</v>
      </c>
      <c r="G897" s="36">
        <v>0.25950000000000001</v>
      </c>
    </row>
    <row r="898" spans="1:7" ht="15" customHeight="1">
      <c r="A898" s="36" t="str">
        <f t="shared" si="90"/>
        <v>宁夏</v>
      </c>
      <c r="B898" s="36" t="str">
        <f>B897</f>
        <v>中卫市</v>
      </c>
      <c r="C898" s="36" t="s">
        <v>1392</v>
      </c>
      <c r="D898" s="36">
        <v>1522</v>
      </c>
      <c r="E898" s="36">
        <v>1742</v>
      </c>
      <c r="F898" s="36">
        <v>34</v>
      </c>
      <c r="G898" s="36">
        <v>0.25950000000000001</v>
      </c>
    </row>
    <row r="899" spans="1:7" ht="15" customHeight="1">
      <c r="A899" s="36" t="s">
        <v>1393</v>
      </c>
      <c r="B899" s="65" t="s">
        <v>1394</v>
      </c>
      <c r="C899" s="36" t="s">
        <v>1395</v>
      </c>
      <c r="D899" s="36">
        <v>1631</v>
      </c>
      <c r="E899" s="36">
        <v>1889</v>
      </c>
      <c r="F899" s="36">
        <v>33</v>
      </c>
      <c r="G899" s="36">
        <v>0.32469999999999999</v>
      </c>
    </row>
    <row r="900" spans="1:7" ht="15" customHeight="1">
      <c r="A900" s="36" t="str">
        <f t="shared" ref="A900:B905" si="91">A899</f>
        <v>青海</v>
      </c>
      <c r="B900" s="65" t="str">
        <f t="shared" si="91"/>
        <v>西宁市</v>
      </c>
      <c r="C900" s="36" t="s">
        <v>1396</v>
      </c>
      <c r="D900" s="36">
        <v>1632</v>
      </c>
      <c r="E900" s="36">
        <v>1880</v>
      </c>
      <c r="F900" s="36">
        <v>34</v>
      </c>
      <c r="G900" s="36">
        <v>0.32469999999999999</v>
      </c>
    </row>
    <row r="901" spans="1:7" ht="15" customHeight="1">
      <c r="A901" s="36" t="str">
        <f t="shared" si="91"/>
        <v>青海</v>
      </c>
      <c r="B901" s="65" t="str">
        <f t="shared" si="91"/>
        <v>西宁市</v>
      </c>
      <c r="C901" s="36" t="s">
        <v>1397</v>
      </c>
      <c r="D901" s="36">
        <v>1636</v>
      </c>
      <c r="E901" s="36">
        <v>1889</v>
      </c>
      <c r="F901" s="36">
        <v>32</v>
      </c>
      <c r="G901" s="36">
        <v>0.32469999999999999</v>
      </c>
    </row>
    <row r="902" spans="1:7" ht="15" customHeight="1">
      <c r="A902" s="36" t="str">
        <f t="shared" si="91"/>
        <v>青海</v>
      </c>
      <c r="B902" s="65" t="str">
        <f t="shared" si="91"/>
        <v>西宁市</v>
      </c>
      <c r="C902" s="36" t="s">
        <v>1398</v>
      </c>
      <c r="D902" s="36">
        <v>1631</v>
      </c>
      <c r="E902" s="36">
        <v>1889</v>
      </c>
      <c r="F902" s="36">
        <v>32</v>
      </c>
      <c r="G902" s="36">
        <v>0.32469999999999999</v>
      </c>
    </row>
    <row r="903" spans="1:7" ht="15" customHeight="1">
      <c r="A903" s="36" t="str">
        <f t="shared" si="91"/>
        <v>青海</v>
      </c>
      <c r="B903" s="65" t="str">
        <f t="shared" si="91"/>
        <v>西宁市</v>
      </c>
      <c r="C903" s="36" t="s">
        <v>1399</v>
      </c>
      <c r="D903" s="36">
        <v>1630</v>
      </c>
      <c r="E903" s="36">
        <v>1888</v>
      </c>
      <c r="F903" s="36">
        <v>36</v>
      </c>
      <c r="G903" s="36">
        <v>0.32469999999999999</v>
      </c>
    </row>
    <row r="904" spans="1:7" ht="15" customHeight="1">
      <c r="A904" s="36" t="str">
        <f t="shared" si="91"/>
        <v>青海</v>
      </c>
      <c r="B904" s="65" t="str">
        <f t="shared" si="91"/>
        <v>西宁市</v>
      </c>
      <c r="C904" s="36" t="s">
        <v>1400</v>
      </c>
      <c r="D904" s="36">
        <v>1639</v>
      </c>
      <c r="E904" s="36">
        <v>1893</v>
      </c>
      <c r="F904" s="36">
        <v>35</v>
      </c>
      <c r="G904" s="36">
        <v>0.32469999999999999</v>
      </c>
    </row>
    <row r="905" spans="1:7" ht="15" customHeight="1">
      <c r="A905" s="36" t="str">
        <f t="shared" si="91"/>
        <v>青海</v>
      </c>
      <c r="B905" s="65" t="str">
        <f t="shared" si="91"/>
        <v>西宁市</v>
      </c>
      <c r="C905" s="36" t="s">
        <v>1401</v>
      </c>
      <c r="D905" s="36">
        <v>1645</v>
      </c>
      <c r="E905" s="36">
        <v>1905</v>
      </c>
      <c r="F905" s="36">
        <v>33</v>
      </c>
      <c r="G905" s="36">
        <v>0.32469999999999999</v>
      </c>
    </row>
    <row r="906" spans="1:7" ht="15" customHeight="1">
      <c r="A906" s="36" t="str">
        <f t="shared" ref="A906:A941" si="92">A905</f>
        <v>青海</v>
      </c>
      <c r="B906" s="65" t="s">
        <v>1402</v>
      </c>
      <c r="C906" s="36" t="s">
        <v>1403</v>
      </c>
      <c r="D906" s="36">
        <v>1636</v>
      </c>
      <c r="E906" s="36">
        <v>1888</v>
      </c>
      <c r="F906" s="36">
        <v>36</v>
      </c>
      <c r="G906" s="36">
        <v>0.32469999999999999</v>
      </c>
    </row>
    <row r="907" spans="1:7" ht="15" customHeight="1">
      <c r="A907" s="36" t="str">
        <f t="shared" si="92"/>
        <v>青海</v>
      </c>
      <c r="B907" s="65" t="str">
        <f>B906</f>
        <v>海东地区</v>
      </c>
      <c r="C907" s="36" t="s">
        <v>1404</v>
      </c>
      <c r="D907" s="36">
        <v>1691</v>
      </c>
      <c r="E907" s="36">
        <v>1946</v>
      </c>
      <c r="F907" s="36">
        <v>35</v>
      </c>
      <c r="G907" s="36">
        <v>0.32469999999999999</v>
      </c>
    </row>
    <row r="908" spans="1:7" ht="15" customHeight="1">
      <c r="A908" s="36" t="str">
        <f t="shared" si="92"/>
        <v>青海</v>
      </c>
      <c r="B908" s="65" t="str">
        <f>B907</f>
        <v>海东地区</v>
      </c>
      <c r="C908" s="36" t="s">
        <v>1405</v>
      </c>
      <c r="D908" s="36">
        <v>1622</v>
      </c>
      <c r="E908" s="36">
        <v>1872</v>
      </c>
      <c r="F908" s="36">
        <v>32</v>
      </c>
      <c r="G908" s="36">
        <v>0.32469999999999999</v>
      </c>
    </row>
    <row r="909" spans="1:7" ht="15" customHeight="1">
      <c r="A909" s="36" t="str">
        <f t="shared" si="92"/>
        <v>青海</v>
      </c>
      <c r="B909" s="65" t="str">
        <f>B908</f>
        <v>海东地区</v>
      </c>
      <c r="C909" s="36" t="s">
        <v>1406</v>
      </c>
      <c r="D909" s="36">
        <v>1632</v>
      </c>
      <c r="E909" s="36">
        <v>1890</v>
      </c>
      <c r="F909" s="36">
        <v>34</v>
      </c>
      <c r="G909" s="36">
        <v>0.32469999999999999</v>
      </c>
    </row>
    <row r="910" spans="1:7" ht="15" customHeight="1">
      <c r="A910" s="36" t="str">
        <f t="shared" si="92"/>
        <v>青海</v>
      </c>
      <c r="B910" s="65" t="str">
        <f>B909</f>
        <v>海东地区</v>
      </c>
      <c r="C910" s="36" t="s">
        <v>1407</v>
      </c>
      <c r="D910" s="36">
        <v>1685</v>
      </c>
      <c r="E910" s="36">
        <v>1946</v>
      </c>
      <c r="F910" s="36">
        <v>34</v>
      </c>
      <c r="G910" s="36">
        <v>0.32469999999999999</v>
      </c>
    </row>
    <row r="911" spans="1:7" ht="15" customHeight="1">
      <c r="A911" s="36" t="str">
        <f t="shared" si="92"/>
        <v>青海</v>
      </c>
      <c r="B911" s="65" t="str">
        <f>B910</f>
        <v>海东地区</v>
      </c>
      <c r="C911" s="36" t="s">
        <v>1408</v>
      </c>
      <c r="D911" s="36">
        <v>1631</v>
      </c>
      <c r="E911" s="36">
        <v>1857</v>
      </c>
      <c r="F911" s="36">
        <v>31</v>
      </c>
      <c r="G911" s="36">
        <v>0.32469999999999999</v>
      </c>
    </row>
    <row r="912" spans="1:7" ht="16.149999999999999" customHeight="1">
      <c r="A912" s="36" t="str">
        <f t="shared" si="92"/>
        <v>青海</v>
      </c>
      <c r="B912" s="65" t="s">
        <v>1409</v>
      </c>
      <c r="C912" s="36" t="s">
        <v>1410</v>
      </c>
      <c r="D912" s="36">
        <v>1655</v>
      </c>
      <c r="E912" s="36">
        <v>1948</v>
      </c>
      <c r="F912" s="36">
        <v>37</v>
      </c>
      <c r="G912" s="36">
        <v>0.32469999999999999</v>
      </c>
    </row>
    <row r="913" spans="1:7" ht="30" customHeight="1">
      <c r="A913" s="36" t="str">
        <f t="shared" si="92"/>
        <v>青海</v>
      </c>
      <c r="B913" s="65" t="str">
        <f>B912</f>
        <v>海北藏族自治州</v>
      </c>
      <c r="C913" s="36" t="s">
        <v>1411</v>
      </c>
      <c r="D913" s="36">
        <v>1636</v>
      </c>
      <c r="E913" s="36">
        <v>1916</v>
      </c>
      <c r="F913" s="36">
        <v>34</v>
      </c>
      <c r="G913" s="36">
        <v>0.32469999999999999</v>
      </c>
    </row>
    <row r="914" spans="1:7" ht="30" customHeight="1">
      <c r="A914" s="36" t="str">
        <f t="shared" si="92"/>
        <v>青海</v>
      </c>
      <c r="B914" s="65" t="str">
        <f>B913</f>
        <v>海北藏族自治州</v>
      </c>
      <c r="C914" s="36" t="s">
        <v>1412</v>
      </c>
      <c r="D914" s="36">
        <v>1743</v>
      </c>
      <c r="E914" s="36">
        <v>2051</v>
      </c>
      <c r="F914" s="36">
        <v>34</v>
      </c>
      <c r="G914" s="36">
        <v>0.32469999999999999</v>
      </c>
    </row>
    <row r="915" spans="1:7" ht="30" customHeight="1">
      <c r="A915" s="36" t="str">
        <f t="shared" si="92"/>
        <v>青海</v>
      </c>
      <c r="B915" s="65" t="str">
        <f>B914</f>
        <v>海北藏族自治州</v>
      </c>
      <c r="C915" s="36" t="s">
        <v>1413</v>
      </c>
      <c r="D915" s="36">
        <v>1828</v>
      </c>
      <c r="E915" s="36">
        <v>2197</v>
      </c>
      <c r="F915" s="36">
        <v>36</v>
      </c>
      <c r="G915" s="36">
        <v>0.32469999999999999</v>
      </c>
    </row>
    <row r="916" spans="1:7" ht="16.149999999999999" customHeight="1">
      <c r="A916" s="36" t="str">
        <f t="shared" si="92"/>
        <v>青海</v>
      </c>
      <c r="B916" s="65" t="s">
        <v>1414</v>
      </c>
      <c r="C916" s="36" t="s">
        <v>1415</v>
      </c>
      <c r="D916" s="36">
        <v>1704</v>
      </c>
      <c r="E916" s="36">
        <v>1992</v>
      </c>
      <c r="F916" s="36">
        <v>34</v>
      </c>
      <c r="G916" s="36">
        <v>0.32469999999999999</v>
      </c>
    </row>
    <row r="917" spans="1:7" ht="30" customHeight="1">
      <c r="A917" s="36" t="str">
        <f t="shared" si="92"/>
        <v>青海</v>
      </c>
      <c r="B917" s="65" t="str">
        <f>B916</f>
        <v>海南藏族自治州</v>
      </c>
      <c r="C917" s="36" t="s">
        <v>1416</v>
      </c>
      <c r="D917" s="36">
        <v>1774</v>
      </c>
      <c r="E917" s="36">
        <v>2074</v>
      </c>
      <c r="F917" s="36">
        <v>34</v>
      </c>
      <c r="G917" s="36">
        <v>0.32469999999999999</v>
      </c>
    </row>
    <row r="918" spans="1:7" ht="30" customHeight="1">
      <c r="A918" s="36" t="str">
        <f t="shared" si="92"/>
        <v>青海</v>
      </c>
      <c r="B918" s="65" t="str">
        <f>B917</f>
        <v>海南藏族自治州</v>
      </c>
      <c r="C918" s="36" t="s">
        <v>1417</v>
      </c>
      <c r="D918" s="36">
        <v>1659</v>
      </c>
      <c r="E918" s="36">
        <v>1913</v>
      </c>
      <c r="F918" s="36">
        <v>34</v>
      </c>
      <c r="G918" s="36">
        <v>0.32469999999999999</v>
      </c>
    </row>
    <row r="919" spans="1:7" ht="30" customHeight="1">
      <c r="A919" s="36" t="str">
        <f t="shared" si="92"/>
        <v>青海</v>
      </c>
      <c r="B919" s="65" t="str">
        <f>B918</f>
        <v>海南藏族自治州</v>
      </c>
      <c r="C919" s="36" t="s">
        <v>1418</v>
      </c>
      <c r="D919" s="36">
        <v>1802</v>
      </c>
      <c r="E919" s="36">
        <v>2136</v>
      </c>
      <c r="F919" s="36">
        <v>34</v>
      </c>
      <c r="G919" s="36">
        <v>0.32469999999999999</v>
      </c>
    </row>
    <row r="920" spans="1:7" ht="30" customHeight="1">
      <c r="A920" s="36" t="str">
        <f t="shared" si="92"/>
        <v>青海</v>
      </c>
      <c r="B920" s="65" t="str">
        <f>B919</f>
        <v>海南藏族自治州</v>
      </c>
      <c r="C920" s="36" t="s">
        <v>1419</v>
      </c>
      <c r="D920" s="36">
        <v>1739</v>
      </c>
      <c r="E920" s="36">
        <v>2033</v>
      </c>
      <c r="F920" s="36">
        <v>36</v>
      </c>
      <c r="G920" s="36">
        <v>0.32469999999999999</v>
      </c>
    </row>
    <row r="921" spans="1:7" ht="16.149999999999999" customHeight="1">
      <c r="A921" s="36" t="str">
        <f t="shared" si="92"/>
        <v>青海</v>
      </c>
      <c r="B921" s="65" t="s">
        <v>1420</v>
      </c>
      <c r="C921" s="36" t="s">
        <v>1421</v>
      </c>
      <c r="D921" s="36">
        <v>1684</v>
      </c>
      <c r="E921" s="36">
        <v>1946</v>
      </c>
      <c r="F921" s="36">
        <v>35</v>
      </c>
      <c r="G921" s="36">
        <v>0.32469999999999999</v>
      </c>
    </row>
    <row r="922" spans="1:7" ht="30" customHeight="1">
      <c r="A922" s="36" t="str">
        <f t="shared" si="92"/>
        <v>青海</v>
      </c>
      <c r="B922" s="65" t="str">
        <f>B921</f>
        <v>黄南藏族自治州</v>
      </c>
      <c r="C922" s="36" t="s">
        <v>1422</v>
      </c>
      <c r="D922" s="36">
        <v>1652</v>
      </c>
      <c r="E922" s="36">
        <v>1906</v>
      </c>
      <c r="F922" s="36">
        <v>33</v>
      </c>
      <c r="G922" s="36">
        <v>0.32469999999999999</v>
      </c>
    </row>
    <row r="923" spans="1:7" ht="30" customHeight="1">
      <c r="A923" s="36" t="str">
        <f t="shared" si="92"/>
        <v>青海</v>
      </c>
      <c r="B923" s="65" t="str">
        <f>B922</f>
        <v>黄南藏族自治州</v>
      </c>
      <c r="C923" s="36" t="s">
        <v>1423</v>
      </c>
      <c r="D923" s="36">
        <v>1820</v>
      </c>
      <c r="E923" s="36">
        <v>2134</v>
      </c>
      <c r="F923" s="36">
        <v>37</v>
      </c>
      <c r="G923" s="36">
        <v>0.32469999999999999</v>
      </c>
    </row>
    <row r="924" spans="1:7" ht="30" customHeight="1">
      <c r="A924" s="36" t="str">
        <f t="shared" si="92"/>
        <v>青海</v>
      </c>
      <c r="B924" s="65" t="str">
        <f>B923</f>
        <v>黄南藏族自治州</v>
      </c>
      <c r="C924" s="36" t="s">
        <v>1424</v>
      </c>
      <c r="D924" s="36">
        <v>1817</v>
      </c>
      <c r="E924" s="36">
        <v>2123</v>
      </c>
      <c r="F924" s="36">
        <v>33</v>
      </c>
      <c r="G924" s="36">
        <v>0.32469999999999999</v>
      </c>
    </row>
    <row r="925" spans="1:7" ht="16.149999999999999" customHeight="1">
      <c r="A925" s="36" t="str">
        <f t="shared" si="92"/>
        <v>青海</v>
      </c>
      <c r="B925" s="65" t="s">
        <v>1425</v>
      </c>
      <c r="C925" s="36" t="s">
        <v>1426</v>
      </c>
      <c r="D925" s="36">
        <v>1702</v>
      </c>
      <c r="E925" s="36">
        <v>1963</v>
      </c>
      <c r="F925" s="36">
        <v>33</v>
      </c>
      <c r="G925" s="36">
        <v>0.32469999999999999</v>
      </c>
    </row>
    <row r="926" spans="1:7" ht="30" customHeight="1">
      <c r="A926" s="36" t="str">
        <f t="shared" si="92"/>
        <v>青海</v>
      </c>
      <c r="B926" s="65" t="str">
        <f>B925</f>
        <v>果洛藏族自治州</v>
      </c>
      <c r="C926" s="36" t="s">
        <v>1427</v>
      </c>
      <c r="D926" s="36">
        <v>1728</v>
      </c>
      <c r="E926" s="36">
        <v>1964</v>
      </c>
      <c r="F926" s="36">
        <v>31</v>
      </c>
      <c r="G926" s="36">
        <v>0.32469999999999999</v>
      </c>
    </row>
    <row r="927" spans="1:7" ht="30" customHeight="1">
      <c r="A927" s="36" t="str">
        <f t="shared" si="92"/>
        <v>青海</v>
      </c>
      <c r="B927" s="65" t="str">
        <f>B926</f>
        <v>果洛藏族自治州</v>
      </c>
      <c r="C927" s="36" t="s">
        <v>1428</v>
      </c>
      <c r="D927" s="36">
        <v>1771</v>
      </c>
      <c r="E927" s="36">
        <v>2045</v>
      </c>
      <c r="F927" s="36">
        <v>34</v>
      </c>
      <c r="G927" s="36">
        <v>0.32469999999999999</v>
      </c>
    </row>
    <row r="928" spans="1:7" ht="30" customHeight="1">
      <c r="A928" s="36" t="str">
        <f t="shared" si="92"/>
        <v>青海</v>
      </c>
      <c r="B928" s="65" t="str">
        <f>B927</f>
        <v>果洛藏族自治州</v>
      </c>
      <c r="C928" s="36" t="s">
        <v>1429</v>
      </c>
      <c r="D928" s="36">
        <v>1759</v>
      </c>
      <c r="E928" s="36">
        <v>2009</v>
      </c>
      <c r="F928" s="36">
        <v>32</v>
      </c>
      <c r="G928" s="36">
        <v>0.32469999999999999</v>
      </c>
    </row>
    <row r="929" spans="1:7" ht="30" customHeight="1">
      <c r="A929" s="36" t="str">
        <f t="shared" si="92"/>
        <v>青海</v>
      </c>
      <c r="B929" s="65" t="str">
        <f>B928</f>
        <v>果洛藏族自治州</v>
      </c>
      <c r="C929" s="36" t="s">
        <v>1430</v>
      </c>
      <c r="D929" s="36">
        <v>1768</v>
      </c>
      <c r="E929" s="36">
        <v>2044</v>
      </c>
      <c r="F929" s="36">
        <v>32</v>
      </c>
      <c r="G929" s="36">
        <v>0.32469999999999999</v>
      </c>
    </row>
    <row r="930" spans="1:7" ht="30" customHeight="1">
      <c r="A930" s="36" t="str">
        <f t="shared" si="92"/>
        <v>青海</v>
      </c>
      <c r="B930" s="65" t="str">
        <f>B929</f>
        <v>果洛藏族自治州</v>
      </c>
      <c r="C930" s="36" t="s">
        <v>1431</v>
      </c>
      <c r="D930" s="36">
        <v>1753</v>
      </c>
      <c r="E930" s="36">
        <v>2017</v>
      </c>
      <c r="F930" s="36">
        <v>33</v>
      </c>
      <c r="G930" s="36">
        <v>0.32469999999999999</v>
      </c>
    </row>
    <row r="931" spans="1:7" ht="16.149999999999999" customHeight="1">
      <c r="A931" s="36" t="str">
        <f t="shared" si="92"/>
        <v>青海</v>
      </c>
      <c r="B931" s="65" t="s">
        <v>1432</v>
      </c>
      <c r="C931" s="36" t="s">
        <v>1433</v>
      </c>
      <c r="D931" s="36">
        <v>1693</v>
      </c>
      <c r="E931" s="36">
        <v>1907</v>
      </c>
      <c r="F931" s="36">
        <v>33</v>
      </c>
      <c r="G931" s="36">
        <v>0.32469999999999999</v>
      </c>
    </row>
    <row r="932" spans="1:7" ht="30" customHeight="1">
      <c r="A932" s="36" t="str">
        <f t="shared" si="92"/>
        <v>青海</v>
      </c>
      <c r="B932" s="65" t="str">
        <f>B931</f>
        <v>玉树藏族自治州</v>
      </c>
      <c r="C932" s="36" t="s">
        <v>1434</v>
      </c>
      <c r="D932" s="36">
        <v>1681</v>
      </c>
      <c r="E932" s="36">
        <v>1890</v>
      </c>
      <c r="F932" s="36">
        <v>31</v>
      </c>
      <c r="G932" s="36">
        <v>0.32469999999999999</v>
      </c>
    </row>
    <row r="933" spans="1:7" ht="30" customHeight="1">
      <c r="A933" s="36" t="str">
        <f t="shared" si="92"/>
        <v>青海</v>
      </c>
      <c r="B933" s="65" t="str">
        <f>B932</f>
        <v>玉树藏族自治州</v>
      </c>
      <c r="C933" s="36" t="s">
        <v>1435</v>
      </c>
      <c r="D933" s="36">
        <v>1685</v>
      </c>
      <c r="E933" s="36">
        <v>1912</v>
      </c>
      <c r="F933" s="36">
        <v>31</v>
      </c>
      <c r="G933" s="36">
        <v>0.32469999999999999</v>
      </c>
    </row>
    <row r="934" spans="1:7" ht="30" customHeight="1">
      <c r="A934" s="36" t="str">
        <f t="shared" si="92"/>
        <v>青海</v>
      </c>
      <c r="B934" s="65" t="str">
        <f>B933</f>
        <v>玉树藏族自治州</v>
      </c>
      <c r="C934" s="36" t="s">
        <v>1436</v>
      </c>
      <c r="D934" s="36">
        <v>1822</v>
      </c>
      <c r="E934" s="36">
        <v>2134</v>
      </c>
      <c r="F934" s="36">
        <v>33</v>
      </c>
      <c r="G934" s="36">
        <v>0.32469999999999999</v>
      </c>
    </row>
    <row r="935" spans="1:7" ht="30" customHeight="1">
      <c r="A935" s="36" t="str">
        <f t="shared" si="92"/>
        <v>青海</v>
      </c>
      <c r="B935" s="65" t="str">
        <f>B934</f>
        <v>玉树藏族自治州</v>
      </c>
      <c r="C935" s="36" t="s">
        <v>1437</v>
      </c>
      <c r="D935" s="36">
        <v>1719</v>
      </c>
      <c r="E935" s="36">
        <v>1936</v>
      </c>
      <c r="F935" s="36">
        <v>29</v>
      </c>
      <c r="G935" s="36">
        <v>0.32469999999999999</v>
      </c>
    </row>
    <row r="936" spans="1:7" ht="30" customHeight="1">
      <c r="A936" s="36" t="str">
        <f t="shared" si="92"/>
        <v>青海</v>
      </c>
      <c r="B936" s="65" t="str">
        <f>B935</f>
        <v>玉树藏族自治州</v>
      </c>
      <c r="C936" s="36" t="s">
        <v>1438</v>
      </c>
      <c r="D936" s="36">
        <v>1783</v>
      </c>
      <c r="E936" s="36">
        <v>2079</v>
      </c>
      <c r="F936" s="36">
        <v>34</v>
      </c>
      <c r="G936" s="36">
        <v>0.32469999999999999</v>
      </c>
    </row>
    <row r="937" spans="1:7" ht="16.149999999999999" customHeight="1">
      <c r="A937" s="36" t="str">
        <f t="shared" si="92"/>
        <v>青海</v>
      </c>
      <c r="B937" s="91" t="s">
        <v>1439</v>
      </c>
      <c r="C937" s="36" t="s">
        <v>1440</v>
      </c>
      <c r="D937" s="36">
        <v>1954</v>
      </c>
      <c r="E937" s="36">
        <v>2310</v>
      </c>
      <c r="F937" s="36">
        <v>34</v>
      </c>
      <c r="G937" s="36">
        <v>0.32469999999999999</v>
      </c>
    </row>
    <row r="938" spans="1:7" ht="30" customHeight="1">
      <c r="A938" s="36" t="str">
        <f t="shared" si="92"/>
        <v>青海</v>
      </c>
      <c r="B938" s="91" t="str">
        <f>B937</f>
        <v>海西蒙古族藏族自治州</v>
      </c>
      <c r="C938" s="36" t="s">
        <v>1441</v>
      </c>
      <c r="D938" s="36">
        <v>1837</v>
      </c>
      <c r="E938" s="36">
        <v>2211</v>
      </c>
      <c r="F938" s="36">
        <v>36</v>
      </c>
      <c r="G938" s="36">
        <v>0.32469999999999999</v>
      </c>
    </row>
    <row r="939" spans="1:7" ht="30" customHeight="1">
      <c r="A939" s="36" t="str">
        <f t="shared" si="92"/>
        <v>青海</v>
      </c>
      <c r="B939" s="91" t="str">
        <f>B938</f>
        <v>海西蒙古族藏族自治州</v>
      </c>
      <c r="C939" s="36" t="s">
        <v>1442</v>
      </c>
      <c r="D939" s="36">
        <v>1728</v>
      </c>
      <c r="E939" s="36">
        <v>2023</v>
      </c>
      <c r="F939" s="36">
        <v>34</v>
      </c>
      <c r="G939" s="36">
        <v>0.32469999999999999</v>
      </c>
    </row>
    <row r="940" spans="1:7" ht="30" customHeight="1">
      <c r="A940" s="36" t="str">
        <f t="shared" si="92"/>
        <v>青海</v>
      </c>
      <c r="B940" s="91" t="str">
        <f>B939</f>
        <v>海西蒙古族藏族自治州</v>
      </c>
      <c r="C940" s="36" t="s">
        <v>1443</v>
      </c>
      <c r="D940" s="36">
        <v>1785</v>
      </c>
      <c r="E940" s="36">
        <v>2091</v>
      </c>
      <c r="F940" s="36">
        <v>34</v>
      </c>
      <c r="G940" s="36">
        <v>0.32469999999999999</v>
      </c>
    </row>
    <row r="941" spans="1:7" ht="30" customHeight="1">
      <c r="A941" s="36" t="str">
        <f t="shared" si="92"/>
        <v>青海</v>
      </c>
      <c r="B941" s="91" t="str">
        <f>B940</f>
        <v>海西蒙古族藏族自治州</v>
      </c>
      <c r="C941" s="36" t="s">
        <v>1444</v>
      </c>
      <c r="D941" s="36">
        <v>1797</v>
      </c>
      <c r="E941" s="36">
        <v>2173</v>
      </c>
      <c r="F941" s="36">
        <v>37</v>
      </c>
      <c r="G941" s="36">
        <v>0.32469999999999999</v>
      </c>
    </row>
    <row r="942" spans="1:7" ht="15" customHeight="1">
      <c r="A942" s="36" t="s">
        <v>1445</v>
      </c>
      <c r="B942" s="36" t="s">
        <v>1446</v>
      </c>
      <c r="C942" s="36" t="s">
        <v>1447</v>
      </c>
      <c r="D942" s="36">
        <v>1398</v>
      </c>
      <c r="E942" s="36">
        <v>1523</v>
      </c>
      <c r="F942" s="36">
        <v>30</v>
      </c>
      <c r="G942" s="36">
        <v>0.39489999999999997</v>
      </c>
    </row>
    <row r="943" spans="1:7" ht="15" customHeight="1">
      <c r="A943" s="36" t="str">
        <f t="shared" ref="A943:B950" si="93">A942</f>
        <v>山东</v>
      </c>
      <c r="B943" s="36" t="str">
        <f t="shared" si="93"/>
        <v>济南市</v>
      </c>
      <c r="C943" s="36" t="s">
        <v>1448</v>
      </c>
      <c r="D943" s="36">
        <v>1387</v>
      </c>
      <c r="E943" s="36">
        <v>1524</v>
      </c>
      <c r="F943" s="36">
        <v>30</v>
      </c>
      <c r="G943" s="36">
        <v>0.39489999999999997</v>
      </c>
    </row>
    <row r="944" spans="1:7" ht="15" customHeight="1">
      <c r="A944" s="36" t="str">
        <f t="shared" si="93"/>
        <v>山东</v>
      </c>
      <c r="B944" s="36" t="str">
        <f t="shared" si="93"/>
        <v>济南市</v>
      </c>
      <c r="C944" s="36" t="s">
        <v>1449</v>
      </c>
      <c r="D944" s="36">
        <v>1387</v>
      </c>
      <c r="E944" s="36">
        <v>1516</v>
      </c>
      <c r="F944" s="36">
        <v>30</v>
      </c>
      <c r="G944" s="36">
        <v>0.39489999999999997</v>
      </c>
    </row>
    <row r="945" spans="1:7" ht="15" customHeight="1">
      <c r="A945" s="36" t="str">
        <f t="shared" si="93"/>
        <v>山东</v>
      </c>
      <c r="B945" s="36" t="str">
        <f t="shared" si="93"/>
        <v>济南市</v>
      </c>
      <c r="C945" s="36" t="s">
        <v>1450</v>
      </c>
      <c r="D945" s="36">
        <v>1387</v>
      </c>
      <c r="E945" s="36">
        <v>1528</v>
      </c>
      <c r="F945" s="36">
        <v>30</v>
      </c>
      <c r="G945" s="36">
        <v>0.39489999999999997</v>
      </c>
    </row>
    <row r="946" spans="1:7" ht="15" customHeight="1">
      <c r="A946" s="36" t="str">
        <f t="shared" si="93"/>
        <v>山东</v>
      </c>
      <c r="B946" s="36" t="str">
        <f t="shared" si="93"/>
        <v>济南市</v>
      </c>
      <c r="C946" s="36" t="s">
        <v>1451</v>
      </c>
      <c r="D946" s="36">
        <v>1388</v>
      </c>
      <c r="E946" s="36">
        <v>1508</v>
      </c>
      <c r="F946" s="36">
        <v>30</v>
      </c>
      <c r="G946" s="36">
        <v>0.39489999999999997</v>
      </c>
    </row>
    <row r="947" spans="1:7" ht="15" customHeight="1">
      <c r="A947" s="36" t="str">
        <f t="shared" si="93"/>
        <v>山东</v>
      </c>
      <c r="B947" s="36" t="str">
        <f t="shared" si="93"/>
        <v>济南市</v>
      </c>
      <c r="C947" s="36" t="s">
        <v>1452</v>
      </c>
      <c r="D947" s="36">
        <v>1387</v>
      </c>
      <c r="E947" s="36">
        <v>1528</v>
      </c>
      <c r="F947" s="36">
        <v>30</v>
      </c>
      <c r="G947" s="36">
        <v>0.39489999999999997</v>
      </c>
    </row>
    <row r="948" spans="1:7" ht="15" customHeight="1">
      <c r="A948" s="36" t="str">
        <f t="shared" si="93"/>
        <v>山东</v>
      </c>
      <c r="B948" s="36" t="str">
        <f t="shared" si="93"/>
        <v>济南市</v>
      </c>
      <c r="C948" s="36" t="s">
        <v>1453</v>
      </c>
      <c r="D948" s="36">
        <v>1387</v>
      </c>
      <c r="E948" s="36">
        <v>1528</v>
      </c>
      <c r="F948" s="36">
        <v>30</v>
      </c>
      <c r="G948" s="36">
        <v>0.39489999999999997</v>
      </c>
    </row>
    <row r="949" spans="1:7" ht="15" customHeight="1">
      <c r="A949" s="36" t="str">
        <f t="shared" si="93"/>
        <v>山东</v>
      </c>
      <c r="B949" s="36" t="str">
        <f t="shared" si="93"/>
        <v>济南市</v>
      </c>
      <c r="C949" s="36" t="s">
        <v>1454</v>
      </c>
      <c r="D949" s="36">
        <v>1387</v>
      </c>
      <c r="E949" s="36">
        <v>1528</v>
      </c>
      <c r="F949" s="36">
        <v>30</v>
      </c>
      <c r="G949" s="36">
        <v>0.39489999999999997</v>
      </c>
    </row>
    <row r="950" spans="1:7" ht="15" customHeight="1">
      <c r="A950" s="36" t="str">
        <f t="shared" si="93"/>
        <v>山东</v>
      </c>
      <c r="B950" s="36" t="str">
        <f t="shared" si="93"/>
        <v>济南市</v>
      </c>
      <c r="C950" s="36" t="s">
        <v>1455</v>
      </c>
      <c r="D950" s="36">
        <v>1387</v>
      </c>
      <c r="E950" s="36">
        <v>1528</v>
      </c>
      <c r="F950" s="36">
        <v>30</v>
      </c>
      <c r="G950" s="36">
        <v>0.39489999999999997</v>
      </c>
    </row>
    <row r="951" spans="1:7" ht="15" customHeight="1">
      <c r="A951" s="36" t="str">
        <f t="shared" ref="A951:A982" si="94">A950</f>
        <v>山东</v>
      </c>
      <c r="B951" s="36" t="s">
        <v>1456</v>
      </c>
      <c r="C951" s="36" t="s">
        <v>1457</v>
      </c>
      <c r="D951" s="36">
        <v>1410</v>
      </c>
      <c r="E951" s="36">
        <v>1535</v>
      </c>
      <c r="F951" s="36">
        <v>30</v>
      </c>
      <c r="G951" s="36">
        <v>0.39489999999999997</v>
      </c>
    </row>
    <row r="952" spans="1:7" ht="15" customHeight="1">
      <c r="A952" s="36" t="str">
        <f t="shared" si="94"/>
        <v>山东</v>
      </c>
      <c r="B952" s="36" t="str">
        <f t="shared" ref="B952:B960" si="95">B951</f>
        <v>青岛市</v>
      </c>
      <c r="C952" s="36" t="s">
        <v>1458</v>
      </c>
      <c r="D952" s="36">
        <v>1412</v>
      </c>
      <c r="E952" s="36">
        <v>1536</v>
      </c>
      <c r="F952" s="36">
        <v>30</v>
      </c>
      <c r="G952" s="36">
        <v>0.39489999999999997</v>
      </c>
    </row>
    <row r="953" spans="1:7" ht="15" customHeight="1">
      <c r="A953" s="36" t="str">
        <f t="shared" si="94"/>
        <v>山东</v>
      </c>
      <c r="B953" s="36" t="str">
        <f t="shared" si="95"/>
        <v>青岛市</v>
      </c>
      <c r="C953" s="36" t="s">
        <v>1459</v>
      </c>
      <c r="D953" s="36">
        <v>1416</v>
      </c>
      <c r="E953" s="36">
        <v>1540</v>
      </c>
      <c r="F953" s="36">
        <v>30</v>
      </c>
      <c r="G953" s="36">
        <v>0.39489999999999997</v>
      </c>
    </row>
    <row r="954" spans="1:7" ht="15" customHeight="1">
      <c r="A954" s="36" t="str">
        <f t="shared" si="94"/>
        <v>山东</v>
      </c>
      <c r="B954" s="36" t="str">
        <f t="shared" si="95"/>
        <v>青岛市</v>
      </c>
      <c r="C954" s="36" t="s">
        <v>1460</v>
      </c>
      <c r="D954" s="36">
        <v>1446</v>
      </c>
      <c r="E954" s="36">
        <v>1586</v>
      </c>
      <c r="F954" s="36">
        <v>30</v>
      </c>
      <c r="G954" s="36">
        <v>0.39489999999999997</v>
      </c>
    </row>
    <row r="955" spans="1:7" ht="15" customHeight="1">
      <c r="A955" s="36" t="str">
        <f t="shared" si="94"/>
        <v>山东</v>
      </c>
      <c r="B955" s="36" t="str">
        <f t="shared" si="95"/>
        <v>青岛市</v>
      </c>
      <c r="C955" s="36" t="s">
        <v>1461</v>
      </c>
      <c r="D955" s="36">
        <v>1413</v>
      </c>
      <c r="E955" s="36">
        <v>1540</v>
      </c>
      <c r="F955" s="36">
        <v>30</v>
      </c>
      <c r="G955" s="36">
        <v>0.39489999999999997</v>
      </c>
    </row>
    <row r="956" spans="1:7" ht="15" customHeight="1">
      <c r="A956" s="36" t="str">
        <f t="shared" si="94"/>
        <v>山东</v>
      </c>
      <c r="B956" s="36" t="str">
        <f t="shared" si="95"/>
        <v>青岛市</v>
      </c>
      <c r="C956" s="36" t="s">
        <v>1462</v>
      </c>
      <c r="D956" s="36">
        <v>1406</v>
      </c>
      <c r="E956" s="36">
        <v>1521</v>
      </c>
      <c r="F956" s="36">
        <v>30</v>
      </c>
      <c r="G956" s="36">
        <v>0.39489999999999997</v>
      </c>
    </row>
    <row r="957" spans="1:7" ht="15" customHeight="1">
      <c r="A957" s="36" t="str">
        <f t="shared" si="94"/>
        <v>山东</v>
      </c>
      <c r="B957" s="36" t="str">
        <f t="shared" si="95"/>
        <v>青岛市</v>
      </c>
      <c r="C957" s="36" t="s">
        <v>1463</v>
      </c>
      <c r="D957" s="36">
        <v>1457</v>
      </c>
      <c r="E957" s="36">
        <v>1603</v>
      </c>
      <c r="F957" s="36">
        <v>30</v>
      </c>
      <c r="G957" s="36">
        <v>0.39489999999999997</v>
      </c>
    </row>
    <row r="958" spans="1:7" ht="15" customHeight="1">
      <c r="A958" s="36" t="str">
        <f t="shared" si="94"/>
        <v>山东</v>
      </c>
      <c r="B958" s="36" t="str">
        <f t="shared" si="95"/>
        <v>青岛市</v>
      </c>
      <c r="C958" s="36" t="s">
        <v>1464</v>
      </c>
      <c r="D958" s="36">
        <v>1406</v>
      </c>
      <c r="E958" s="36">
        <v>1531</v>
      </c>
      <c r="F958" s="36">
        <v>30</v>
      </c>
      <c r="G958" s="36">
        <v>0.39489999999999997</v>
      </c>
    </row>
    <row r="959" spans="1:7" ht="15" customHeight="1">
      <c r="A959" s="36" t="str">
        <f t="shared" si="94"/>
        <v>山东</v>
      </c>
      <c r="B959" s="36" t="str">
        <f t="shared" si="95"/>
        <v>青岛市</v>
      </c>
      <c r="C959" s="36" t="s">
        <v>1465</v>
      </c>
      <c r="D959" s="36">
        <v>1450</v>
      </c>
      <c r="E959" s="36">
        <v>1593</v>
      </c>
      <c r="F959" s="36">
        <v>30</v>
      </c>
      <c r="G959" s="36">
        <v>0.39489999999999997</v>
      </c>
    </row>
    <row r="960" spans="1:7" ht="15" customHeight="1">
      <c r="A960" s="36" t="str">
        <f t="shared" si="94"/>
        <v>山东</v>
      </c>
      <c r="B960" s="36" t="str">
        <f t="shared" si="95"/>
        <v>青岛市</v>
      </c>
      <c r="C960" s="36" t="s">
        <v>1466</v>
      </c>
      <c r="D960" s="36">
        <v>1450</v>
      </c>
      <c r="E960" s="36">
        <v>1595</v>
      </c>
      <c r="F960" s="36">
        <v>30</v>
      </c>
      <c r="G960" s="36">
        <v>0.39489999999999997</v>
      </c>
    </row>
    <row r="961" spans="1:7" ht="15" customHeight="1">
      <c r="A961" s="36" t="str">
        <f t="shared" si="94"/>
        <v>山东</v>
      </c>
      <c r="B961" s="36" t="s">
        <v>1467</v>
      </c>
      <c r="C961" s="36" t="s">
        <v>1468</v>
      </c>
      <c r="D961" s="36">
        <v>1386</v>
      </c>
      <c r="E961" s="36">
        <v>1514</v>
      </c>
      <c r="F961" s="36">
        <v>30</v>
      </c>
      <c r="G961" s="36">
        <v>0.39489999999999997</v>
      </c>
    </row>
    <row r="962" spans="1:7" ht="15" customHeight="1">
      <c r="A962" s="36" t="str">
        <f t="shared" si="94"/>
        <v>山东</v>
      </c>
      <c r="B962" s="36" t="str">
        <f t="shared" ref="B962:B968" si="96">B961</f>
        <v>淄博市</v>
      </c>
      <c r="C962" s="36" t="s">
        <v>1469</v>
      </c>
      <c r="D962" s="36">
        <v>1390</v>
      </c>
      <c r="E962" s="36">
        <v>1526</v>
      </c>
      <c r="F962" s="36">
        <v>30</v>
      </c>
      <c r="G962" s="36">
        <v>0.39489999999999997</v>
      </c>
    </row>
    <row r="963" spans="1:7" ht="15" customHeight="1">
      <c r="A963" s="36" t="str">
        <f t="shared" si="94"/>
        <v>山东</v>
      </c>
      <c r="B963" s="36" t="str">
        <f t="shared" si="96"/>
        <v>淄博市</v>
      </c>
      <c r="C963" s="36" t="s">
        <v>1470</v>
      </c>
      <c r="D963" s="36">
        <v>1386</v>
      </c>
      <c r="E963" s="36">
        <v>1520</v>
      </c>
      <c r="F963" s="36">
        <v>30</v>
      </c>
      <c r="G963" s="36">
        <v>0.39489999999999997</v>
      </c>
    </row>
    <row r="964" spans="1:7" ht="15" customHeight="1">
      <c r="A964" s="36" t="str">
        <f t="shared" si="94"/>
        <v>山东</v>
      </c>
      <c r="B964" s="36" t="str">
        <f t="shared" si="96"/>
        <v>淄博市</v>
      </c>
      <c r="C964" s="36" t="s">
        <v>1471</v>
      </c>
      <c r="D964" s="36">
        <v>1393</v>
      </c>
      <c r="E964" s="36">
        <v>1534</v>
      </c>
      <c r="F964" s="36">
        <v>30</v>
      </c>
      <c r="G964" s="36">
        <v>0.39489999999999997</v>
      </c>
    </row>
    <row r="965" spans="1:7" ht="15" customHeight="1">
      <c r="A965" s="36" t="str">
        <f t="shared" si="94"/>
        <v>山东</v>
      </c>
      <c r="B965" s="36" t="str">
        <f t="shared" si="96"/>
        <v>淄博市</v>
      </c>
      <c r="C965" s="36" t="s">
        <v>1472</v>
      </c>
      <c r="D965" s="36">
        <v>1384</v>
      </c>
      <c r="E965" s="36">
        <v>1516</v>
      </c>
      <c r="F965" s="36">
        <v>30</v>
      </c>
      <c r="G965" s="36">
        <v>0.39489999999999997</v>
      </c>
    </row>
    <row r="966" spans="1:7" ht="15" customHeight="1">
      <c r="A966" s="36" t="str">
        <f t="shared" si="94"/>
        <v>山东</v>
      </c>
      <c r="B966" s="36" t="str">
        <f t="shared" si="96"/>
        <v>淄博市</v>
      </c>
      <c r="C966" s="36" t="s">
        <v>1473</v>
      </c>
      <c r="D966" s="36">
        <v>1382</v>
      </c>
      <c r="E966" s="36">
        <v>1509</v>
      </c>
      <c r="F966" s="36">
        <v>30</v>
      </c>
      <c r="G966" s="36">
        <v>0.39489999999999997</v>
      </c>
    </row>
    <row r="967" spans="1:7" ht="15" customHeight="1">
      <c r="A967" s="36" t="str">
        <f t="shared" si="94"/>
        <v>山东</v>
      </c>
      <c r="B967" s="36" t="str">
        <f t="shared" si="96"/>
        <v>淄博市</v>
      </c>
      <c r="C967" s="36" t="s">
        <v>1474</v>
      </c>
      <c r="D967" s="36">
        <v>1386</v>
      </c>
      <c r="E967" s="36">
        <v>1513</v>
      </c>
      <c r="F967" s="36">
        <v>30</v>
      </c>
      <c r="G967" s="36">
        <v>0.39489999999999997</v>
      </c>
    </row>
    <row r="968" spans="1:7" ht="15" customHeight="1">
      <c r="A968" s="36" t="str">
        <f t="shared" si="94"/>
        <v>山东</v>
      </c>
      <c r="B968" s="36" t="str">
        <f t="shared" si="96"/>
        <v>淄博市</v>
      </c>
      <c r="C968" s="36" t="s">
        <v>1475</v>
      </c>
      <c r="D968" s="36">
        <v>1408</v>
      </c>
      <c r="E968" s="36">
        <v>1542</v>
      </c>
      <c r="F968" s="36">
        <v>30</v>
      </c>
      <c r="G968" s="36">
        <v>0.39489999999999997</v>
      </c>
    </row>
    <row r="969" spans="1:7" ht="15" customHeight="1">
      <c r="A969" s="36" t="str">
        <f t="shared" si="94"/>
        <v>山东</v>
      </c>
      <c r="B969" s="36" t="s">
        <v>1476</v>
      </c>
      <c r="C969" s="36" t="s">
        <v>1477</v>
      </c>
      <c r="D969" s="36">
        <v>1342</v>
      </c>
      <c r="E969" s="36">
        <v>1430</v>
      </c>
      <c r="F969" s="36">
        <v>30</v>
      </c>
      <c r="G969" s="36">
        <v>0.39489999999999997</v>
      </c>
    </row>
    <row r="970" spans="1:7" ht="15" customHeight="1">
      <c r="A970" s="36" t="str">
        <f t="shared" si="94"/>
        <v>山东</v>
      </c>
      <c r="B970" s="36" t="str">
        <f>B969</f>
        <v>枣庄市</v>
      </c>
      <c r="C970" s="36" t="s">
        <v>1448</v>
      </c>
      <c r="D970" s="36">
        <v>1364</v>
      </c>
      <c r="E970" s="36">
        <v>1455</v>
      </c>
      <c r="F970" s="36">
        <v>30</v>
      </c>
      <c r="G970" s="36">
        <v>0.39489999999999997</v>
      </c>
    </row>
    <row r="971" spans="1:7" ht="15" customHeight="1">
      <c r="A971" s="36" t="str">
        <f t="shared" si="94"/>
        <v>山东</v>
      </c>
      <c r="B971" s="36" t="str">
        <f>B970</f>
        <v>枣庄市</v>
      </c>
      <c r="C971" s="36" t="s">
        <v>1478</v>
      </c>
      <c r="D971" s="36">
        <v>1369</v>
      </c>
      <c r="E971" s="36">
        <v>1465</v>
      </c>
      <c r="F971" s="36">
        <v>30</v>
      </c>
      <c r="G971" s="36">
        <v>0.39489999999999997</v>
      </c>
    </row>
    <row r="972" spans="1:7" ht="15" customHeight="1">
      <c r="A972" s="36" t="str">
        <f t="shared" si="94"/>
        <v>山东</v>
      </c>
      <c r="B972" s="36" t="str">
        <f>B971</f>
        <v>枣庄市</v>
      </c>
      <c r="C972" s="36" t="s">
        <v>1479</v>
      </c>
      <c r="D972" s="36">
        <v>1353</v>
      </c>
      <c r="E972" s="36">
        <v>1447</v>
      </c>
      <c r="F972" s="36">
        <v>30</v>
      </c>
      <c r="G972" s="36">
        <v>0.39489999999999997</v>
      </c>
    </row>
    <row r="973" spans="1:7" ht="15" customHeight="1">
      <c r="A973" s="36" t="str">
        <f t="shared" si="94"/>
        <v>山东</v>
      </c>
      <c r="B973" s="36" t="str">
        <f>B972</f>
        <v>枣庄市</v>
      </c>
      <c r="C973" s="36" t="s">
        <v>1480</v>
      </c>
      <c r="D973" s="36">
        <v>1383</v>
      </c>
      <c r="E973" s="36">
        <v>1480</v>
      </c>
      <c r="F973" s="36">
        <v>30</v>
      </c>
      <c r="G973" s="36">
        <v>0.39489999999999997</v>
      </c>
    </row>
    <row r="974" spans="1:7" ht="15" customHeight="1">
      <c r="A974" s="36" t="str">
        <f t="shared" si="94"/>
        <v>山东</v>
      </c>
      <c r="B974" s="36" t="str">
        <f>B973</f>
        <v>枣庄市</v>
      </c>
      <c r="C974" s="36" t="s">
        <v>1481</v>
      </c>
      <c r="D974" s="36">
        <v>1327</v>
      </c>
      <c r="E974" s="36">
        <v>1417</v>
      </c>
      <c r="F974" s="36">
        <v>30</v>
      </c>
      <c r="G974" s="36">
        <v>0.39489999999999997</v>
      </c>
    </row>
    <row r="975" spans="1:7" ht="15" customHeight="1">
      <c r="A975" s="36" t="str">
        <f t="shared" si="94"/>
        <v>山东</v>
      </c>
      <c r="B975" s="36" t="s">
        <v>1482</v>
      </c>
      <c r="C975" s="36" t="s">
        <v>1483</v>
      </c>
      <c r="D975" s="36">
        <v>1419</v>
      </c>
      <c r="E975" s="36">
        <v>1561</v>
      </c>
      <c r="F975" s="36">
        <v>30</v>
      </c>
      <c r="G975" s="36">
        <v>0.39489999999999997</v>
      </c>
    </row>
    <row r="976" spans="1:7" ht="15" customHeight="1">
      <c r="A976" s="36" t="str">
        <f t="shared" si="94"/>
        <v>山东</v>
      </c>
      <c r="B976" s="36" t="str">
        <f>B975</f>
        <v>东营市</v>
      </c>
      <c r="C976" s="36" t="s">
        <v>1484</v>
      </c>
      <c r="D976" s="36">
        <v>1435</v>
      </c>
      <c r="E976" s="36">
        <v>1584</v>
      </c>
      <c r="F976" s="36">
        <v>30</v>
      </c>
      <c r="G976" s="36">
        <v>0.39489999999999997</v>
      </c>
    </row>
    <row r="977" spans="1:7" ht="15" customHeight="1">
      <c r="A977" s="36" t="str">
        <f t="shared" si="94"/>
        <v>山东</v>
      </c>
      <c r="B977" s="36" t="str">
        <f>B976</f>
        <v>东营市</v>
      </c>
      <c r="C977" s="36" t="s">
        <v>1485</v>
      </c>
      <c r="D977" s="36">
        <v>1435</v>
      </c>
      <c r="E977" s="36">
        <v>1584</v>
      </c>
      <c r="F977" s="36">
        <v>30</v>
      </c>
      <c r="G977" s="36">
        <v>0.39489999999999997</v>
      </c>
    </row>
    <row r="978" spans="1:7" ht="15" customHeight="1">
      <c r="A978" s="36" t="str">
        <f t="shared" si="94"/>
        <v>山东</v>
      </c>
      <c r="B978" s="36" t="str">
        <f>B977</f>
        <v>东营市</v>
      </c>
      <c r="C978" s="36" t="s">
        <v>1486</v>
      </c>
      <c r="D978" s="36">
        <v>1435</v>
      </c>
      <c r="E978" s="36">
        <v>1584</v>
      </c>
      <c r="F978" s="36">
        <v>30</v>
      </c>
      <c r="G978" s="36">
        <v>0.39489999999999997</v>
      </c>
    </row>
    <row r="979" spans="1:7" ht="15" customHeight="1">
      <c r="A979" s="36" t="str">
        <f t="shared" si="94"/>
        <v>山东</v>
      </c>
      <c r="B979" s="36" t="str">
        <f>B978</f>
        <v>东营市</v>
      </c>
      <c r="C979" s="36" t="s">
        <v>1487</v>
      </c>
      <c r="D979" s="36">
        <v>1402</v>
      </c>
      <c r="E979" s="36">
        <v>1536</v>
      </c>
      <c r="F979" s="36">
        <v>30</v>
      </c>
      <c r="G979" s="36">
        <v>0.39489999999999997</v>
      </c>
    </row>
    <row r="980" spans="1:7" ht="15" customHeight="1">
      <c r="A980" s="36" t="str">
        <f t="shared" si="94"/>
        <v>山东</v>
      </c>
      <c r="B980" s="36" t="s">
        <v>1488</v>
      </c>
      <c r="C980" s="36" t="s">
        <v>1489</v>
      </c>
      <c r="D980" s="36">
        <v>1384</v>
      </c>
      <c r="E980" s="36">
        <v>1518</v>
      </c>
      <c r="F980" s="36">
        <v>30</v>
      </c>
      <c r="G980" s="36">
        <v>0.39489999999999997</v>
      </c>
    </row>
    <row r="981" spans="1:7" ht="15" customHeight="1">
      <c r="A981" s="36" t="str">
        <f t="shared" si="94"/>
        <v>山东</v>
      </c>
      <c r="B981" s="36" t="str">
        <f t="shared" ref="B981:B991" si="97">B980</f>
        <v>烟台市</v>
      </c>
      <c r="C981" s="36" t="s">
        <v>1490</v>
      </c>
      <c r="D981" s="36">
        <v>1388</v>
      </c>
      <c r="E981" s="36">
        <v>1525</v>
      </c>
      <c r="F981" s="36">
        <v>30</v>
      </c>
      <c r="G981" s="36">
        <v>0.39489999999999997</v>
      </c>
    </row>
    <row r="982" spans="1:7" ht="15" customHeight="1">
      <c r="A982" s="36" t="str">
        <f t="shared" si="94"/>
        <v>山东</v>
      </c>
      <c r="B982" s="36" t="str">
        <f t="shared" si="97"/>
        <v>烟台市</v>
      </c>
      <c r="C982" s="36" t="s">
        <v>1491</v>
      </c>
      <c r="D982" s="36">
        <v>1464</v>
      </c>
      <c r="E982" s="36">
        <v>1635</v>
      </c>
      <c r="F982" s="36">
        <v>30</v>
      </c>
      <c r="G982" s="36">
        <v>0.39489999999999997</v>
      </c>
    </row>
    <row r="983" spans="1:7" ht="15" customHeight="1">
      <c r="A983" s="36" t="str">
        <f t="shared" ref="A983:A1014" si="98">A982</f>
        <v>山东</v>
      </c>
      <c r="B983" s="36" t="str">
        <f t="shared" si="97"/>
        <v>烟台市</v>
      </c>
      <c r="C983" s="36" t="s">
        <v>1492</v>
      </c>
      <c r="D983" s="36">
        <v>1435</v>
      </c>
      <c r="E983" s="36">
        <v>1592</v>
      </c>
      <c r="F983" s="36">
        <v>30</v>
      </c>
      <c r="G983" s="36">
        <v>0.39489999999999997</v>
      </c>
    </row>
    <row r="984" spans="1:7" ht="15" customHeight="1">
      <c r="A984" s="36" t="str">
        <f t="shared" si="98"/>
        <v>山东</v>
      </c>
      <c r="B984" s="36" t="str">
        <f t="shared" si="97"/>
        <v>烟台市</v>
      </c>
      <c r="C984" s="36" t="s">
        <v>1493</v>
      </c>
      <c r="D984" s="36">
        <v>1431</v>
      </c>
      <c r="E984" s="36">
        <v>1583</v>
      </c>
      <c r="F984" s="36">
        <v>30</v>
      </c>
      <c r="G984" s="36">
        <v>0.39489999999999997</v>
      </c>
    </row>
    <row r="985" spans="1:7" ht="15" customHeight="1">
      <c r="A985" s="36" t="str">
        <f t="shared" si="98"/>
        <v>山东</v>
      </c>
      <c r="B985" s="36" t="str">
        <f t="shared" si="97"/>
        <v>烟台市</v>
      </c>
      <c r="C985" s="36" t="s">
        <v>1494</v>
      </c>
      <c r="D985" s="36">
        <v>1448</v>
      </c>
      <c r="E985" s="36">
        <v>1596</v>
      </c>
      <c r="F985" s="36">
        <v>30</v>
      </c>
      <c r="G985" s="36">
        <v>0.39489999999999997</v>
      </c>
    </row>
    <row r="986" spans="1:7" ht="15" customHeight="1">
      <c r="A986" s="36" t="str">
        <f t="shared" si="98"/>
        <v>山东</v>
      </c>
      <c r="B986" s="36" t="str">
        <f t="shared" si="97"/>
        <v>烟台市</v>
      </c>
      <c r="C986" s="36" t="s">
        <v>1495</v>
      </c>
      <c r="D986" s="36">
        <v>1438</v>
      </c>
      <c r="E986" s="36">
        <v>1576</v>
      </c>
      <c r="F986" s="36">
        <v>30</v>
      </c>
      <c r="G986" s="36">
        <v>0.39489999999999997</v>
      </c>
    </row>
    <row r="987" spans="1:7" ht="15" customHeight="1">
      <c r="A987" s="36" t="str">
        <f t="shared" si="98"/>
        <v>山东</v>
      </c>
      <c r="B987" s="36" t="str">
        <f t="shared" si="97"/>
        <v>烟台市</v>
      </c>
      <c r="C987" s="36" t="s">
        <v>1496</v>
      </c>
      <c r="D987" s="36">
        <v>1425</v>
      </c>
      <c r="E987" s="36">
        <v>1579</v>
      </c>
      <c r="F987" s="36">
        <v>30</v>
      </c>
      <c r="G987" s="36">
        <v>0.39489999999999997</v>
      </c>
    </row>
    <row r="988" spans="1:7" ht="15" customHeight="1">
      <c r="A988" s="36" t="str">
        <f t="shared" si="98"/>
        <v>山东</v>
      </c>
      <c r="B988" s="36" t="str">
        <f t="shared" si="97"/>
        <v>烟台市</v>
      </c>
      <c r="C988" s="36" t="s">
        <v>1497</v>
      </c>
      <c r="D988" s="36">
        <v>1438</v>
      </c>
      <c r="E988" s="36">
        <v>1588</v>
      </c>
      <c r="F988" s="36">
        <v>30</v>
      </c>
      <c r="G988" s="36">
        <v>0.39489999999999997</v>
      </c>
    </row>
    <row r="989" spans="1:7" ht="15" customHeight="1">
      <c r="A989" s="36" t="str">
        <f t="shared" si="98"/>
        <v>山东</v>
      </c>
      <c r="B989" s="36" t="str">
        <f t="shared" si="97"/>
        <v>烟台市</v>
      </c>
      <c r="C989" s="36" t="s">
        <v>1498</v>
      </c>
      <c r="D989" s="36">
        <v>1437</v>
      </c>
      <c r="E989" s="36">
        <v>1591</v>
      </c>
      <c r="F989" s="36">
        <v>30</v>
      </c>
      <c r="G989" s="36">
        <v>0.39489999999999997</v>
      </c>
    </row>
    <row r="990" spans="1:7" ht="15" customHeight="1">
      <c r="A990" s="36" t="str">
        <f t="shared" si="98"/>
        <v>山东</v>
      </c>
      <c r="B990" s="36" t="str">
        <f t="shared" si="97"/>
        <v>烟台市</v>
      </c>
      <c r="C990" s="36" t="s">
        <v>1499</v>
      </c>
      <c r="D990" s="36">
        <v>1452</v>
      </c>
      <c r="E990" s="36">
        <v>1598</v>
      </c>
      <c r="F990" s="36">
        <v>30</v>
      </c>
      <c r="G990" s="36">
        <v>0.39489999999999997</v>
      </c>
    </row>
    <row r="991" spans="1:7" ht="15" customHeight="1">
      <c r="A991" s="36" t="str">
        <f t="shared" si="98"/>
        <v>山东</v>
      </c>
      <c r="B991" s="36" t="str">
        <f t="shared" si="97"/>
        <v>烟台市</v>
      </c>
      <c r="C991" s="36" t="s">
        <v>1500</v>
      </c>
      <c r="D991" s="36">
        <v>1423</v>
      </c>
      <c r="E991" s="36">
        <v>1567</v>
      </c>
      <c r="F991" s="36">
        <v>30</v>
      </c>
      <c r="G991" s="36">
        <v>0.39489999999999997</v>
      </c>
    </row>
    <row r="992" spans="1:7" ht="15" customHeight="1">
      <c r="A992" s="36" t="str">
        <f t="shared" si="98"/>
        <v>山东</v>
      </c>
      <c r="B992" s="36" t="s">
        <v>1501</v>
      </c>
      <c r="C992" s="36" t="s">
        <v>1502</v>
      </c>
      <c r="D992" s="36">
        <v>1394</v>
      </c>
      <c r="E992" s="36">
        <v>1522</v>
      </c>
      <c r="F992" s="36">
        <v>30</v>
      </c>
      <c r="G992" s="36">
        <v>0.39489999999999997</v>
      </c>
    </row>
    <row r="993" spans="1:7" ht="15" customHeight="1">
      <c r="A993" s="36" t="str">
        <f t="shared" si="98"/>
        <v>山东</v>
      </c>
      <c r="B993" s="36" t="str">
        <f t="shared" ref="B993:B1003" si="99">B992</f>
        <v>潍坊市</v>
      </c>
      <c r="C993" s="36" t="s">
        <v>1503</v>
      </c>
      <c r="D993" s="36">
        <v>1393</v>
      </c>
      <c r="E993" s="36">
        <v>1524</v>
      </c>
      <c r="F993" s="36">
        <v>30</v>
      </c>
      <c r="G993" s="36">
        <v>0.39489999999999997</v>
      </c>
    </row>
    <row r="994" spans="1:7" ht="15" customHeight="1">
      <c r="A994" s="36" t="str">
        <f t="shared" si="98"/>
        <v>山东</v>
      </c>
      <c r="B994" s="36" t="str">
        <f t="shared" si="99"/>
        <v>潍坊市</v>
      </c>
      <c r="C994" s="36" t="s">
        <v>1504</v>
      </c>
      <c r="D994" s="36">
        <v>1392</v>
      </c>
      <c r="E994" s="36">
        <v>1522</v>
      </c>
      <c r="F994" s="36">
        <v>30</v>
      </c>
      <c r="G994" s="36">
        <v>0.39489999999999997</v>
      </c>
    </row>
    <row r="995" spans="1:7" ht="15" customHeight="1">
      <c r="A995" s="36" t="str">
        <f t="shared" si="98"/>
        <v>山东</v>
      </c>
      <c r="B995" s="36" t="str">
        <f t="shared" si="99"/>
        <v>潍坊市</v>
      </c>
      <c r="C995" s="36" t="s">
        <v>1505</v>
      </c>
      <c r="D995" s="36">
        <v>1397</v>
      </c>
      <c r="E995" s="36">
        <v>1528</v>
      </c>
      <c r="F995" s="36">
        <v>30</v>
      </c>
      <c r="G995" s="36">
        <v>0.39489999999999997</v>
      </c>
    </row>
    <row r="996" spans="1:7" ht="15" customHeight="1">
      <c r="A996" s="36" t="str">
        <f t="shared" si="98"/>
        <v>山东</v>
      </c>
      <c r="B996" s="36" t="str">
        <f t="shared" si="99"/>
        <v>潍坊市</v>
      </c>
      <c r="C996" s="36" t="s">
        <v>1506</v>
      </c>
      <c r="D996" s="36">
        <v>1414</v>
      </c>
      <c r="E996" s="36">
        <v>1532</v>
      </c>
      <c r="F996" s="36">
        <v>30</v>
      </c>
      <c r="G996" s="36">
        <v>0.39489999999999997</v>
      </c>
    </row>
    <row r="997" spans="1:7" ht="15" customHeight="1">
      <c r="A997" s="36" t="str">
        <f t="shared" si="98"/>
        <v>山东</v>
      </c>
      <c r="B997" s="36" t="str">
        <f t="shared" si="99"/>
        <v>潍坊市</v>
      </c>
      <c r="C997" s="36" t="s">
        <v>1507</v>
      </c>
      <c r="D997" s="36">
        <v>1390</v>
      </c>
      <c r="E997" s="36">
        <v>1524</v>
      </c>
      <c r="F997" s="36">
        <v>30</v>
      </c>
      <c r="G997" s="36">
        <v>0.39489999999999997</v>
      </c>
    </row>
    <row r="998" spans="1:7" ht="15" customHeight="1">
      <c r="A998" s="36" t="str">
        <f t="shared" si="98"/>
        <v>山东</v>
      </c>
      <c r="B998" s="36" t="str">
        <f t="shared" si="99"/>
        <v>潍坊市</v>
      </c>
      <c r="C998" s="36" t="s">
        <v>1508</v>
      </c>
      <c r="D998" s="36">
        <v>1386</v>
      </c>
      <c r="E998" s="36">
        <v>1514</v>
      </c>
      <c r="F998" s="36">
        <v>30</v>
      </c>
      <c r="G998" s="36">
        <v>0.39489999999999997</v>
      </c>
    </row>
    <row r="999" spans="1:7" ht="15" customHeight="1">
      <c r="A999" s="36" t="str">
        <f t="shared" si="98"/>
        <v>山东</v>
      </c>
      <c r="B999" s="36" t="str">
        <f t="shared" si="99"/>
        <v>潍坊市</v>
      </c>
      <c r="C999" s="36" t="s">
        <v>1509</v>
      </c>
      <c r="D999" s="36">
        <v>1403</v>
      </c>
      <c r="E999" s="36">
        <v>1526</v>
      </c>
      <c r="F999" s="36">
        <v>30</v>
      </c>
      <c r="G999" s="36">
        <v>0.39489999999999997</v>
      </c>
    </row>
    <row r="1000" spans="1:7" ht="15" customHeight="1">
      <c r="A1000" s="36" t="str">
        <f t="shared" si="98"/>
        <v>山东</v>
      </c>
      <c r="B1000" s="36" t="str">
        <f t="shared" si="99"/>
        <v>潍坊市</v>
      </c>
      <c r="C1000" s="36" t="s">
        <v>1510</v>
      </c>
      <c r="D1000" s="36">
        <v>1423</v>
      </c>
      <c r="E1000" s="36">
        <v>1559</v>
      </c>
      <c r="F1000" s="36">
        <v>30</v>
      </c>
      <c r="G1000" s="36">
        <v>0.39489999999999997</v>
      </c>
    </row>
    <row r="1001" spans="1:7" ht="15" customHeight="1">
      <c r="A1001" s="36" t="str">
        <f t="shared" si="98"/>
        <v>山东</v>
      </c>
      <c r="B1001" s="36" t="str">
        <f t="shared" si="99"/>
        <v>潍坊市</v>
      </c>
      <c r="C1001" s="36" t="s">
        <v>1511</v>
      </c>
      <c r="D1001" s="36">
        <v>1406</v>
      </c>
      <c r="E1001" s="36">
        <v>1531</v>
      </c>
      <c r="F1001" s="36">
        <v>30</v>
      </c>
      <c r="G1001" s="36">
        <v>0.39489999999999997</v>
      </c>
    </row>
    <row r="1002" spans="1:7" ht="15" customHeight="1">
      <c r="A1002" s="36" t="str">
        <f t="shared" si="98"/>
        <v>山东</v>
      </c>
      <c r="B1002" s="36" t="str">
        <f t="shared" si="99"/>
        <v>潍坊市</v>
      </c>
      <c r="C1002" s="36" t="s">
        <v>1512</v>
      </c>
      <c r="D1002" s="36">
        <v>1402</v>
      </c>
      <c r="E1002" s="36">
        <v>1527</v>
      </c>
      <c r="F1002" s="36">
        <v>30</v>
      </c>
      <c r="G1002" s="36">
        <v>0.39489999999999997</v>
      </c>
    </row>
    <row r="1003" spans="1:7" ht="15" customHeight="1">
      <c r="A1003" s="36" t="str">
        <f t="shared" si="98"/>
        <v>山东</v>
      </c>
      <c r="B1003" s="36" t="str">
        <f t="shared" si="99"/>
        <v>潍坊市</v>
      </c>
      <c r="C1003" s="36" t="s">
        <v>1513</v>
      </c>
      <c r="D1003" s="36">
        <v>1393</v>
      </c>
      <c r="E1003" s="36">
        <v>1524</v>
      </c>
      <c r="F1003" s="36">
        <v>30</v>
      </c>
      <c r="G1003" s="36">
        <v>0.39489999999999997</v>
      </c>
    </row>
    <row r="1004" spans="1:7" ht="15" customHeight="1">
      <c r="A1004" s="36" t="str">
        <f t="shared" si="98"/>
        <v>山东</v>
      </c>
      <c r="B1004" s="36" t="s">
        <v>1514</v>
      </c>
      <c r="C1004" s="36" t="s">
        <v>1515</v>
      </c>
      <c r="D1004" s="36">
        <v>1314</v>
      </c>
      <c r="E1004" s="36">
        <v>1395</v>
      </c>
      <c r="F1004" s="36">
        <v>30</v>
      </c>
      <c r="G1004" s="36">
        <v>0.39489999999999997</v>
      </c>
    </row>
    <row r="1005" spans="1:7" ht="15" customHeight="1">
      <c r="A1005" s="36" t="str">
        <f t="shared" si="98"/>
        <v>山东</v>
      </c>
      <c r="B1005" s="36" t="str">
        <f t="shared" ref="B1005:B1014" si="100">B1004</f>
        <v>济宁市</v>
      </c>
      <c r="C1005" s="36" t="s">
        <v>1516</v>
      </c>
      <c r="D1005" s="36">
        <v>1312</v>
      </c>
      <c r="E1005" s="36">
        <v>1397</v>
      </c>
      <c r="F1005" s="36">
        <v>30</v>
      </c>
      <c r="G1005" s="36">
        <v>0.39489999999999997</v>
      </c>
    </row>
    <row r="1006" spans="1:7" ht="15" customHeight="1">
      <c r="A1006" s="36" t="str">
        <f t="shared" si="98"/>
        <v>山东</v>
      </c>
      <c r="B1006" s="36" t="str">
        <f t="shared" si="100"/>
        <v>济宁市</v>
      </c>
      <c r="C1006" s="36" t="s">
        <v>1517</v>
      </c>
      <c r="D1006" s="36">
        <v>1316</v>
      </c>
      <c r="E1006" s="36">
        <v>1397</v>
      </c>
      <c r="F1006" s="36">
        <v>30</v>
      </c>
      <c r="G1006" s="36">
        <v>0.39489999999999997</v>
      </c>
    </row>
    <row r="1007" spans="1:7" ht="15" customHeight="1">
      <c r="A1007" s="36" t="str">
        <f t="shared" si="98"/>
        <v>山东</v>
      </c>
      <c r="B1007" s="36" t="str">
        <f t="shared" si="100"/>
        <v>济宁市</v>
      </c>
      <c r="C1007" s="36" t="s">
        <v>1518</v>
      </c>
      <c r="D1007" s="36">
        <v>1315</v>
      </c>
      <c r="E1007" s="36">
        <v>1404</v>
      </c>
      <c r="F1007" s="36">
        <v>30</v>
      </c>
      <c r="G1007" s="36">
        <v>0.39489999999999997</v>
      </c>
    </row>
    <row r="1008" spans="1:7" ht="15" customHeight="1">
      <c r="A1008" s="36" t="str">
        <f t="shared" si="98"/>
        <v>山东</v>
      </c>
      <c r="B1008" s="36" t="str">
        <f t="shared" si="100"/>
        <v>济宁市</v>
      </c>
      <c r="C1008" s="36" t="s">
        <v>1519</v>
      </c>
      <c r="D1008" s="36">
        <v>1314</v>
      </c>
      <c r="E1008" s="36">
        <v>1397</v>
      </c>
      <c r="F1008" s="36">
        <v>30</v>
      </c>
      <c r="G1008" s="36">
        <v>0.39489999999999997</v>
      </c>
    </row>
    <row r="1009" spans="1:7" ht="15" customHeight="1">
      <c r="A1009" s="36" t="str">
        <f t="shared" si="98"/>
        <v>山东</v>
      </c>
      <c r="B1009" s="36" t="str">
        <f t="shared" si="100"/>
        <v>济宁市</v>
      </c>
      <c r="C1009" s="36" t="s">
        <v>1520</v>
      </c>
      <c r="D1009" s="36">
        <v>1314</v>
      </c>
      <c r="E1009" s="36">
        <v>1397</v>
      </c>
      <c r="F1009" s="36">
        <v>30</v>
      </c>
      <c r="G1009" s="36">
        <v>0.39489999999999997</v>
      </c>
    </row>
    <row r="1010" spans="1:7" ht="15" customHeight="1">
      <c r="A1010" s="36" t="str">
        <f t="shared" si="98"/>
        <v>山东</v>
      </c>
      <c r="B1010" s="36" t="str">
        <f t="shared" si="100"/>
        <v>济宁市</v>
      </c>
      <c r="C1010" s="36" t="s">
        <v>1521</v>
      </c>
      <c r="D1010" s="36">
        <v>1316</v>
      </c>
      <c r="E1010" s="36">
        <v>1409</v>
      </c>
      <c r="F1010" s="36">
        <v>30</v>
      </c>
      <c r="G1010" s="36">
        <v>0.39489999999999997</v>
      </c>
    </row>
    <row r="1011" spans="1:7" ht="15" customHeight="1">
      <c r="A1011" s="36" t="str">
        <f t="shared" si="98"/>
        <v>山东</v>
      </c>
      <c r="B1011" s="36" t="str">
        <f t="shared" si="100"/>
        <v>济宁市</v>
      </c>
      <c r="C1011" s="36" t="s">
        <v>1522</v>
      </c>
      <c r="D1011" s="36">
        <v>1316</v>
      </c>
      <c r="E1011" s="36">
        <v>1409</v>
      </c>
      <c r="F1011" s="36">
        <v>30</v>
      </c>
      <c r="G1011" s="36">
        <v>0.39489999999999997</v>
      </c>
    </row>
    <row r="1012" spans="1:7" ht="15" customHeight="1">
      <c r="A1012" s="36" t="str">
        <f t="shared" si="98"/>
        <v>山东</v>
      </c>
      <c r="B1012" s="36" t="str">
        <f t="shared" si="100"/>
        <v>济宁市</v>
      </c>
      <c r="C1012" s="36" t="s">
        <v>1523</v>
      </c>
      <c r="D1012" s="36">
        <v>1319</v>
      </c>
      <c r="E1012" s="36">
        <v>1399</v>
      </c>
      <c r="F1012" s="36">
        <v>30</v>
      </c>
      <c r="G1012" s="36">
        <v>0.39489999999999997</v>
      </c>
    </row>
    <row r="1013" spans="1:7" ht="15" customHeight="1">
      <c r="A1013" s="36" t="str">
        <f t="shared" si="98"/>
        <v>山东</v>
      </c>
      <c r="B1013" s="36" t="str">
        <f t="shared" si="100"/>
        <v>济宁市</v>
      </c>
      <c r="C1013" s="36" t="s">
        <v>1524</v>
      </c>
      <c r="D1013" s="36">
        <v>1318</v>
      </c>
      <c r="E1013" s="36">
        <v>1397</v>
      </c>
      <c r="F1013" s="36">
        <v>30</v>
      </c>
      <c r="G1013" s="36">
        <v>0.39489999999999997</v>
      </c>
    </row>
    <row r="1014" spans="1:7" ht="15" customHeight="1">
      <c r="A1014" s="36" t="str">
        <f t="shared" si="98"/>
        <v>山东</v>
      </c>
      <c r="B1014" s="36" t="str">
        <f t="shared" si="100"/>
        <v>济宁市</v>
      </c>
      <c r="C1014" s="36" t="s">
        <v>1525</v>
      </c>
      <c r="D1014" s="36">
        <v>1337</v>
      </c>
      <c r="E1014" s="36">
        <v>1434</v>
      </c>
      <c r="F1014" s="36">
        <v>30</v>
      </c>
      <c r="G1014" s="36">
        <v>0.39489999999999997</v>
      </c>
    </row>
    <row r="1015" spans="1:7" ht="15" customHeight="1">
      <c r="A1015" s="36" t="str">
        <f t="shared" ref="A1015:A1046" si="101">A1014</f>
        <v>山东</v>
      </c>
      <c r="B1015" s="36" t="s">
        <v>1526</v>
      </c>
      <c r="C1015" s="36" t="s">
        <v>1527</v>
      </c>
      <c r="D1015" s="36">
        <v>1387</v>
      </c>
      <c r="E1015" s="36">
        <v>1515</v>
      </c>
      <c r="F1015" s="36">
        <v>30</v>
      </c>
      <c r="G1015" s="36">
        <v>0.39489999999999997</v>
      </c>
    </row>
    <row r="1016" spans="1:7" ht="15" customHeight="1">
      <c r="A1016" s="36" t="str">
        <f t="shared" si="101"/>
        <v>山东</v>
      </c>
      <c r="B1016" s="36" t="str">
        <f>B1015</f>
        <v>泰安市</v>
      </c>
      <c r="C1016" s="36" t="s">
        <v>1528</v>
      </c>
      <c r="D1016" s="36">
        <v>1385</v>
      </c>
      <c r="E1016" s="36">
        <v>1517</v>
      </c>
      <c r="F1016" s="36">
        <v>30</v>
      </c>
      <c r="G1016" s="36">
        <v>0.39489999999999997</v>
      </c>
    </row>
    <row r="1017" spans="1:7" ht="15" customHeight="1">
      <c r="A1017" s="36" t="str">
        <f t="shared" si="101"/>
        <v>山东</v>
      </c>
      <c r="B1017" s="36" t="str">
        <f>B1016</f>
        <v>泰安市</v>
      </c>
      <c r="C1017" s="36" t="s">
        <v>1529</v>
      </c>
      <c r="D1017" s="36">
        <v>1398</v>
      </c>
      <c r="E1017" s="36">
        <v>1519</v>
      </c>
      <c r="F1017" s="36">
        <v>30</v>
      </c>
      <c r="G1017" s="36">
        <v>0.39489999999999997</v>
      </c>
    </row>
    <row r="1018" spans="1:7" ht="15" customHeight="1">
      <c r="A1018" s="36" t="str">
        <f t="shared" si="101"/>
        <v>山东</v>
      </c>
      <c r="B1018" s="36" t="str">
        <f>B1017</f>
        <v>泰安市</v>
      </c>
      <c r="C1018" s="36" t="s">
        <v>1530</v>
      </c>
      <c r="D1018" s="36">
        <v>1355</v>
      </c>
      <c r="E1018" s="36">
        <v>1458</v>
      </c>
      <c r="F1018" s="36">
        <v>30</v>
      </c>
      <c r="G1018" s="36">
        <v>0.39489999999999997</v>
      </c>
    </row>
    <row r="1019" spans="1:7" ht="15" customHeight="1">
      <c r="A1019" s="36" t="str">
        <f t="shared" si="101"/>
        <v>山东</v>
      </c>
      <c r="B1019" s="36" t="str">
        <f>B1018</f>
        <v>泰安市</v>
      </c>
      <c r="C1019" s="36" t="s">
        <v>1531</v>
      </c>
      <c r="D1019" s="36">
        <v>1319</v>
      </c>
      <c r="E1019" s="36">
        <v>1409</v>
      </c>
      <c r="F1019" s="36">
        <v>30</v>
      </c>
      <c r="G1019" s="36">
        <v>0.39489999999999997</v>
      </c>
    </row>
    <row r="1020" spans="1:7" ht="15" customHeight="1">
      <c r="A1020" s="36" t="str">
        <f t="shared" si="101"/>
        <v>山东</v>
      </c>
      <c r="B1020" s="36" t="str">
        <f>B1019</f>
        <v>泰安市</v>
      </c>
      <c r="C1020" s="36" t="s">
        <v>1532</v>
      </c>
      <c r="D1020" s="36">
        <v>1326</v>
      </c>
      <c r="E1020" s="36">
        <v>1419</v>
      </c>
      <c r="F1020" s="36">
        <v>30</v>
      </c>
      <c r="G1020" s="36">
        <v>0.39489999999999997</v>
      </c>
    </row>
    <row r="1021" spans="1:7" ht="15" customHeight="1">
      <c r="A1021" s="36" t="str">
        <f t="shared" si="101"/>
        <v>山东</v>
      </c>
      <c r="B1021" s="36" t="s">
        <v>1533</v>
      </c>
      <c r="C1021" s="36" t="s">
        <v>1534</v>
      </c>
      <c r="D1021" s="36">
        <v>1413</v>
      </c>
      <c r="E1021" s="36">
        <v>1563</v>
      </c>
      <c r="F1021" s="36">
        <v>30</v>
      </c>
      <c r="G1021" s="36">
        <v>0.39489999999999997</v>
      </c>
    </row>
    <row r="1022" spans="1:7" ht="15" customHeight="1">
      <c r="A1022" s="36" t="str">
        <f t="shared" si="101"/>
        <v>山东</v>
      </c>
      <c r="B1022" s="36" t="str">
        <f>B1021</f>
        <v>威海市</v>
      </c>
      <c r="C1022" s="36" t="s">
        <v>1535</v>
      </c>
      <c r="D1022" s="36">
        <v>1420</v>
      </c>
      <c r="E1022" s="36">
        <v>1570</v>
      </c>
      <c r="F1022" s="36">
        <v>30</v>
      </c>
      <c r="G1022" s="36">
        <v>0.39489999999999997</v>
      </c>
    </row>
    <row r="1023" spans="1:7" ht="15" customHeight="1">
      <c r="A1023" s="36" t="str">
        <f t="shared" si="101"/>
        <v>山东</v>
      </c>
      <c r="B1023" s="36" t="str">
        <f>B1022</f>
        <v>威海市</v>
      </c>
      <c r="C1023" s="36" t="s">
        <v>1536</v>
      </c>
      <c r="D1023" s="36">
        <v>1411</v>
      </c>
      <c r="E1023" s="36">
        <v>1562</v>
      </c>
      <c r="F1023" s="36">
        <v>30</v>
      </c>
      <c r="G1023" s="36">
        <v>0.39489999999999997</v>
      </c>
    </row>
    <row r="1024" spans="1:7" ht="15" customHeight="1">
      <c r="A1024" s="36" t="str">
        <f t="shared" si="101"/>
        <v>山东</v>
      </c>
      <c r="B1024" s="36" t="str">
        <f>B1023</f>
        <v>威海市</v>
      </c>
      <c r="C1024" s="36" t="s">
        <v>1537</v>
      </c>
      <c r="D1024" s="36">
        <v>1435</v>
      </c>
      <c r="E1024" s="36">
        <v>1587</v>
      </c>
      <c r="F1024" s="36">
        <v>30</v>
      </c>
      <c r="G1024" s="36">
        <v>0.39489999999999997</v>
      </c>
    </row>
    <row r="1025" spans="1:7" ht="15" customHeight="1">
      <c r="A1025" s="36" t="str">
        <f t="shared" si="101"/>
        <v>山东</v>
      </c>
      <c r="B1025" s="36" t="s">
        <v>1538</v>
      </c>
      <c r="C1025" s="36" t="s">
        <v>1539</v>
      </c>
      <c r="D1025" s="36">
        <v>1421</v>
      </c>
      <c r="E1025" s="36">
        <v>1538</v>
      </c>
      <c r="F1025" s="36">
        <v>30</v>
      </c>
      <c r="G1025" s="36">
        <v>0.39489999999999997</v>
      </c>
    </row>
    <row r="1026" spans="1:7" ht="15" customHeight="1">
      <c r="A1026" s="36" t="str">
        <f t="shared" si="101"/>
        <v>山东</v>
      </c>
      <c r="B1026" s="36" t="str">
        <f>B1025</f>
        <v>日照市</v>
      </c>
      <c r="C1026" s="36" t="s">
        <v>1540</v>
      </c>
      <c r="D1026" s="36">
        <v>1425</v>
      </c>
      <c r="E1026" s="36">
        <v>1534</v>
      </c>
      <c r="F1026" s="36">
        <v>30</v>
      </c>
      <c r="G1026" s="36">
        <v>0.39489999999999997</v>
      </c>
    </row>
    <row r="1027" spans="1:7" ht="15" customHeight="1">
      <c r="A1027" s="36" t="str">
        <f t="shared" si="101"/>
        <v>山东</v>
      </c>
      <c r="B1027" s="36" t="str">
        <f>B1026</f>
        <v>日照市</v>
      </c>
      <c r="C1027" s="36" t="s">
        <v>1541</v>
      </c>
      <c r="D1027" s="36">
        <v>1416</v>
      </c>
      <c r="E1027" s="36">
        <v>1532</v>
      </c>
      <c r="F1027" s="36">
        <v>30</v>
      </c>
      <c r="G1027" s="36">
        <v>0.39489999999999997</v>
      </c>
    </row>
    <row r="1028" spans="1:7" ht="15" customHeight="1">
      <c r="A1028" s="36" t="str">
        <f t="shared" si="101"/>
        <v>山东</v>
      </c>
      <c r="B1028" s="36" t="str">
        <f>B1027</f>
        <v>日照市</v>
      </c>
      <c r="C1028" s="36" t="s">
        <v>1542</v>
      </c>
      <c r="D1028" s="36">
        <v>1419</v>
      </c>
      <c r="E1028" s="36">
        <v>1542</v>
      </c>
      <c r="F1028" s="36">
        <v>30</v>
      </c>
      <c r="G1028" s="36">
        <v>0.39489999999999997</v>
      </c>
    </row>
    <row r="1029" spans="1:7" ht="15" customHeight="1">
      <c r="A1029" s="36" t="str">
        <f t="shared" si="101"/>
        <v>山东</v>
      </c>
      <c r="B1029" s="36" t="s">
        <v>1543</v>
      </c>
      <c r="C1029" s="36" t="s">
        <v>1544</v>
      </c>
      <c r="D1029" s="36">
        <v>1393</v>
      </c>
      <c r="E1029" s="36">
        <v>1526</v>
      </c>
      <c r="F1029" s="36">
        <v>30</v>
      </c>
      <c r="G1029" s="36">
        <v>0.39489999999999997</v>
      </c>
    </row>
    <row r="1030" spans="1:7" ht="15" customHeight="1">
      <c r="A1030" s="36" t="str">
        <f t="shared" si="101"/>
        <v>山东</v>
      </c>
      <c r="B1030" s="36" t="str">
        <f t="shared" ref="B1030:B1035" si="102">B1029</f>
        <v>滨州市</v>
      </c>
      <c r="C1030" s="36" t="s">
        <v>1545</v>
      </c>
      <c r="D1030" s="36">
        <v>1397</v>
      </c>
      <c r="E1030" s="36">
        <v>1528</v>
      </c>
      <c r="F1030" s="36">
        <v>30</v>
      </c>
      <c r="G1030" s="36">
        <v>0.39489999999999997</v>
      </c>
    </row>
    <row r="1031" spans="1:7" ht="15" customHeight="1">
      <c r="A1031" s="36" t="str">
        <f t="shared" si="101"/>
        <v>山东</v>
      </c>
      <c r="B1031" s="36" t="str">
        <f t="shared" si="102"/>
        <v>滨州市</v>
      </c>
      <c r="C1031" s="36" t="s">
        <v>1546</v>
      </c>
      <c r="D1031" s="36">
        <v>1377</v>
      </c>
      <c r="E1031" s="36">
        <v>1502</v>
      </c>
      <c r="F1031" s="36">
        <v>30</v>
      </c>
      <c r="G1031" s="36">
        <v>0.39489999999999997</v>
      </c>
    </row>
    <row r="1032" spans="1:7" ht="15" customHeight="1">
      <c r="A1032" s="36" t="str">
        <f t="shared" si="101"/>
        <v>山东</v>
      </c>
      <c r="B1032" s="36" t="str">
        <f t="shared" si="102"/>
        <v>滨州市</v>
      </c>
      <c r="C1032" s="36" t="s">
        <v>1547</v>
      </c>
      <c r="D1032" s="36">
        <v>1402</v>
      </c>
      <c r="E1032" s="36">
        <v>1541</v>
      </c>
      <c r="F1032" s="36">
        <v>30</v>
      </c>
      <c r="G1032" s="36">
        <v>0.39489999999999997</v>
      </c>
    </row>
    <row r="1033" spans="1:7" ht="15" customHeight="1">
      <c r="A1033" s="36" t="str">
        <f t="shared" si="101"/>
        <v>山东</v>
      </c>
      <c r="B1033" s="36" t="str">
        <f t="shared" si="102"/>
        <v>滨州市</v>
      </c>
      <c r="C1033" s="36" t="s">
        <v>1548</v>
      </c>
      <c r="D1033" s="36">
        <v>1413</v>
      </c>
      <c r="E1033" s="36">
        <v>1555</v>
      </c>
      <c r="F1033" s="36">
        <v>30</v>
      </c>
      <c r="G1033" s="36">
        <v>0.39489999999999997</v>
      </c>
    </row>
    <row r="1034" spans="1:7" ht="15" customHeight="1">
      <c r="A1034" s="36" t="str">
        <f t="shared" si="101"/>
        <v>山东</v>
      </c>
      <c r="B1034" s="36" t="str">
        <f t="shared" si="102"/>
        <v>滨州市</v>
      </c>
      <c r="C1034" s="36" t="s">
        <v>1549</v>
      </c>
      <c r="D1034" s="36">
        <v>1387</v>
      </c>
      <c r="E1034" s="36">
        <v>1521</v>
      </c>
      <c r="F1034" s="36">
        <v>30</v>
      </c>
      <c r="G1034" s="36">
        <v>0.39489999999999997</v>
      </c>
    </row>
    <row r="1035" spans="1:7" ht="15" customHeight="1">
      <c r="A1035" s="36" t="str">
        <f t="shared" si="101"/>
        <v>山东</v>
      </c>
      <c r="B1035" s="36" t="str">
        <f t="shared" si="102"/>
        <v>滨州市</v>
      </c>
      <c r="C1035" s="36" t="s">
        <v>1550</v>
      </c>
      <c r="D1035" s="36">
        <v>1387</v>
      </c>
      <c r="E1035" s="36">
        <v>1521</v>
      </c>
      <c r="F1035" s="36">
        <v>30</v>
      </c>
      <c r="G1035" s="36">
        <v>0.39489999999999997</v>
      </c>
    </row>
    <row r="1036" spans="1:7" ht="15" customHeight="1">
      <c r="A1036" s="36" t="str">
        <f t="shared" si="101"/>
        <v>山东</v>
      </c>
      <c r="B1036" s="36" t="s">
        <v>1551</v>
      </c>
      <c r="C1036" s="36" t="s">
        <v>1552</v>
      </c>
      <c r="D1036" s="36">
        <v>1389</v>
      </c>
      <c r="E1036" s="36">
        <v>1519</v>
      </c>
      <c r="F1036" s="36">
        <v>30</v>
      </c>
      <c r="G1036" s="36">
        <v>0.39489999999999997</v>
      </c>
    </row>
    <row r="1037" spans="1:7" ht="15" customHeight="1">
      <c r="A1037" s="36" t="str">
        <f t="shared" si="101"/>
        <v>山东</v>
      </c>
      <c r="B1037" s="36" t="str">
        <f t="shared" ref="B1037:B1046" si="103">B1036</f>
        <v>德州市</v>
      </c>
      <c r="C1037" s="36" t="s">
        <v>1553</v>
      </c>
      <c r="D1037" s="36">
        <v>1389</v>
      </c>
      <c r="E1037" s="36">
        <v>1519</v>
      </c>
      <c r="F1037" s="36">
        <v>30</v>
      </c>
      <c r="G1037" s="36">
        <v>0.39489999999999997</v>
      </c>
    </row>
    <row r="1038" spans="1:7" ht="15" customHeight="1">
      <c r="A1038" s="36" t="str">
        <f t="shared" si="101"/>
        <v>山东</v>
      </c>
      <c r="B1038" s="36" t="str">
        <f t="shared" si="103"/>
        <v>德州市</v>
      </c>
      <c r="C1038" s="36" t="s">
        <v>1554</v>
      </c>
      <c r="D1038" s="36">
        <v>1402</v>
      </c>
      <c r="E1038" s="36">
        <v>1545</v>
      </c>
      <c r="F1038" s="36">
        <v>30</v>
      </c>
      <c r="G1038" s="36">
        <v>0.39489999999999997</v>
      </c>
    </row>
    <row r="1039" spans="1:7" ht="15" customHeight="1">
      <c r="A1039" s="36" t="str">
        <f t="shared" si="101"/>
        <v>山东</v>
      </c>
      <c r="B1039" s="36" t="str">
        <f t="shared" si="103"/>
        <v>德州市</v>
      </c>
      <c r="C1039" s="36" t="s">
        <v>1555</v>
      </c>
      <c r="D1039" s="36">
        <v>1383</v>
      </c>
      <c r="E1039" s="36">
        <v>1513</v>
      </c>
      <c r="F1039" s="36">
        <v>30</v>
      </c>
      <c r="G1039" s="36">
        <v>0.39489999999999997</v>
      </c>
    </row>
    <row r="1040" spans="1:7" ht="15" customHeight="1">
      <c r="A1040" s="36" t="str">
        <f t="shared" si="101"/>
        <v>山东</v>
      </c>
      <c r="B1040" s="36" t="str">
        <f t="shared" si="103"/>
        <v>德州市</v>
      </c>
      <c r="C1040" s="36" t="s">
        <v>1556</v>
      </c>
      <c r="D1040" s="36">
        <v>1381</v>
      </c>
      <c r="E1040" s="36">
        <v>1511</v>
      </c>
      <c r="F1040" s="36">
        <v>30</v>
      </c>
      <c r="G1040" s="36">
        <v>0.39489999999999997</v>
      </c>
    </row>
    <row r="1041" spans="1:7" ht="15" customHeight="1">
      <c r="A1041" s="36" t="str">
        <f t="shared" si="101"/>
        <v>山东</v>
      </c>
      <c r="B1041" s="36" t="str">
        <f t="shared" si="103"/>
        <v>德州市</v>
      </c>
      <c r="C1041" s="36" t="s">
        <v>1557</v>
      </c>
      <c r="D1041" s="36">
        <v>1385</v>
      </c>
      <c r="E1041" s="36">
        <v>1521</v>
      </c>
      <c r="F1041" s="36">
        <v>30</v>
      </c>
      <c r="G1041" s="36">
        <v>0.39489999999999997</v>
      </c>
    </row>
    <row r="1042" spans="1:7" ht="15" customHeight="1">
      <c r="A1042" s="36" t="str">
        <f t="shared" si="101"/>
        <v>山东</v>
      </c>
      <c r="B1042" s="36" t="str">
        <f t="shared" si="103"/>
        <v>德州市</v>
      </c>
      <c r="C1042" s="36" t="s">
        <v>1558</v>
      </c>
      <c r="D1042" s="36">
        <v>1388</v>
      </c>
      <c r="E1042" s="36">
        <v>1525</v>
      </c>
      <c r="F1042" s="36">
        <v>30</v>
      </c>
      <c r="G1042" s="36">
        <v>0.39489999999999997</v>
      </c>
    </row>
    <row r="1043" spans="1:7" ht="15" customHeight="1">
      <c r="A1043" s="36" t="str">
        <f t="shared" si="101"/>
        <v>山东</v>
      </c>
      <c r="B1043" s="36" t="str">
        <f t="shared" si="103"/>
        <v>德州市</v>
      </c>
      <c r="C1043" s="36" t="s">
        <v>1559</v>
      </c>
      <c r="D1043" s="36">
        <v>1390</v>
      </c>
      <c r="E1043" s="36">
        <v>1523</v>
      </c>
      <c r="F1043" s="36">
        <v>30</v>
      </c>
      <c r="G1043" s="36">
        <v>0.39489999999999997</v>
      </c>
    </row>
    <row r="1044" spans="1:7" ht="15" customHeight="1">
      <c r="A1044" s="36" t="str">
        <f t="shared" si="101"/>
        <v>山东</v>
      </c>
      <c r="B1044" s="36" t="str">
        <f t="shared" si="103"/>
        <v>德州市</v>
      </c>
      <c r="C1044" s="36" t="s">
        <v>1560</v>
      </c>
      <c r="D1044" s="36">
        <v>1419</v>
      </c>
      <c r="E1044" s="36">
        <v>1560</v>
      </c>
      <c r="F1044" s="36">
        <v>30</v>
      </c>
      <c r="G1044" s="36">
        <v>0.39489999999999997</v>
      </c>
    </row>
    <row r="1045" spans="1:7" ht="15" customHeight="1">
      <c r="A1045" s="36" t="str">
        <f t="shared" si="101"/>
        <v>山东</v>
      </c>
      <c r="B1045" s="36" t="str">
        <f t="shared" si="103"/>
        <v>德州市</v>
      </c>
      <c r="C1045" s="36" t="s">
        <v>1561</v>
      </c>
      <c r="D1045" s="36">
        <v>1388</v>
      </c>
      <c r="E1045" s="36">
        <v>1521</v>
      </c>
      <c r="F1045" s="36">
        <v>30</v>
      </c>
      <c r="G1045" s="36">
        <v>0.39489999999999997</v>
      </c>
    </row>
    <row r="1046" spans="1:7" ht="15" customHeight="1">
      <c r="A1046" s="36" t="str">
        <f t="shared" si="101"/>
        <v>山东</v>
      </c>
      <c r="B1046" s="36" t="str">
        <f t="shared" si="103"/>
        <v>德州市</v>
      </c>
      <c r="C1046" s="36" t="s">
        <v>1562</v>
      </c>
      <c r="D1046" s="36">
        <v>1385</v>
      </c>
      <c r="E1046" s="36">
        <v>1512</v>
      </c>
      <c r="F1046" s="36">
        <v>30</v>
      </c>
      <c r="G1046" s="36">
        <v>0.39489999999999997</v>
      </c>
    </row>
    <row r="1047" spans="1:7" ht="15" customHeight="1">
      <c r="A1047" s="36" t="str">
        <f t="shared" ref="A1047:A1077" si="104">A1046</f>
        <v>山东</v>
      </c>
      <c r="B1047" s="36" t="s">
        <v>1563</v>
      </c>
      <c r="C1047" s="36" t="s">
        <v>1564</v>
      </c>
      <c r="D1047" s="36">
        <v>1379</v>
      </c>
      <c r="E1047" s="36">
        <v>1496</v>
      </c>
      <c r="F1047" s="36">
        <v>30</v>
      </c>
      <c r="G1047" s="36">
        <v>0.39489999999999997</v>
      </c>
    </row>
    <row r="1048" spans="1:7" ht="15" customHeight="1">
      <c r="A1048" s="36" t="str">
        <f t="shared" si="104"/>
        <v>山东</v>
      </c>
      <c r="B1048" s="36" t="str">
        <f t="shared" ref="B1048:B1054" si="105">B1047</f>
        <v>聊城市</v>
      </c>
      <c r="C1048" s="36" t="s">
        <v>1565</v>
      </c>
      <c r="D1048" s="36">
        <v>1386</v>
      </c>
      <c r="E1048" s="36">
        <v>1512</v>
      </c>
      <c r="F1048" s="36">
        <v>30</v>
      </c>
      <c r="G1048" s="36">
        <v>0.39489999999999997</v>
      </c>
    </row>
    <row r="1049" spans="1:7" ht="15" customHeight="1">
      <c r="A1049" s="36" t="str">
        <f t="shared" si="104"/>
        <v>山东</v>
      </c>
      <c r="B1049" s="36" t="str">
        <f t="shared" si="105"/>
        <v>聊城市</v>
      </c>
      <c r="C1049" s="36" t="s">
        <v>1566</v>
      </c>
      <c r="D1049" s="36">
        <v>1386</v>
      </c>
      <c r="E1049" s="36">
        <v>1513</v>
      </c>
      <c r="F1049" s="36">
        <v>30</v>
      </c>
      <c r="G1049" s="36">
        <v>0.39489999999999997</v>
      </c>
    </row>
    <row r="1050" spans="1:7" ht="15" customHeight="1">
      <c r="A1050" s="36" t="str">
        <f t="shared" si="104"/>
        <v>山东</v>
      </c>
      <c r="B1050" s="36" t="str">
        <f t="shared" si="105"/>
        <v>聊城市</v>
      </c>
      <c r="C1050" s="36" t="s">
        <v>1567</v>
      </c>
      <c r="D1050" s="36">
        <v>1378</v>
      </c>
      <c r="E1050" s="36">
        <v>1496</v>
      </c>
      <c r="F1050" s="36">
        <v>30</v>
      </c>
      <c r="G1050" s="36">
        <v>0.39489999999999997</v>
      </c>
    </row>
    <row r="1051" spans="1:7" ht="15" customHeight="1">
      <c r="A1051" s="36" t="str">
        <f t="shared" si="104"/>
        <v>山东</v>
      </c>
      <c r="B1051" s="36" t="str">
        <f t="shared" si="105"/>
        <v>聊城市</v>
      </c>
      <c r="C1051" s="36" t="s">
        <v>1568</v>
      </c>
      <c r="D1051" s="36">
        <v>1385</v>
      </c>
      <c r="E1051" s="36">
        <v>1513</v>
      </c>
      <c r="F1051" s="36">
        <v>30</v>
      </c>
      <c r="G1051" s="36">
        <v>0.39489999999999997</v>
      </c>
    </row>
    <row r="1052" spans="1:7" ht="15" customHeight="1">
      <c r="A1052" s="36" t="str">
        <f t="shared" si="104"/>
        <v>山东</v>
      </c>
      <c r="B1052" s="36" t="str">
        <f t="shared" si="105"/>
        <v>聊城市</v>
      </c>
      <c r="C1052" s="36" t="s">
        <v>1569</v>
      </c>
      <c r="D1052" s="36">
        <v>1347</v>
      </c>
      <c r="E1052" s="36">
        <v>1448</v>
      </c>
      <c r="F1052" s="36">
        <v>30</v>
      </c>
      <c r="G1052" s="36">
        <v>0.39489999999999997</v>
      </c>
    </row>
    <row r="1053" spans="1:7" ht="15" customHeight="1">
      <c r="A1053" s="36" t="str">
        <f t="shared" si="104"/>
        <v>山东</v>
      </c>
      <c r="B1053" s="36" t="str">
        <f t="shared" si="105"/>
        <v>聊城市</v>
      </c>
      <c r="C1053" s="36" t="s">
        <v>1570</v>
      </c>
      <c r="D1053" s="36">
        <v>1360</v>
      </c>
      <c r="E1053" s="36">
        <v>1472</v>
      </c>
      <c r="F1053" s="36">
        <v>30</v>
      </c>
      <c r="G1053" s="36">
        <v>0.39489999999999997</v>
      </c>
    </row>
    <row r="1054" spans="1:7" ht="15" customHeight="1">
      <c r="A1054" s="36" t="str">
        <f t="shared" si="104"/>
        <v>山东</v>
      </c>
      <c r="B1054" s="36" t="str">
        <f t="shared" si="105"/>
        <v>聊城市</v>
      </c>
      <c r="C1054" s="36" t="s">
        <v>1571</v>
      </c>
      <c r="D1054" s="36">
        <v>1352</v>
      </c>
      <c r="E1054" s="36">
        <v>1452</v>
      </c>
      <c r="F1054" s="36">
        <v>30</v>
      </c>
      <c r="G1054" s="36">
        <v>0.39489999999999997</v>
      </c>
    </row>
    <row r="1055" spans="1:7" ht="15" customHeight="1">
      <c r="A1055" s="36" t="str">
        <f t="shared" si="104"/>
        <v>山东</v>
      </c>
      <c r="B1055" s="36" t="s">
        <v>1572</v>
      </c>
      <c r="C1055" s="36" t="s">
        <v>1573</v>
      </c>
      <c r="D1055" s="36">
        <v>1420</v>
      </c>
      <c r="E1055" s="36">
        <v>1532</v>
      </c>
      <c r="F1055" s="36">
        <v>30</v>
      </c>
      <c r="G1055" s="36">
        <v>0.39489999999999997</v>
      </c>
    </row>
    <row r="1056" spans="1:7" ht="15" customHeight="1">
      <c r="A1056" s="36" t="str">
        <f t="shared" si="104"/>
        <v>山东</v>
      </c>
      <c r="B1056" s="36" t="str">
        <f t="shared" ref="B1056:B1066" si="106">B1055</f>
        <v>临沂市</v>
      </c>
      <c r="C1056" s="36" t="s">
        <v>1574</v>
      </c>
      <c r="D1056" s="36">
        <v>1423</v>
      </c>
      <c r="E1056" s="36">
        <v>1539</v>
      </c>
      <c r="F1056" s="36">
        <v>30</v>
      </c>
      <c r="G1056" s="36">
        <v>0.39489999999999997</v>
      </c>
    </row>
    <row r="1057" spans="1:7" ht="15" customHeight="1">
      <c r="A1057" s="36" t="str">
        <f t="shared" si="104"/>
        <v>山东</v>
      </c>
      <c r="B1057" s="36" t="str">
        <f t="shared" si="106"/>
        <v>临沂市</v>
      </c>
      <c r="C1057" s="36" t="s">
        <v>1575</v>
      </c>
      <c r="D1057" s="36">
        <v>1419</v>
      </c>
      <c r="E1057" s="36">
        <v>1531</v>
      </c>
      <c r="F1057" s="36">
        <v>30</v>
      </c>
      <c r="G1057" s="36">
        <v>0.39489999999999997</v>
      </c>
    </row>
    <row r="1058" spans="1:7" ht="15" customHeight="1">
      <c r="A1058" s="36" t="str">
        <f t="shared" si="104"/>
        <v>山东</v>
      </c>
      <c r="B1058" s="36" t="str">
        <f t="shared" si="106"/>
        <v>临沂市</v>
      </c>
      <c r="C1058" s="36" t="s">
        <v>1576</v>
      </c>
      <c r="D1058" s="36">
        <v>1420</v>
      </c>
      <c r="E1058" s="36">
        <v>1532</v>
      </c>
      <c r="F1058" s="36">
        <v>30</v>
      </c>
      <c r="G1058" s="36">
        <v>0.39489999999999997</v>
      </c>
    </row>
    <row r="1059" spans="1:7" ht="15" customHeight="1">
      <c r="A1059" s="36" t="str">
        <f t="shared" si="104"/>
        <v>山东</v>
      </c>
      <c r="B1059" s="36" t="str">
        <f t="shared" si="106"/>
        <v>临沂市</v>
      </c>
      <c r="C1059" s="36" t="s">
        <v>1577</v>
      </c>
      <c r="D1059" s="36">
        <v>1402</v>
      </c>
      <c r="E1059" s="36">
        <v>1512</v>
      </c>
      <c r="F1059" s="36">
        <v>30</v>
      </c>
      <c r="G1059" s="36">
        <v>0.39489999999999997</v>
      </c>
    </row>
    <row r="1060" spans="1:7" ht="15" customHeight="1">
      <c r="A1060" s="36" t="str">
        <f t="shared" si="104"/>
        <v>山东</v>
      </c>
      <c r="B1060" s="36" t="str">
        <f t="shared" si="106"/>
        <v>临沂市</v>
      </c>
      <c r="C1060" s="36" t="s">
        <v>1578</v>
      </c>
      <c r="D1060" s="36">
        <v>1425</v>
      </c>
      <c r="E1060" s="36">
        <v>1542</v>
      </c>
      <c r="F1060" s="36">
        <v>30</v>
      </c>
      <c r="G1060" s="36">
        <v>0.39489999999999997</v>
      </c>
    </row>
    <row r="1061" spans="1:7" ht="15" customHeight="1">
      <c r="A1061" s="36" t="str">
        <f t="shared" si="104"/>
        <v>山东</v>
      </c>
      <c r="B1061" s="36" t="str">
        <f t="shared" si="106"/>
        <v>临沂市</v>
      </c>
      <c r="C1061" s="36" t="s">
        <v>1579</v>
      </c>
      <c r="D1061" s="36">
        <v>1415</v>
      </c>
      <c r="E1061" s="36">
        <v>1532</v>
      </c>
      <c r="F1061" s="36">
        <v>30</v>
      </c>
      <c r="G1061" s="36">
        <v>0.39489999999999997</v>
      </c>
    </row>
    <row r="1062" spans="1:7" ht="15" customHeight="1">
      <c r="A1062" s="36" t="str">
        <f t="shared" si="104"/>
        <v>山东</v>
      </c>
      <c r="B1062" s="36" t="str">
        <f t="shared" si="106"/>
        <v>临沂市</v>
      </c>
      <c r="C1062" s="36" t="s">
        <v>1580</v>
      </c>
      <c r="D1062" s="36">
        <v>1407</v>
      </c>
      <c r="E1062" s="36">
        <v>1526</v>
      </c>
      <c r="F1062" s="36">
        <v>30</v>
      </c>
      <c r="G1062" s="36">
        <v>0.39489999999999997</v>
      </c>
    </row>
    <row r="1063" spans="1:7" ht="15" customHeight="1">
      <c r="A1063" s="36" t="str">
        <f t="shared" si="104"/>
        <v>山东</v>
      </c>
      <c r="B1063" s="36" t="str">
        <f t="shared" si="106"/>
        <v>临沂市</v>
      </c>
      <c r="C1063" s="36" t="s">
        <v>1581</v>
      </c>
      <c r="D1063" s="36">
        <v>1377</v>
      </c>
      <c r="E1063" s="36">
        <v>1499</v>
      </c>
      <c r="F1063" s="36">
        <v>30</v>
      </c>
      <c r="G1063" s="36">
        <v>0.39489999999999997</v>
      </c>
    </row>
    <row r="1064" spans="1:7" ht="15" customHeight="1">
      <c r="A1064" s="36" t="str">
        <f t="shared" si="104"/>
        <v>山东</v>
      </c>
      <c r="B1064" s="36" t="str">
        <f t="shared" si="106"/>
        <v>临沂市</v>
      </c>
      <c r="C1064" s="36" t="s">
        <v>1582</v>
      </c>
      <c r="D1064" s="36">
        <v>1419</v>
      </c>
      <c r="E1064" s="36">
        <v>1540</v>
      </c>
      <c r="F1064" s="36">
        <v>30</v>
      </c>
      <c r="G1064" s="36">
        <v>0.39489999999999997</v>
      </c>
    </row>
    <row r="1065" spans="1:7" ht="15" customHeight="1">
      <c r="A1065" s="36" t="str">
        <f t="shared" si="104"/>
        <v>山东</v>
      </c>
      <c r="B1065" s="36" t="str">
        <f t="shared" si="106"/>
        <v>临沂市</v>
      </c>
      <c r="C1065" s="36" t="s">
        <v>1583</v>
      </c>
      <c r="D1065" s="36">
        <v>1419</v>
      </c>
      <c r="E1065" s="36">
        <v>1540</v>
      </c>
      <c r="F1065" s="36">
        <v>30</v>
      </c>
      <c r="G1065" s="36">
        <v>0.39489999999999997</v>
      </c>
    </row>
    <row r="1066" spans="1:7" ht="15" customHeight="1">
      <c r="A1066" s="36" t="str">
        <f t="shared" si="104"/>
        <v>山东</v>
      </c>
      <c r="B1066" s="36" t="str">
        <f t="shared" si="106"/>
        <v>临沂市</v>
      </c>
      <c r="C1066" s="36" t="s">
        <v>1584</v>
      </c>
      <c r="D1066" s="36">
        <v>1404</v>
      </c>
      <c r="E1066" s="36">
        <v>1519</v>
      </c>
      <c r="F1066" s="36">
        <v>30</v>
      </c>
      <c r="G1066" s="36">
        <v>0.39489999999999997</v>
      </c>
    </row>
    <row r="1067" spans="1:7" ht="15" customHeight="1">
      <c r="A1067" s="36" t="str">
        <f t="shared" si="104"/>
        <v>山东</v>
      </c>
      <c r="B1067" s="36" t="s">
        <v>1585</v>
      </c>
      <c r="C1067" s="36" t="s">
        <v>1586</v>
      </c>
      <c r="D1067" s="36">
        <v>1326</v>
      </c>
      <c r="E1067" s="36">
        <v>1403</v>
      </c>
      <c r="F1067" s="36">
        <v>30</v>
      </c>
      <c r="G1067" s="36">
        <v>0.39489999999999997</v>
      </c>
    </row>
    <row r="1068" spans="1:7" ht="15" customHeight="1">
      <c r="A1068" s="36" t="str">
        <f t="shared" si="104"/>
        <v>山东</v>
      </c>
      <c r="B1068" s="36" t="str">
        <f t="shared" ref="B1068:B1075" si="107">B1067</f>
        <v>菏泽市</v>
      </c>
      <c r="C1068" s="36" t="s">
        <v>1587</v>
      </c>
      <c r="D1068" s="36">
        <v>1340</v>
      </c>
      <c r="E1068" s="36">
        <v>1426</v>
      </c>
      <c r="F1068" s="36">
        <v>30</v>
      </c>
      <c r="G1068" s="36">
        <v>0.39489999999999997</v>
      </c>
    </row>
    <row r="1069" spans="1:7" ht="15" customHeight="1">
      <c r="A1069" s="36" t="str">
        <f t="shared" si="104"/>
        <v>山东</v>
      </c>
      <c r="B1069" s="36" t="str">
        <f t="shared" si="107"/>
        <v>菏泽市</v>
      </c>
      <c r="C1069" s="36" t="s">
        <v>1588</v>
      </c>
      <c r="D1069" s="36">
        <v>1327</v>
      </c>
      <c r="E1069" s="36">
        <v>1413</v>
      </c>
      <c r="F1069" s="36">
        <v>30</v>
      </c>
      <c r="G1069" s="36">
        <v>0.39489999999999997</v>
      </c>
    </row>
    <row r="1070" spans="1:7" ht="15" customHeight="1">
      <c r="A1070" s="36" t="str">
        <f t="shared" si="104"/>
        <v>山东</v>
      </c>
      <c r="B1070" s="36" t="str">
        <f t="shared" si="107"/>
        <v>菏泽市</v>
      </c>
      <c r="C1070" s="36" t="s">
        <v>1589</v>
      </c>
      <c r="D1070" s="36">
        <v>1314</v>
      </c>
      <c r="E1070" s="36">
        <v>1396</v>
      </c>
      <c r="F1070" s="36">
        <v>30</v>
      </c>
      <c r="G1070" s="36">
        <v>0.39489999999999997</v>
      </c>
    </row>
    <row r="1071" spans="1:7" ht="15" customHeight="1">
      <c r="A1071" s="36" t="str">
        <f t="shared" si="104"/>
        <v>山东</v>
      </c>
      <c r="B1071" s="36" t="str">
        <f t="shared" si="107"/>
        <v>菏泽市</v>
      </c>
      <c r="C1071" s="36" t="s">
        <v>1590</v>
      </c>
      <c r="D1071" s="36">
        <v>1314</v>
      </c>
      <c r="E1071" s="36">
        <v>1396</v>
      </c>
      <c r="F1071" s="36">
        <v>30</v>
      </c>
      <c r="G1071" s="36">
        <v>0.39489999999999997</v>
      </c>
    </row>
    <row r="1072" spans="1:7" ht="15" customHeight="1">
      <c r="A1072" s="36" t="str">
        <f t="shared" si="104"/>
        <v>山东</v>
      </c>
      <c r="B1072" s="36" t="str">
        <f t="shared" si="107"/>
        <v>菏泽市</v>
      </c>
      <c r="C1072" s="36" t="s">
        <v>1591</v>
      </c>
      <c r="D1072" s="36">
        <v>1323</v>
      </c>
      <c r="E1072" s="36">
        <v>1408</v>
      </c>
      <c r="F1072" s="36">
        <v>30</v>
      </c>
      <c r="G1072" s="36">
        <v>0.39489999999999997</v>
      </c>
    </row>
    <row r="1073" spans="1:7" ht="15" customHeight="1">
      <c r="A1073" s="36" t="str">
        <f t="shared" si="104"/>
        <v>山东</v>
      </c>
      <c r="B1073" s="36" t="str">
        <f t="shared" si="107"/>
        <v>菏泽市</v>
      </c>
      <c r="C1073" s="36" t="s">
        <v>1592</v>
      </c>
      <c r="D1073" s="36">
        <v>1324</v>
      </c>
      <c r="E1073" s="36">
        <v>1415</v>
      </c>
      <c r="F1073" s="36">
        <v>30</v>
      </c>
      <c r="G1073" s="36">
        <v>0.39489999999999997</v>
      </c>
    </row>
    <row r="1074" spans="1:7" ht="15" customHeight="1">
      <c r="A1074" s="36" t="str">
        <f t="shared" si="104"/>
        <v>山东</v>
      </c>
      <c r="B1074" s="36" t="str">
        <f t="shared" si="107"/>
        <v>菏泽市</v>
      </c>
      <c r="C1074" s="36" t="s">
        <v>1593</v>
      </c>
      <c r="D1074" s="36">
        <v>1314</v>
      </c>
      <c r="E1074" s="36">
        <v>1399</v>
      </c>
      <c r="F1074" s="36">
        <v>30</v>
      </c>
      <c r="G1074" s="36">
        <v>0.39489999999999997</v>
      </c>
    </row>
    <row r="1075" spans="1:7" ht="15" customHeight="1">
      <c r="A1075" s="36" t="str">
        <f t="shared" si="104"/>
        <v>山东</v>
      </c>
      <c r="B1075" s="36" t="str">
        <f t="shared" si="107"/>
        <v>菏泽市</v>
      </c>
      <c r="C1075" s="36" t="s">
        <v>1594</v>
      </c>
      <c r="D1075" s="36">
        <v>1338</v>
      </c>
      <c r="E1075" s="36">
        <v>1425</v>
      </c>
      <c r="F1075" s="36">
        <v>30</v>
      </c>
      <c r="G1075" s="36">
        <v>0.39489999999999997</v>
      </c>
    </row>
    <row r="1076" spans="1:7" ht="15" customHeight="1">
      <c r="A1076" s="36" t="str">
        <f t="shared" si="104"/>
        <v>山东</v>
      </c>
      <c r="B1076" s="36" t="s">
        <v>1595</v>
      </c>
      <c r="C1076" s="36" t="s">
        <v>1596</v>
      </c>
      <c r="D1076" s="36">
        <v>1394</v>
      </c>
      <c r="E1076" s="36">
        <v>1530</v>
      </c>
      <c r="F1076" s="36">
        <v>30</v>
      </c>
      <c r="G1076" s="36">
        <v>0.39489999999999997</v>
      </c>
    </row>
    <row r="1077" spans="1:7" ht="15" customHeight="1">
      <c r="A1077" s="36" t="str">
        <f t="shared" si="104"/>
        <v>山东</v>
      </c>
      <c r="B1077" s="36" t="str">
        <f>B1076</f>
        <v>莱芜市</v>
      </c>
      <c r="C1077" s="36" t="s">
        <v>1597</v>
      </c>
      <c r="D1077" s="36">
        <v>1402</v>
      </c>
      <c r="E1077" s="36">
        <v>1527</v>
      </c>
      <c r="F1077" s="36">
        <v>30</v>
      </c>
      <c r="G1077" s="36">
        <v>0.39489999999999997</v>
      </c>
    </row>
    <row r="1078" spans="1:7" ht="15" customHeight="1">
      <c r="A1078" s="36" t="s">
        <v>1598</v>
      </c>
      <c r="B1078" s="36" t="s">
        <v>1599</v>
      </c>
      <c r="C1078" s="36" t="s">
        <v>1600</v>
      </c>
      <c r="D1078" s="36">
        <v>1572</v>
      </c>
      <c r="E1078" s="36">
        <v>1865</v>
      </c>
      <c r="F1078" s="36">
        <v>35</v>
      </c>
      <c r="G1078" s="36">
        <v>0.33200000000000002</v>
      </c>
    </row>
    <row r="1079" spans="1:7" ht="15" customHeight="1">
      <c r="A1079" s="36" t="str">
        <f t="shared" ref="A1079:A1088" si="108">A1078</f>
        <v>山西</v>
      </c>
      <c r="B1079" s="36" t="str">
        <f t="shared" ref="B1079:B1088" si="109">B1078</f>
        <v>大同</v>
      </c>
      <c r="C1079" s="36" t="s">
        <v>1601</v>
      </c>
      <c r="D1079" s="36">
        <v>1564</v>
      </c>
      <c r="E1079" s="36">
        <v>1861</v>
      </c>
      <c r="F1079" s="36">
        <v>37</v>
      </c>
      <c r="G1079" s="36">
        <v>0.33200000000000002</v>
      </c>
    </row>
    <row r="1080" spans="1:7" ht="15" customHeight="1">
      <c r="A1080" s="36" t="str">
        <f t="shared" si="108"/>
        <v>山西</v>
      </c>
      <c r="B1080" s="36" t="str">
        <f t="shared" si="109"/>
        <v>大同</v>
      </c>
      <c r="C1080" s="36" t="s">
        <v>1602</v>
      </c>
      <c r="D1080" s="36">
        <v>1564</v>
      </c>
      <c r="E1080" s="36">
        <v>1861</v>
      </c>
      <c r="F1080" s="36">
        <v>37</v>
      </c>
      <c r="G1080" s="36">
        <v>0.33200000000000002</v>
      </c>
    </row>
    <row r="1081" spans="1:7" ht="15" customHeight="1">
      <c r="A1081" s="36" t="str">
        <f t="shared" si="108"/>
        <v>山西</v>
      </c>
      <c r="B1081" s="36" t="str">
        <f t="shared" si="109"/>
        <v>大同</v>
      </c>
      <c r="C1081" s="36" t="s">
        <v>837</v>
      </c>
      <c r="D1081" s="36">
        <v>1564</v>
      </c>
      <c r="E1081" s="36">
        <v>1861</v>
      </c>
      <c r="F1081" s="36">
        <v>37</v>
      </c>
      <c r="G1081" s="36">
        <v>0.33200000000000002</v>
      </c>
    </row>
    <row r="1082" spans="1:7" ht="15" customHeight="1">
      <c r="A1082" s="36" t="str">
        <f t="shared" si="108"/>
        <v>山西</v>
      </c>
      <c r="B1082" s="36" t="str">
        <f t="shared" si="109"/>
        <v>大同</v>
      </c>
      <c r="C1082" s="36" t="s">
        <v>1603</v>
      </c>
      <c r="D1082" s="36">
        <v>1568</v>
      </c>
      <c r="E1082" s="36">
        <v>1859</v>
      </c>
      <c r="F1082" s="36">
        <v>37</v>
      </c>
      <c r="G1082" s="36">
        <v>0.33200000000000002</v>
      </c>
    </row>
    <row r="1083" spans="1:7" ht="15" customHeight="1">
      <c r="A1083" s="36" t="str">
        <f t="shared" si="108"/>
        <v>山西</v>
      </c>
      <c r="B1083" s="36" t="str">
        <f t="shared" si="109"/>
        <v>大同</v>
      </c>
      <c r="C1083" s="36" t="s">
        <v>1604</v>
      </c>
      <c r="D1083" s="36">
        <v>1564</v>
      </c>
      <c r="E1083" s="36">
        <v>1855</v>
      </c>
      <c r="F1083" s="36">
        <v>37</v>
      </c>
      <c r="G1083" s="36">
        <v>0.33200000000000002</v>
      </c>
    </row>
    <row r="1084" spans="1:7" ht="15" customHeight="1">
      <c r="A1084" s="36" t="str">
        <f t="shared" si="108"/>
        <v>山西</v>
      </c>
      <c r="B1084" s="36" t="str">
        <f t="shared" si="109"/>
        <v>大同</v>
      </c>
      <c r="C1084" s="36" t="s">
        <v>1605</v>
      </c>
      <c r="D1084" s="36">
        <v>1573</v>
      </c>
      <c r="E1084" s="36">
        <v>1862</v>
      </c>
      <c r="F1084" s="36">
        <v>37</v>
      </c>
      <c r="G1084" s="36">
        <v>0.33200000000000002</v>
      </c>
    </row>
    <row r="1085" spans="1:7" ht="15" customHeight="1">
      <c r="A1085" s="36" t="str">
        <f t="shared" si="108"/>
        <v>山西</v>
      </c>
      <c r="B1085" s="36" t="str">
        <f t="shared" si="109"/>
        <v>大同</v>
      </c>
      <c r="C1085" s="36" t="s">
        <v>1606</v>
      </c>
      <c r="D1085" s="36">
        <v>1570</v>
      </c>
      <c r="E1085" s="36">
        <v>1859</v>
      </c>
      <c r="F1085" s="36">
        <v>37</v>
      </c>
      <c r="G1085" s="36">
        <v>0.33200000000000002</v>
      </c>
    </row>
    <row r="1086" spans="1:7" ht="15" customHeight="1">
      <c r="A1086" s="36" t="str">
        <f t="shared" si="108"/>
        <v>山西</v>
      </c>
      <c r="B1086" s="36" t="str">
        <f t="shared" si="109"/>
        <v>大同</v>
      </c>
      <c r="C1086" s="36" t="s">
        <v>1607</v>
      </c>
      <c r="D1086" s="36">
        <v>1572</v>
      </c>
      <c r="E1086" s="36">
        <v>1855</v>
      </c>
      <c r="F1086" s="36">
        <v>37</v>
      </c>
      <c r="G1086" s="36">
        <v>0.33200000000000002</v>
      </c>
    </row>
    <row r="1087" spans="1:7" ht="15" customHeight="1">
      <c r="A1087" s="36" t="str">
        <f t="shared" si="108"/>
        <v>山西</v>
      </c>
      <c r="B1087" s="36" t="str">
        <f t="shared" si="109"/>
        <v>大同</v>
      </c>
      <c r="C1087" s="36" t="s">
        <v>1608</v>
      </c>
      <c r="D1087" s="36">
        <v>1564</v>
      </c>
      <c r="E1087" s="36">
        <v>1857</v>
      </c>
      <c r="F1087" s="36">
        <v>36</v>
      </c>
      <c r="G1087" s="36">
        <v>0.33200000000000002</v>
      </c>
    </row>
    <row r="1088" spans="1:7" ht="15" customHeight="1">
      <c r="A1088" s="36" t="str">
        <f t="shared" si="108"/>
        <v>山西</v>
      </c>
      <c r="B1088" s="36" t="str">
        <f t="shared" si="109"/>
        <v>大同</v>
      </c>
      <c r="C1088" s="36" t="s">
        <v>1609</v>
      </c>
      <c r="D1088" s="36">
        <v>1569</v>
      </c>
      <c r="E1088" s="36">
        <v>1861</v>
      </c>
      <c r="F1088" s="36">
        <v>36</v>
      </c>
      <c r="G1088" s="36">
        <v>0.33200000000000002</v>
      </c>
    </row>
    <row r="1089" spans="1:7" ht="15" customHeight="1">
      <c r="A1089" s="36" t="str">
        <f t="shared" ref="A1089:A1120" si="110">A1088</f>
        <v>山西</v>
      </c>
      <c r="B1089" s="36" t="s">
        <v>1610</v>
      </c>
      <c r="C1089" s="36" t="s">
        <v>1611</v>
      </c>
      <c r="D1089" s="36">
        <v>1584</v>
      </c>
      <c r="E1089" s="36">
        <v>1862</v>
      </c>
      <c r="F1089" s="36">
        <v>36</v>
      </c>
      <c r="G1089" s="36">
        <v>0.33200000000000002</v>
      </c>
    </row>
    <row r="1090" spans="1:7" ht="15" customHeight="1">
      <c r="A1090" s="36" t="str">
        <f t="shared" si="110"/>
        <v>山西</v>
      </c>
      <c r="B1090" s="36" t="str">
        <f>B1089</f>
        <v>朔州市</v>
      </c>
      <c r="C1090" s="36" t="s">
        <v>1612</v>
      </c>
      <c r="D1090" s="36">
        <v>1560</v>
      </c>
      <c r="E1090" s="36">
        <v>1840</v>
      </c>
      <c r="F1090" s="36">
        <v>37</v>
      </c>
      <c r="G1090" s="36">
        <v>0.33200000000000002</v>
      </c>
    </row>
    <row r="1091" spans="1:7" ht="15" customHeight="1">
      <c r="A1091" s="36" t="str">
        <f t="shared" si="110"/>
        <v>山西</v>
      </c>
      <c r="B1091" s="36" t="str">
        <f>B1090</f>
        <v>朔州市</v>
      </c>
      <c r="C1091" s="36" t="s">
        <v>1613</v>
      </c>
      <c r="D1091" s="36">
        <v>1581</v>
      </c>
      <c r="E1091" s="36">
        <v>1869</v>
      </c>
      <c r="F1091" s="36">
        <v>36</v>
      </c>
      <c r="G1091" s="36">
        <v>0.33200000000000002</v>
      </c>
    </row>
    <row r="1092" spans="1:7" ht="15" customHeight="1">
      <c r="A1092" s="36" t="str">
        <f t="shared" si="110"/>
        <v>山西</v>
      </c>
      <c r="B1092" s="36" t="str">
        <f>B1091</f>
        <v>朔州市</v>
      </c>
      <c r="C1092" s="36" t="s">
        <v>1614</v>
      </c>
      <c r="D1092" s="36">
        <v>1578</v>
      </c>
      <c r="E1092" s="36">
        <v>1862</v>
      </c>
      <c r="F1092" s="36">
        <v>36</v>
      </c>
      <c r="G1092" s="36">
        <v>0.33200000000000002</v>
      </c>
    </row>
    <row r="1093" spans="1:7" ht="15" customHeight="1">
      <c r="A1093" s="36" t="str">
        <f t="shared" si="110"/>
        <v>山西</v>
      </c>
      <c r="B1093" s="36" t="str">
        <f>B1092</f>
        <v>朔州市</v>
      </c>
      <c r="C1093" s="36" t="s">
        <v>1615</v>
      </c>
      <c r="D1093" s="36">
        <v>1572</v>
      </c>
      <c r="E1093" s="36">
        <v>1859</v>
      </c>
      <c r="F1093" s="36">
        <v>36</v>
      </c>
      <c r="G1093" s="36">
        <v>0.33200000000000002</v>
      </c>
    </row>
    <row r="1094" spans="1:7" ht="15" customHeight="1">
      <c r="A1094" s="36" t="str">
        <f t="shared" si="110"/>
        <v>山西</v>
      </c>
      <c r="B1094" s="36" t="str">
        <f>B1093</f>
        <v>朔州市</v>
      </c>
      <c r="C1094" s="36" t="s">
        <v>1616</v>
      </c>
      <c r="D1094" s="36">
        <v>1574</v>
      </c>
      <c r="E1094" s="36">
        <v>1873</v>
      </c>
      <c r="F1094" s="36">
        <v>36</v>
      </c>
      <c r="G1094" s="36">
        <v>0.33200000000000002</v>
      </c>
    </row>
    <row r="1095" spans="1:7" ht="15" customHeight="1">
      <c r="A1095" s="36" t="str">
        <f t="shared" si="110"/>
        <v>山西</v>
      </c>
      <c r="B1095" s="36" t="s">
        <v>1617</v>
      </c>
      <c r="C1095" s="36" t="s">
        <v>1618</v>
      </c>
      <c r="D1095" s="36">
        <v>1497</v>
      </c>
      <c r="E1095" s="36">
        <v>1724</v>
      </c>
      <c r="F1095" s="36">
        <v>33</v>
      </c>
      <c r="G1095" s="36">
        <v>0.33200000000000002</v>
      </c>
    </row>
    <row r="1096" spans="1:7" ht="15" customHeight="1">
      <c r="A1096" s="36" t="str">
        <f t="shared" si="110"/>
        <v>山西</v>
      </c>
      <c r="B1096" s="36" t="str">
        <f t="shared" ref="B1096:B1108" si="111">B1095</f>
        <v>忻州市</v>
      </c>
      <c r="C1096" s="36" t="s">
        <v>1619</v>
      </c>
      <c r="D1096" s="36">
        <v>1505</v>
      </c>
      <c r="E1096" s="36">
        <v>1749</v>
      </c>
      <c r="F1096" s="36">
        <v>33</v>
      </c>
      <c r="G1096" s="36">
        <v>0.33200000000000002</v>
      </c>
    </row>
    <row r="1097" spans="1:7" ht="15" customHeight="1">
      <c r="A1097" s="36" t="str">
        <f t="shared" si="110"/>
        <v>山西</v>
      </c>
      <c r="B1097" s="36" t="str">
        <f t="shared" si="111"/>
        <v>忻州市</v>
      </c>
      <c r="C1097" s="36" t="s">
        <v>1620</v>
      </c>
      <c r="D1097" s="36">
        <v>1496</v>
      </c>
      <c r="E1097" s="36">
        <v>1727</v>
      </c>
      <c r="F1097" s="36">
        <v>33</v>
      </c>
      <c r="G1097" s="36">
        <v>0.33200000000000002</v>
      </c>
    </row>
    <row r="1098" spans="1:7" ht="15" customHeight="1">
      <c r="A1098" s="36" t="str">
        <f t="shared" si="110"/>
        <v>山西</v>
      </c>
      <c r="B1098" s="36" t="str">
        <f t="shared" si="111"/>
        <v>忻州市</v>
      </c>
      <c r="C1098" s="36" t="s">
        <v>1621</v>
      </c>
      <c r="D1098" s="36">
        <v>1555</v>
      </c>
      <c r="E1098" s="36">
        <v>1826</v>
      </c>
      <c r="F1098" s="36">
        <v>34</v>
      </c>
      <c r="G1098" s="36">
        <v>0.33200000000000002</v>
      </c>
    </row>
    <row r="1099" spans="1:7" ht="15" customHeight="1">
      <c r="A1099" s="36" t="str">
        <f t="shared" si="110"/>
        <v>山西</v>
      </c>
      <c r="B1099" s="36" t="str">
        <f t="shared" si="111"/>
        <v>忻州市</v>
      </c>
      <c r="C1099" s="36" t="s">
        <v>1622</v>
      </c>
      <c r="D1099" s="36">
        <v>1624</v>
      </c>
      <c r="E1099" s="36">
        <v>1826</v>
      </c>
      <c r="F1099" s="36">
        <v>35</v>
      </c>
      <c r="G1099" s="36">
        <v>0.33200000000000002</v>
      </c>
    </row>
    <row r="1100" spans="1:7" ht="15" customHeight="1">
      <c r="A1100" s="36" t="str">
        <f t="shared" si="110"/>
        <v>山西</v>
      </c>
      <c r="B1100" s="36" t="str">
        <f t="shared" si="111"/>
        <v>忻州市</v>
      </c>
      <c r="C1100" s="36" t="s">
        <v>1623</v>
      </c>
      <c r="D1100" s="36">
        <v>1577</v>
      </c>
      <c r="E1100" s="36">
        <v>1865</v>
      </c>
      <c r="F1100" s="36">
        <v>35</v>
      </c>
      <c r="G1100" s="36">
        <v>0.33200000000000002</v>
      </c>
    </row>
    <row r="1101" spans="1:7" ht="15" customHeight="1">
      <c r="A1101" s="36" t="str">
        <f t="shared" si="110"/>
        <v>山西</v>
      </c>
      <c r="B1101" s="36" t="str">
        <f t="shared" si="111"/>
        <v>忻州市</v>
      </c>
      <c r="C1101" s="36" t="s">
        <v>1624</v>
      </c>
      <c r="D1101" s="36">
        <v>1609</v>
      </c>
      <c r="E1101" s="36">
        <v>1902</v>
      </c>
      <c r="F1101" s="36">
        <v>35</v>
      </c>
      <c r="G1101" s="36">
        <v>0.33200000000000002</v>
      </c>
    </row>
    <row r="1102" spans="1:7" ht="15" customHeight="1">
      <c r="A1102" s="36" t="str">
        <f t="shared" si="110"/>
        <v>山西</v>
      </c>
      <c r="B1102" s="36" t="str">
        <f t="shared" si="111"/>
        <v>忻州市</v>
      </c>
      <c r="C1102" s="36" t="s">
        <v>1625</v>
      </c>
      <c r="D1102" s="36">
        <v>1532</v>
      </c>
      <c r="E1102" s="36">
        <v>1780</v>
      </c>
      <c r="F1102" s="36">
        <v>34</v>
      </c>
      <c r="G1102" s="36">
        <v>0.33200000000000002</v>
      </c>
    </row>
    <row r="1103" spans="1:7" ht="15" customHeight="1">
      <c r="A1103" s="36" t="str">
        <f t="shared" si="110"/>
        <v>山西</v>
      </c>
      <c r="B1103" s="36" t="str">
        <f t="shared" si="111"/>
        <v>忻州市</v>
      </c>
      <c r="C1103" s="36" t="s">
        <v>1626</v>
      </c>
      <c r="D1103" s="36">
        <v>1605</v>
      </c>
      <c r="E1103" s="36">
        <v>1896</v>
      </c>
      <c r="F1103" s="36">
        <v>36</v>
      </c>
      <c r="G1103" s="36">
        <v>0.33200000000000002</v>
      </c>
    </row>
    <row r="1104" spans="1:7" ht="15" customHeight="1">
      <c r="A1104" s="36" t="str">
        <f t="shared" si="110"/>
        <v>山西</v>
      </c>
      <c r="B1104" s="36" t="str">
        <f t="shared" si="111"/>
        <v>忻州市</v>
      </c>
      <c r="C1104" s="36" t="s">
        <v>1627</v>
      </c>
      <c r="D1104" s="36">
        <v>1611</v>
      </c>
      <c r="E1104" s="36">
        <v>1901</v>
      </c>
      <c r="F1104" s="36">
        <v>36</v>
      </c>
      <c r="G1104" s="36">
        <v>0.33200000000000002</v>
      </c>
    </row>
    <row r="1105" spans="1:7" ht="15" customHeight="1">
      <c r="A1105" s="36" t="str">
        <f t="shared" si="110"/>
        <v>山西</v>
      </c>
      <c r="B1105" s="36" t="str">
        <f t="shared" si="111"/>
        <v>忻州市</v>
      </c>
      <c r="C1105" s="36" t="s">
        <v>1628</v>
      </c>
      <c r="D1105" s="36">
        <v>1611</v>
      </c>
      <c r="E1105" s="36">
        <v>1911</v>
      </c>
      <c r="F1105" s="36">
        <v>36</v>
      </c>
      <c r="G1105" s="36">
        <v>0.33200000000000002</v>
      </c>
    </row>
    <row r="1106" spans="1:7" ht="15" customHeight="1">
      <c r="A1106" s="36" t="str">
        <f t="shared" si="110"/>
        <v>山西</v>
      </c>
      <c r="B1106" s="36" t="str">
        <f t="shared" si="111"/>
        <v>忻州市</v>
      </c>
      <c r="C1106" s="36" t="s">
        <v>1629</v>
      </c>
      <c r="D1106" s="36">
        <v>1641</v>
      </c>
      <c r="E1106" s="36">
        <v>1958</v>
      </c>
      <c r="F1106" s="36">
        <v>37</v>
      </c>
      <c r="G1106" s="36">
        <v>0.33200000000000002</v>
      </c>
    </row>
    <row r="1107" spans="1:7" ht="15" customHeight="1">
      <c r="A1107" s="36" t="str">
        <f t="shared" si="110"/>
        <v>山西</v>
      </c>
      <c r="B1107" s="36" t="str">
        <f t="shared" si="111"/>
        <v>忻州市</v>
      </c>
      <c r="C1107" s="36" t="s">
        <v>1630</v>
      </c>
      <c r="D1107" s="36">
        <v>1628</v>
      </c>
      <c r="E1107" s="36">
        <v>1937</v>
      </c>
      <c r="F1107" s="36">
        <v>37</v>
      </c>
      <c r="G1107" s="36">
        <v>0.33200000000000002</v>
      </c>
    </row>
    <row r="1108" spans="1:7" ht="15" customHeight="1">
      <c r="A1108" s="36" t="str">
        <f t="shared" si="110"/>
        <v>山西</v>
      </c>
      <c r="B1108" s="36" t="str">
        <f t="shared" si="111"/>
        <v>忻州市</v>
      </c>
      <c r="C1108" s="36" t="s">
        <v>1631</v>
      </c>
      <c r="D1108" s="36">
        <v>1619</v>
      </c>
      <c r="E1108" s="36">
        <v>1916</v>
      </c>
      <c r="F1108" s="36">
        <v>36</v>
      </c>
      <c r="G1108" s="36">
        <v>0.33200000000000002</v>
      </c>
    </row>
    <row r="1109" spans="1:7" ht="15" customHeight="1">
      <c r="A1109" s="36" t="str">
        <f t="shared" si="110"/>
        <v>山西</v>
      </c>
      <c r="B1109" s="36" t="s">
        <v>1632</v>
      </c>
      <c r="C1109" s="36" t="s">
        <v>1633</v>
      </c>
      <c r="D1109" s="36">
        <v>1490</v>
      </c>
      <c r="E1109" s="36">
        <v>1704</v>
      </c>
      <c r="F1109" s="36">
        <v>34</v>
      </c>
      <c r="G1109" s="36">
        <v>0.33200000000000002</v>
      </c>
    </row>
    <row r="1110" spans="1:7" ht="15" customHeight="1">
      <c r="A1110" s="36" t="str">
        <f t="shared" si="110"/>
        <v>山西</v>
      </c>
      <c r="B1110" s="36" t="str">
        <f t="shared" ref="B1110:B1118" si="112">B1109</f>
        <v>太原市</v>
      </c>
      <c r="C1110" s="36" t="s">
        <v>1634</v>
      </c>
      <c r="D1110" s="36">
        <v>1488</v>
      </c>
      <c r="E1110" s="36">
        <v>1706</v>
      </c>
      <c r="F1110" s="36">
        <v>34</v>
      </c>
      <c r="G1110" s="36">
        <v>0.33200000000000002</v>
      </c>
    </row>
    <row r="1111" spans="1:7" ht="15" customHeight="1">
      <c r="A1111" s="36" t="str">
        <f t="shared" si="110"/>
        <v>山西</v>
      </c>
      <c r="B1111" s="36" t="str">
        <f t="shared" si="112"/>
        <v>太原市</v>
      </c>
      <c r="C1111" s="36" t="s">
        <v>1635</v>
      </c>
      <c r="D1111" s="36">
        <v>1488</v>
      </c>
      <c r="E1111" s="36">
        <v>1707</v>
      </c>
      <c r="F1111" s="36">
        <v>34</v>
      </c>
      <c r="G1111" s="36">
        <v>0.33200000000000002</v>
      </c>
    </row>
    <row r="1112" spans="1:7" ht="15" customHeight="1">
      <c r="A1112" s="36" t="str">
        <f t="shared" si="110"/>
        <v>山西</v>
      </c>
      <c r="B1112" s="36" t="str">
        <f t="shared" si="112"/>
        <v>太原市</v>
      </c>
      <c r="C1112" s="36" t="s">
        <v>1636</v>
      </c>
      <c r="D1112" s="36">
        <v>1490</v>
      </c>
      <c r="E1112" s="36">
        <v>1703</v>
      </c>
      <c r="F1112" s="36">
        <v>34</v>
      </c>
      <c r="G1112" s="36">
        <v>0.33200000000000002</v>
      </c>
    </row>
    <row r="1113" spans="1:7" ht="15" customHeight="1">
      <c r="A1113" s="36" t="str">
        <f t="shared" si="110"/>
        <v>山西</v>
      </c>
      <c r="B1113" s="36" t="str">
        <f t="shared" si="112"/>
        <v>太原市</v>
      </c>
      <c r="C1113" s="36" t="s">
        <v>1637</v>
      </c>
      <c r="D1113" s="36">
        <v>1490</v>
      </c>
      <c r="E1113" s="36">
        <v>1702</v>
      </c>
      <c r="F1113" s="36">
        <v>34</v>
      </c>
      <c r="G1113" s="36">
        <v>0.33200000000000002</v>
      </c>
    </row>
    <row r="1114" spans="1:7" ht="15" customHeight="1">
      <c r="A1114" s="36" t="str">
        <f t="shared" si="110"/>
        <v>山西</v>
      </c>
      <c r="B1114" s="36" t="str">
        <f t="shared" si="112"/>
        <v>太原市</v>
      </c>
      <c r="C1114" s="36" t="s">
        <v>1638</v>
      </c>
      <c r="D1114" s="36">
        <v>1491</v>
      </c>
      <c r="E1114" s="36">
        <v>1701</v>
      </c>
      <c r="F1114" s="36">
        <v>34</v>
      </c>
      <c r="G1114" s="36">
        <v>0.33200000000000002</v>
      </c>
    </row>
    <row r="1115" spans="1:7" ht="15" customHeight="1">
      <c r="A1115" s="36" t="str">
        <f t="shared" si="110"/>
        <v>山西</v>
      </c>
      <c r="B1115" s="36" t="str">
        <f t="shared" si="112"/>
        <v>太原市</v>
      </c>
      <c r="C1115" s="36" t="s">
        <v>1639</v>
      </c>
      <c r="D1115" s="36">
        <v>1493</v>
      </c>
      <c r="E1115" s="36">
        <v>1709</v>
      </c>
      <c r="F1115" s="36">
        <v>34</v>
      </c>
      <c r="G1115" s="36">
        <v>0.33200000000000002</v>
      </c>
    </row>
    <row r="1116" spans="1:7" ht="15" customHeight="1">
      <c r="A1116" s="36" t="str">
        <f t="shared" si="110"/>
        <v>山西</v>
      </c>
      <c r="B1116" s="36" t="str">
        <f t="shared" si="112"/>
        <v>太原市</v>
      </c>
      <c r="C1116" s="36" t="s">
        <v>1640</v>
      </c>
      <c r="D1116" s="36">
        <v>1485</v>
      </c>
      <c r="E1116" s="36">
        <v>1699</v>
      </c>
      <c r="F1116" s="36">
        <v>34</v>
      </c>
      <c r="G1116" s="36">
        <v>0.33200000000000002</v>
      </c>
    </row>
    <row r="1117" spans="1:7" ht="15" customHeight="1">
      <c r="A1117" s="36" t="str">
        <f t="shared" si="110"/>
        <v>山西</v>
      </c>
      <c r="B1117" s="36" t="str">
        <f t="shared" si="112"/>
        <v>太原市</v>
      </c>
      <c r="C1117" s="36" t="s">
        <v>1641</v>
      </c>
      <c r="D1117" s="36">
        <v>1510</v>
      </c>
      <c r="E1117" s="36">
        <v>1734</v>
      </c>
      <c r="F1117" s="36">
        <v>34</v>
      </c>
      <c r="G1117" s="36">
        <v>0.33200000000000002</v>
      </c>
    </row>
    <row r="1118" spans="1:7" ht="15" customHeight="1">
      <c r="A1118" s="36" t="str">
        <f t="shared" si="110"/>
        <v>山西</v>
      </c>
      <c r="B1118" s="36" t="str">
        <f t="shared" si="112"/>
        <v>太原市</v>
      </c>
      <c r="C1118" s="36" t="s">
        <v>1642</v>
      </c>
      <c r="D1118" s="36">
        <v>1488</v>
      </c>
      <c r="E1118" s="36">
        <v>1715</v>
      </c>
      <c r="F1118" s="36">
        <v>34</v>
      </c>
      <c r="G1118" s="36">
        <v>0.33200000000000002</v>
      </c>
    </row>
    <row r="1119" spans="1:7" ht="15" customHeight="1">
      <c r="A1119" s="36" t="str">
        <f t="shared" si="110"/>
        <v>山西</v>
      </c>
      <c r="B1119" s="36" t="s">
        <v>1643</v>
      </c>
      <c r="C1119" s="36" t="s">
        <v>1644</v>
      </c>
      <c r="D1119" s="36">
        <v>1491</v>
      </c>
      <c r="E1119" s="36">
        <v>1687</v>
      </c>
      <c r="F1119" s="36">
        <v>33</v>
      </c>
      <c r="G1119" s="36">
        <v>0.33200000000000002</v>
      </c>
    </row>
    <row r="1120" spans="1:7" ht="15" customHeight="1">
      <c r="A1120" s="36" t="str">
        <f t="shared" si="110"/>
        <v>山西</v>
      </c>
      <c r="B1120" s="36" t="str">
        <f t="shared" ref="B1120:B1129" si="113">B1119</f>
        <v>晋中</v>
      </c>
      <c r="C1120" s="36" t="s">
        <v>1645</v>
      </c>
      <c r="D1120" s="36">
        <v>1492</v>
      </c>
      <c r="E1120" s="36">
        <v>1704</v>
      </c>
      <c r="F1120" s="36">
        <v>34</v>
      </c>
      <c r="G1120" s="36">
        <v>0.33200000000000002</v>
      </c>
    </row>
    <row r="1121" spans="1:7" ht="15" customHeight="1">
      <c r="A1121" s="36" t="str">
        <f t="shared" ref="A1121:A1152" si="114">A1120</f>
        <v>山西</v>
      </c>
      <c r="B1121" s="36" t="str">
        <f t="shared" si="113"/>
        <v>晋中</v>
      </c>
      <c r="C1121" s="36" t="s">
        <v>1646</v>
      </c>
      <c r="D1121" s="36">
        <v>1495</v>
      </c>
      <c r="E1121" s="36">
        <v>1702</v>
      </c>
      <c r="F1121" s="36">
        <v>33</v>
      </c>
      <c r="G1121" s="36">
        <v>0.33200000000000002</v>
      </c>
    </row>
    <row r="1122" spans="1:7" ht="15" customHeight="1">
      <c r="A1122" s="36" t="str">
        <f t="shared" si="114"/>
        <v>山西</v>
      </c>
      <c r="B1122" s="36" t="str">
        <f t="shared" si="113"/>
        <v>晋中</v>
      </c>
      <c r="C1122" s="36" t="s">
        <v>1647</v>
      </c>
      <c r="D1122" s="36">
        <v>1496</v>
      </c>
      <c r="E1122" s="36">
        <v>1706</v>
      </c>
      <c r="F1122" s="36">
        <v>33</v>
      </c>
      <c r="G1122" s="36">
        <v>0.33200000000000002</v>
      </c>
    </row>
    <row r="1123" spans="1:7" ht="15" customHeight="1">
      <c r="A1123" s="36" t="str">
        <f t="shared" si="114"/>
        <v>山西</v>
      </c>
      <c r="B1123" s="36" t="str">
        <f t="shared" si="113"/>
        <v>晋中</v>
      </c>
      <c r="C1123" s="36" t="s">
        <v>1648</v>
      </c>
      <c r="D1123" s="36">
        <v>1520</v>
      </c>
      <c r="E1123" s="36">
        <v>1694</v>
      </c>
      <c r="F1123" s="36">
        <v>32</v>
      </c>
      <c r="G1123" s="36">
        <v>0.33200000000000002</v>
      </c>
    </row>
    <row r="1124" spans="1:7" ht="15" customHeight="1">
      <c r="A1124" s="36" t="str">
        <f t="shared" si="114"/>
        <v>山西</v>
      </c>
      <c r="B1124" s="36" t="str">
        <f t="shared" si="113"/>
        <v>晋中</v>
      </c>
      <c r="C1124" s="36" t="s">
        <v>1649</v>
      </c>
      <c r="D1124" s="36">
        <v>1471</v>
      </c>
      <c r="E1124" s="36">
        <v>1650</v>
      </c>
      <c r="F1124" s="36">
        <v>31</v>
      </c>
      <c r="G1124" s="36">
        <v>0.33200000000000002</v>
      </c>
    </row>
    <row r="1125" spans="1:7" ht="15" customHeight="1">
      <c r="A1125" s="36" t="str">
        <f t="shared" si="114"/>
        <v>山西</v>
      </c>
      <c r="B1125" s="36" t="str">
        <f t="shared" si="113"/>
        <v>晋中</v>
      </c>
      <c r="C1125" s="36" t="s">
        <v>1650</v>
      </c>
      <c r="D1125" s="36">
        <v>1488</v>
      </c>
      <c r="E1125" s="36">
        <v>1704</v>
      </c>
      <c r="F1125" s="36">
        <v>33</v>
      </c>
      <c r="G1125" s="36">
        <v>0.33200000000000002</v>
      </c>
    </row>
    <row r="1126" spans="1:7" ht="15" customHeight="1">
      <c r="A1126" s="36" t="str">
        <f t="shared" si="114"/>
        <v>山西</v>
      </c>
      <c r="B1126" s="36" t="str">
        <f t="shared" si="113"/>
        <v>晋中</v>
      </c>
      <c r="C1126" s="36" t="s">
        <v>1651</v>
      </c>
      <c r="D1126" s="36">
        <v>1484</v>
      </c>
      <c r="E1126" s="36">
        <v>1693</v>
      </c>
      <c r="F1126" s="36">
        <v>33</v>
      </c>
      <c r="G1126" s="36">
        <v>0.33200000000000002</v>
      </c>
    </row>
    <row r="1127" spans="1:7" ht="15" customHeight="1">
      <c r="A1127" s="36" t="str">
        <f t="shared" si="114"/>
        <v>山西</v>
      </c>
      <c r="B1127" s="36" t="str">
        <f t="shared" si="113"/>
        <v>晋中</v>
      </c>
      <c r="C1127" s="36" t="s">
        <v>1652</v>
      </c>
      <c r="D1127" s="36">
        <v>1480</v>
      </c>
      <c r="E1127" s="36">
        <v>1687</v>
      </c>
      <c r="F1127" s="36">
        <v>33</v>
      </c>
      <c r="G1127" s="36">
        <v>0.33200000000000002</v>
      </c>
    </row>
    <row r="1128" spans="1:7" ht="15" customHeight="1">
      <c r="A1128" s="36" t="str">
        <f t="shared" si="114"/>
        <v>山西</v>
      </c>
      <c r="B1128" s="36" t="str">
        <f t="shared" si="113"/>
        <v>晋中</v>
      </c>
      <c r="C1128" s="36" t="s">
        <v>1653</v>
      </c>
      <c r="D1128" s="36">
        <v>1482</v>
      </c>
      <c r="E1128" s="36">
        <v>1678</v>
      </c>
      <c r="F1128" s="36">
        <v>33</v>
      </c>
      <c r="G1128" s="36">
        <v>0.33200000000000002</v>
      </c>
    </row>
    <row r="1129" spans="1:7" ht="15" customHeight="1">
      <c r="A1129" s="36" t="str">
        <f t="shared" si="114"/>
        <v>山西</v>
      </c>
      <c r="B1129" s="36" t="str">
        <f t="shared" si="113"/>
        <v>晋中</v>
      </c>
      <c r="C1129" s="36" t="s">
        <v>1654</v>
      </c>
      <c r="D1129" s="36">
        <v>1491</v>
      </c>
      <c r="E1129" s="36">
        <v>1694</v>
      </c>
      <c r="F1129" s="36">
        <v>33</v>
      </c>
      <c r="G1129" s="36">
        <v>0.33200000000000002</v>
      </c>
    </row>
    <row r="1130" spans="1:7" ht="15" customHeight="1">
      <c r="A1130" s="36" t="str">
        <f t="shared" si="114"/>
        <v>山西</v>
      </c>
      <c r="B1130" s="36" t="s">
        <v>1655</v>
      </c>
      <c r="C1130" s="36" t="s">
        <v>1656</v>
      </c>
      <c r="D1130" s="36">
        <v>1491</v>
      </c>
      <c r="E1130" s="36">
        <v>1706</v>
      </c>
      <c r="F1130" s="36">
        <v>33</v>
      </c>
      <c r="G1130" s="36">
        <v>0.33200000000000002</v>
      </c>
    </row>
    <row r="1131" spans="1:7" ht="15" customHeight="1">
      <c r="A1131" s="36" t="str">
        <f t="shared" si="114"/>
        <v>山西</v>
      </c>
      <c r="B1131" s="36" t="str">
        <f>B1130</f>
        <v>阳泉</v>
      </c>
      <c r="C1131" s="36" t="s">
        <v>1657</v>
      </c>
      <c r="D1131" s="36">
        <v>1483</v>
      </c>
      <c r="E1131" s="36">
        <v>1692</v>
      </c>
      <c r="F1131" s="36">
        <v>33</v>
      </c>
      <c r="G1131" s="36">
        <v>0.33200000000000002</v>
      </c>
    </row>
    <row r="1132" spans="1:7" ht="15" customHeight="1">
      <c r="A1132" s="36" t="str">
        <f t="shared" si="114"/>
        <v>山西</v>
      </c>
      <c r="B1132" s="36" t="str">
        <f>B1131</f>
        <v>阳泉</v>
      </c>
      <c r="C1132" s="36" t="s">
        <v>1658</v>
      </c>
      <c r="D1132" s="36">
        <v>1486</v>
      </c>
      <c r="E1132" s="36">
        <v>1700</v>
      </c>
      <c r="F1132" s="36">
        <v>33</v>
      </c>
      <c r="G1132" s="36">
        <v>0.33200000000000002</v>
      </c>
    </row>
    <row r="1133" spans="1:7" ht="15" customHeight="1">
      <c r="A1133" s="36" t="str">
        <f t="shared" si="114"/>
        <v>山西</v>
      </c>
      <c r="B1133" s="36" t="str">
        <f>B1132</f>
        <v>阳泉</v>
      </c>
      <c r="C1133" s="36" t="s">
        <v>1603</v>
      </c>
      <c r="D1133" s="36">
        <v>1484</v>
      </c>
      <c r="E1133" s="36">
        <v>1696</v>
      </c>
      <c r="F1133" s="36">
        <v>33</v>
      </c>
      <c r="G1133" s="36">
        <v>0.33200000000000002</v>
      </c>
    </row>
    <row r="1134" spans="1:7" ht="15" customHeight="1">
      <c r="A1134" s="36" t="str">
        <f t="shared" si="114"/>
        <v>山西</v>
      </c>
      <c r="B1134" s="36" t="str">
        <f>B1133</f>
        <v>阳泉</v>
      </c>
      <c r="C1134" s="36" t="s">
        <v>837</v>
      </c>
      <c r="D1134" s="36">
        <v>1484</v>
      </c>
      <c r="E1134" s="36">
        <v>1690</v>
      </c>
      <c r="F1134" s="36">
        <v>33</v>
      </c>
      <c r="G1134" s="36">
        <v>0.33200000000000002</v>
      </c>
    </row>
    <row r="1135" spans="1:7" ht="15" customHeight="1">
      <c r="A1135" s="36" t="str">
        <f t="shared" si="114"/>
        <v>山西</v>
      </c>
      <c r="B1135" s="36" t="s">
        <v>1659</v>
      </c>
      <c r="C1135" s="36" t="s">
        <v>1660</v>
      </c>
      <c r="D1135" s="36">
        <v>1502</v>
      </c>
      <c r="E1135" s="36">
        <v>1708</v>
      </c>
      <c r="F1135" s="36">
        <v>33</v>
      </c>
      <c r="G1135" s="36">
        <v>0.33200000000000002</v>
      </c>
    </row>
    <row r="1136" spans="1:7" ht="15" customHeight="1">
      <c r="A1136" s="36" t="str">
        <f t="shared" si="114"/>
        <v>山西</v>
      </c>
      <c r="B1136" s="36" t="str">
        <f t="shared" ref="B1136:B1147" si="115">B1135</f>
        <v>吕梁</v>
      </c>
      <c r="C1136" s="36" t="s">
        <v>1661</v>
      </c>
      <c r="D1136" s="36">
        <v>1485</v>
      </c>
      <c r="E1136" s="36">
        <v>1673</v>
      </c>
      <c r="F1136" s="36">
        <v>32</v>
      </c>
      <c r="G1136" s="36">
        <v>0.33200000000000002</v>
      </c>
    </row>
    <row r="1137" spans="1:7" ht="15" customHeight="1">
      <c r="A1137" s="36" t="str">
        <f t="shared" si="114"/>
        <v>山西</v>
      </c>
      <c r="B1137" s="36" t="str">
        <f t="shared" si="115"/>
        <v>吕梁</v>
      </c>
      <c r="C1137" s="36" t="s">
        <v>1662</v>
      </c>
      <c r="D1137" s="36">
        <v>1493</v>
      </c>
      <c r="E1137" s="36">
        <v>1696</v>
      </c>
      <c r="F1137" s="36">
        <v>32</v>
      </c>
      <c r="G1137" s="36">
        <v>0.33200000000000002</v>
      </c>
    </row>
    <row r="1138" spans="1:7" ht="15" customHeight="1">
      <c r="A1138" s="36" t="str">
        <f t="shared" si="114"/>
        <v>山西</v>
      </c>
      <c r="B1138" s="36" t="str">
        <f t="shared" si="115"/>
        <v>吕梁</v>
      </c>
      <c r="C1138" s="36" t="s">
        <v>1663</v>
      </c>
      <c r="D1138" s="36">
        <v>1495</v>
      </c>
      <c r="E1138" s="36">
        <v>1705</v>
      </c>
      <c r="F1138" s="36">
        <v>33</v>
      </c>
      <c r="G1138" s="36">
        <v>0.33200000000000002</v>
      </c>
    </row>
    <row r="1139" spans="1:7" ht="15" customHeight="1">
      <c r="A1139" s="36" t="str">
        <f t="shared" si="114"/>
        <v>山西</v>
      </c>
      <c r="B1139" s="36" t="str">
        <f t="shared" si="115"/>
        <v>吕梁</v>
      </c>
      <c r="C1139" s="36" t="s">
        <v>1664</v>
      </c>
      <c r="D1139" s="36">
        <v>1491</v>
      </c>
      <c r="E1139" s="36">
        <v>1685</v>
      </c>
      <c r="F1139" s="36">
        <v>33</v>
      </c>
      <c r="G1139" s="36">
        <v>0.33200000000000002</v>
      </c>
    </row>
    <row r="1140" spans="1:7" ht="15" customHeight="1">
      <c r="A1140" s="36" t="str">
        <f t="shared" si="114"/>
        <v>山西</v>
      </c>
      <c r="B1140" s="36" t="str">
        <f t="shared" si="115"/>
        <v>吕梁</v>
      </c>
      <c r="C1140" s="36" t="s">
        <v>1665</v>
      </c>
      <c r="D1140" s="36">
        <v>1538</v>
      </c>
      <c r="E1140" s="36">
        <v>1773</v>
      </c>
      <c r="F1140" s="36">
        <v>34</v>
      </c>
      <c r="G1140" s="36">
        <v>0.33200000000000002</v>
      </c>
    </row>
    <row r="1141" spans="1:7" ht="15" customHeight="1">
      <c r="A1141" s="36" t="str">
        <f t="shared" si="114"/>
        <v>山西</v>
      </c>
      <c r="B1141" s="36" t="str">
        <f t="shared" si="115"/>
        <v>吕梁</v>
      </c>
      <c r="C1141" s="36" t="s">
        <v>1666</v>
      </c>
      <c r="D1141" s="36">
        <v>1525</v>
      </c>
      <c r="E1141" s="36">
        <v>1746</v>
      </c>
      <c r="F1141" s="36">
        <v>33</v>
      </c>
      <c r="G1141" s="36">
        <v>0.33200000000000002</v>
      </c>
    </row>
    <row r="1142" spans="1:7" ht="15" customHeight="1">
      <c r="A1142" s="36" t="str">
        <f t="shared" si="114"/>
        <v>山西</v>
      </c>
      <c r="B1142" s="36" t="str">
        <f t="shared" si="115"/>
        <v>吕梁</v>
      </c>
      <c r="C1142" s="36" t="s">
        <v>1667</v>
      </c>
      <c r="D1142" s="36">
        <v>1520</v>
      </c>
      <c r="E1142" s="36">
        <v>1739</v>
      </c>
      <c r="F1142" s="36">
        <v>33</v>
      </c>
      <c r="G1142" s="36">
        <v>0.33200000000000002</v>
      </c>
    </row>
    <row r="1143" spans="1:7" ht="15" customHeight="1">
      <c r="A1143" s="36" t="str">
        <f t="shared" si="114"/>
        <v>山西</v>
      </c>
      <c r="B1143" s="36" t="str">
        <f t="shared" si="115"/>
        <v>吕梁</v>
      </c>
      <c r="C1143" s="36" t="s">
        <v>1668</v>
      </c>
      <c r="D1143" s="36">
        <v>1492</v>
      </c>
      <c r="E1143" s="36">
        <v>1683</v>
      </c>
      <c r="F1143" s="36">
        <v>32</v>
      </c>
      <c r="G1143" s="36">
        <v>0.33200000000000002</v>
      </c>
    </row>
    <row r="1144" spans="1:7" ht="15" customHeight="1">
      <c r="A1144" s="36" t="str">
        <f t="shared" si="114"/>
        <v>山西</v>
      </c>
      <c r="B1144" s="36" t="str">
        <f t="shared" si="115"/>
        <v>吕梁</v>
      </c>
      <c r="C1144" s="36" t="s">
        <v>1669</v>
      </c>
      <c r="D1144" s="36">
        <v>1515</v>
      </c>
      <c r="E1144" s="36">
        <v>1745</v>
      </c>
      <c r="F1144" s="36">
        <v>34</v>
      </c>
      <c r="G1144" s="36">
        <v>0.33200000000000002</v>
      </c>
    </row>
    <row r="1145" spans="1:7" ht="15" customHeight="1">
      <c r="A1145" s="36" t="str">
        <f t="shared" si="114"/>
        <v>山西</v>
      </c>
      <c r="B1145" s="36" t="str">
        <f t="shared" si="115"/>
        <v>吕梁</v>
      </c>
      <c r="C1145" s="36" t="s">
        <v>1670</v>
      </c>
      <c r="D1145" s="36">
        <v>1424</v>
      </c>
      <c r="E1145" s="36">
        <v>1586</v>
      </c>
      <c r="F1145" s="36">
        <v>32</v>
      </c>
      <c r="G1145" s="36">
        <v>0.33200000000000002</v>
      </c>
    </row>
    <row r="1146" spans="1:7" ht="15" customHeight="1">
      <c r="A1146" s="36" t="str">
        <f t="shared" si="114"/>
        <v>山西</v>
      </c>
      <c r="B1146" s="36" t="str">
        <f t="shared" si="115"/>
        <v>吕梁</v>
      </c>
      <c r="C1146" s="36" t="s">
        <v>1671</v>
      </c>
      <c r="D1146" s="36">
        <v>1493</v>
      </c>
      <c r="E1146" s="36">
        <v>1706</v>
      </c>
      <c r="F1146" s="36">
        <v>33</v>
      </c>
      <c r="G1146" s="36">
        <v>0.33200000000000002</v>
      </c>
    </row>
    <row r="1147" spans="1:7" ht="15" customHeight="1">
      <c r="A1147" s="36" t="str">
        <f t="shared" si="114"/>
        <v>山西</v>
      </c>
      <c r="B1147" s="36" t="str">
        <f t="shared" si="115"/>
        <v>吕梁</v>
      </c>
      <c r="C1147" s="36" t="s">
        <v>1672</v>
      </c>
      <c r="D1147" s="36">
        <v>1400</v>
      </c>
      <c r="E1147" s="36">
        <v>1535</v>
      </c>
      <c r="F1147" s="36">
        <v>30</v>
      </c>
      <c r="G1147" s="36">
        <v>0.33200000000000002</v>
      </c>
    </row>
    <row r="1148" spans="1:7" ht="15" customHeight="1">
      <c r="A1148" s="36" t="str">
        <f t="shared" si="114"/>
        <v>山西</v>
      </c>
      <c r="B1148" s="36" t="s">
        <v>1673</v>
      </c>
      <c r="C1148" s="36" t="s">
        <v>837</v>
      </c>
      <c r="D1148" s="36">
        <v>1391</v>
      </c>
      <c r="E1148" s="36">
        <v>1544</v>
      </c>
      <c r="F1148" s="36">
        <v>32</v>
      </c>
      <c r="G1148" s="36">
        <v>0.33200000000000002</v>
      </c>
    </row>
    <row r="1149" spans="1:7" ht="15" customHeight="1">
      <c r="A1149" s="36" t="str">
        <f t="shared" si="114"/>
        <v>山西</v>
      </c>
      <c r="B1149" s="36" t="str">
        <f t="shared" ref="B1149:B1160" si="116">B1148</f>
        <v>长治市</v>
      </c>
      <c r="C1149" s="36" t="s">
        <v>1658</v>
      </c>
      <c r="D1149" s="36">
        <v>1391</v>
      </c>
      <c r="E1149" s="36">
        <v>1545</v>
      </c>
      <c r="F1149" s="36">
        <v>32</v>
      </c>
      <c r="G1149" s="36">
        <v>0.33200000000000002</v>
      </c>
    </row>
    <row r="1150" spans="1:7" ht="15" customHeight="1">
      <c r="A1150" s="36" t="str">
        <f t="shared" si="114"/>
        <v>山西</v>
      </c>
      <c r="B1150" s="36" t="str">
        <f t="shared" si="116"/>
        <v>长治市</v>
      </c>
      <c r="C1150" s="36" t="s">
        <v>1674</v>
      </c>
      <c r="D1150" s="36">
        <v>1403</v>
      </c>
      <c r="E1150" s="36">
        <v>1550</v>
      </c>
      <c r="F1150" s="36">
        <v>32</v>
      </c>
      <c r="G1150" s="36">
        <v>0.33200000000000002</v>
      </c>
    </row>
    <row r="1151" spans="1:7" ht="15" customHeight="1">
      <c r="A1151" s="36" t="str">
        <f t="shared" si="114"/>
        <v>山西</v>
      </c>
      <c r="B1151" s="36" t="str">
        <f t="shared" si="116"/>
        <v>长治市</v>
      </c>
      <c r="C1151" s="36" t="s">
        <v>1675</v>
      </c>
      <c r="D1151" s="36">
        <v>1401</v>
      </c>
      <c r="E1151" s="36">
        <v>1548</v>
      </c>
      <c r="F1151" s="36">
        <v>32</v>
      </c>
      <c r="G1151" s="36">
        <v>0.33200000000000002</v>
      </c>
    </row>
    <row r="1152" spans="1:7" ht="15" customHeight="1">
      <c r="A1152" s="36" t="str">
        <f t="shared" si="114"/>
        <v>山西</v>
      </c>
      <c r="B1152" s="36" t="str">
        <f t="shared" si="116"/>
        <v>长治市</v>
      </c>
      <c r="C1152" s="36" t="s">
        <v>1676</v>
      </c>
      <c r="D1152" s="36">
        <v>1367</v>
      </c>
      <c r="E1152" s="36">
        <v>1510</v>
      </c>
      <c r="F1152" s="36">
        <v>30</v>
      </c>
      <c r="G1152" s="36">
        <v>0.33200000000000002</v>
      </c>
    </row>
    <row r="1153" spans="1:7" ht="15" customHeight="1">
      <c r="A1153" s="36" t="str">
        <f t="shared" ref="A1153:A1184" si="117">A1152</f>
        <v>山西</v>
      </c>
      <c r="B1153" s="36" t="str">
        <f t="shared" si="116"/>
        <v>长治市</v>
      </c>
      <c r="C1153" s="36" t="s">
        <v>1677</v>
      </c>
      <c r="D1153" s="36">
        <v>1733</v>
      </c>
      <c r="E1153" s="36">
        <v>1896</v>
      </c>
      <c r="F1153" s="36">
        <v>29</v>
      </c>
      <c r="G1153" s="36">
        <v>0.33200000000000002</v>
      </c>
    </row>
    <row r="1154" spans="1:7" ht="15" customHeight="1">
      <c r="A1154" s="36" t="str">
        <f t="shared" si="117"/>
        <v>山西</v>
      </c>
      <c r="B1154" s="36" t="str">
        <f t="shared" si="116"/>
        <v>长治市</v>
      </c>
      <c r="C1154" s="36" t="s">
        <v>1678</v>
      </c>
      <c r="D1154" s="36">
        <v>1409</v>
      </c>
      <c r="E1154" s="36">
        <v>1545</v>
      </c>
      <c r="F1154" s="36">
        <v>30</v>
      </c>
      <c r="G1154" s="36">
        <v>0.33200000000000002</v>
      </c>
    </row>
    <row r="1155" spans="1:7" ht="15" customHeight="1">
      <c r="A1155" s="36" t="str">
        <f t="shared" si="117"/>
        <v>山西</v>
      </c>
      <c r="B1155" s="36" t="str">
        <f t="shared" si="116"/>
        <v>长治市</v>
      </c>
      <c r="C1155" s="36" t="s">
        <v>1679</v>
      </c>
      <c r="D1155" s="36">
        <v>1401</v>
      </c>
      <c r="E1155" s="36">
        <v>1545</v>
      </c>
      <c r="F1155" s="36">
        <v>30</v>
      </c>
      <c r="G1155" s="36">
        <v>0.33200000000000002</v>
      </c>
    </row>
    <row r="1156" spans="1:7" ht="15" customHeight="1">
      <c r="A1156" s="36" t="str">
        <f t="shared" si="117"/>
        <v>山西</v>
      </c>
      <c r="B1156" s="36" t="str">
        <f t="shared" si="116"/>
        <v>长治市</v>
      </c>
      <c r="C1156" s="36" t="s">
        <v>1680</v>
      </c>
      <c r="D1156" s="36">
        <v>1387</v>
      </c>
      <c r="E1156" s="36">
        <v>1526</v>
      </c>
      <c r="F1156" s="36">
        <v>29</v>
      </c>
      <c r="G1156" s="36">
        <v>0.33200000000000002</v>
      </c>
    </row>
    <row r="1157" spans="1:7" ht="15" customHeight="1">
      <c r="A1157" s="36" t="str">
        <f t="shared" si="117"/>
        <v>山西</v>
      </c>
      <c r="B1157" s="36" t="str">
        <f t="shared" si="116"/>
        <v>长治市</v>
      </c>
      <c r="C1157" s="36" t="s">
        <v>1681</v>
      </c>
      <c r="D1157" s="36">
        <v>1443</v>
      </c>
      <c r="E1157" s="36">
        <v>1605</v>
      </c>
      <c r="F1157" s="36">
        <v>31</v>
      </c>
      <c r="G1157" s="36">
        <v>0.33200000000000002</v>
      </c>
    </row>
    <row r="1158" spans="1:7" ht="15" customHeight="1">
      <c r="A1158" s="36" t="str">
        <f t="shared" si="117"/>
        <v>山西</v>
      </c>
      <c r="B1158" s="36" t="str">
        <f t="shared" si="116"/>
        <v>长治市</v>
      </c>
      <c r="C1158" s="36" t="s">
        <v>1682</v>
      </c>
      <c r="D1158" s="36">
        <v>1489</v>
      </c>
      <c r="E1158" s="36">
        <v>1676</v>
      </c>
      <c r="F1158" s="36">
        <v>32</v>
      </c>
      <c r="G1158" s="36">
        <v>0.33200000000000002</v>
      </c>
    </row>
    <row r="1159" spans="1:7" ht="15" customHeight="1">
      <c r="A1159" s="36" t="str">
        <f t="shared" si="117"/>
        <v>山西</v>
      </c>
      <c r="B1159" s="36" t="str">
        <f t="shared" si="116"/>
        <v>长治市</v>
      </c>
      <c r="C1159" s="36" t="s">
        <v>1683</v>
      </c>
      <c r="D1159" s="36">
        <v>1437</v>
      </c>
      <c r="E1159" s="36">
        <v>1606</v>
      </c>
      <c r="F1159" s="36">
        <v>31</v>
      </c>
      <c r="G1159" s="36">
        <v>0.33200000000000002</v>
      </c>
    </row>
    <row r="1160" spans="1:7" ht="15" customHeight="1">
      <c r="A1160" s="36" t="str">
        <f t="shared" si="117"/>
        <v>山西</v>
      </c>
      <c r="B1160" s="36" t="str">
        <f t="shared" si="116"/>
        <v>长治市</v>
      </c>
      <c r="C1160" s="36" t="s">
        <v>1684</v>
      </c>
      <c r="D1160" s="36">
        <v>1433</v>
      </c>
      <c r="E1160" s="36">
        <v>1606</v>
      </c>
      <c r="F1160" s="36">
        <v>31</v>
      </c>
      <c r="G1160" s="36">
        <v>0.33200000000000002</v>
      </c>
    </row>
    <row r="1161" spans="1:7" ht="15" customHeight="1">
      <c r="A1161" s="36" t="str">
        <f t="shared" si="117"/>
        <v>山西</v>
      </c>
      <c r="B1161" s="36" t="s">
        <v>1685</v>
      </c>
      <c r="C1161" s="36" t="s">
        <v>1686</v>
      </c>
      <c r="D1161" s="36">
        <v>1403</v>
      </c>
      <c r="E1161" s="36">
        <v>1509</v>
      </c>
      <c r="F1161" s="36">
        <v>26</v>
      </c>
      <c r="G1161" s="36">
        <v>0.33200000000000002</v>
      </c>
    </row>
    <row r="1162" spans="1:7" ht="15" customHeight="1">
      <c r="A1162" s="36" t="str">
        <f t="shared" si="117"/>
        <v>山西</v>
      </c>
      <c r="B1162" s="36" t="str">
        <f t="shared" ref="B1162:B1173" si="118">B1161</f>
        <v>运城市</v>
      </c>
      <c r="C1162" s="36" t="s">
        <v>1687</v>
      </c>
      <c r="D1162" s="36">
        <v>1393</v>
      </c>
      <c r="E1162" s="36">
        <v>1521</v>
      </c>
      <c r="F1162" s="36">
        <v>28</v>
      </c>
      <c r="G1162" s="36">
        <v>0.33200000000000002</v>
      </c>
    </row>
    <row r="1163" spans="1:7" ht="15" customHeight="1">
      <c r="A1163" s="36" t="str">
        <f t="shared" si="117"/>
        <v>山西</v>
      </c>
      <c r="B1163" s="36" t="str">
        <f t="shared" si="118"/>
        <v>运城市</v>
      </c>
      <c r="C1163" s="36" t="s">
        <v>1688</v>
      </c>
      <c r="D1163" s="36">
        <v>1341</v>
      </c>
      <c r="E1163" s="36">
        <v>1431</v>
      </c>
      <c r="F1163" s="36">
        <v>25</v>
      </c>
      <c r="G1163" s="36">
        <v>0.33200000000000002</v>
      </c>
    </row>
    <row r="1164" spans="1:7" ht="15" customHeight="1">
      <c r="A1164" s="36" t="str">
        <f t="shared" si="117"/>
        <v>山西</v>
      </c>
      <c r="B1164" s="36" t="str">
        <f t="shared" si="118"/>
        <v>运城市</v>
      </c>
      <c r="C1164" s="36" t="s">
        <v>1689</v>
      </c>
      <c r="D1164" s="36">
        <v>1390</v>
      </c>
      <c r="E1164" s="36">
        <v>1509</v>
      </c>
      <c r="F1164" s="36">
        <v>28</v>
      </c>
      <c r="G1164" s="36">
        <v>0.33200000000000002</v>
      </c>
    </row>
    <row r="1165" spans="1:7" ht="15" customHeight="1">
      <c r="A1165" s="36" t="str">
        <f t="shared" si="117"/>
        <v>山西</v>
      </c>
      <c r="B1165" s="36" t="str">
        <f t="shared" si="118"/>
        <v>运城市</v>
      </c>
      <c r="C1165" s="36" t="s">
        <v>1690</v>
      </c>
      <c r="D1165" s="36">
        <v>1399</v>
      </c>
      <c r="E1165" s="36">
        <v>1522</v>
      </c>
      <c r="F1165" s="36">
        <v>28</v>
      </c>
      <c r="G1165" s="36">
        <v>0.33200000000000002</v>
      </c>
    </row>
    <row r="1166" spans="1:7" ht="15" customHeight="1">
      <c r="A1166" s="36" t="str">
        <f t="shared" si="117"/>
        <v>山西</v>
      </c>
      <c r="B1166" s="36" t="str">
        <f t="shared" si="118"/>
        <v>运城市</v>
      </c>
      <c r="C1166" s="36" t="s">
        <v>1691</v>
      </c>
      <c r="D1166" s="36">
        <v>1399</v>
      </c>
      <c r="E1166" s="36">
        <v>1533</v>
      </c>
      <c r="F1166" s="36">
        <v>29</v>
      </c>
      <c r="G1166" s="36">
        <v>0.33200000000000002</v>
      </c>
    </row>
    <row r="1167" spans="1:7" ht="15" customHeight="1">
      <c r="A1167" s="36" t="str">
        <f t="shared" si="117"/>
        <v>山西</v>
      </c>
      <c r="B1167" s="36" t="str">
        <f t="shared" si="118"/>
        <v>运城市</v>
      </c>
      <c r="C1167" s="36" t="s">
        <v>1692</v>
      </c>
      <c r="D1167" s="36">
        <v>1393</v>
      </c>
      <c r="E1167" s="36">
        <v>1507</v>
      </c>
      <c r="F1167" s="36">
        <v>27</v>
      </c>
      <c r="G1167" s="36">
        <v>0.33200000000000002</v>
      </c>
    </row>
    <row r="1168" spans="1:7" ht="15" customHeight="1">
      <c r="A1168" s="36" t="str">
        <f t="shared" si="117"/>
        <v>山西</v>
      </c>
      <c r="B1168" s="36" t="str">
        <f t="shared" si="118"/>
        <v>运城市</v>
      </c>
      <c r="C1168" s="36" t="s">
        <v>1693</v>
      </c>
      <c r="D1168" s="36">
        <v>1395</v>
      </c>
      <c r="E1168" s="36">
        <v>1518</v>
      </c>
      <c r="F1168" s="36">
        <v>28</v>
      </c>
      <c r="G1168" s="36">
        <v>0.33200000000000002</v>
      </c>
    </row>
    <row r="1169" spans="1:7" ht="15" customHeight="1">
      <c r="A1169" s="36" t="str">
        <f t="shared" si="117"/>
        <v>山西</v>
      </c>
      <c r="B1169" s="36" t="str">
        <f t="shared" si="118"/>
        <v>运城市</v>
      </c>
      <c r="C1169" s="36" t="s">
        <v>1694</v>
      </c>
      <c r="D1169" s="36">
        <v>1375</v>
      </c>
      <c r="E1169" s="36">
        <v>1485</v>
      </c>
      <c r="F1169" s="36">
        <v>27</v>
      </c>
      <c r="G1169" s="36">
        <v>0.33200000000000002</v>
      </c>
    </row>
    <row r="1170" spans="1:7" ht="15" customHeight="1">
      <c r="A1170" s="36" t="str">
        <f t="shared" si="117"/>
        <v>山西</v>
      </c>
      <c r="B1170" s="36" t="str">
        <f t="shared" si="118"/>
        <v>运城市</v>
      </c>
      <c r="C1170" s="36" t="s">
        <v>1695</v>
      </c>
      <c r="D1170" s="36">
        <v>1396</v>
      </c>
      <c r="E1170" s="36">
        <v>1517</v>
      </c>
      <c r="F1170" s="36">
        <v>27</v>
      </c>
      <c r="G1170" s="36">
        <v>0.33200000000000002</v>
      </c>
    </row>
    <row r="1171" spans="1:7" ht="15" customHeight="1">
      <c r="A1171" s="36" t="str">
        <f t="shared" si="117"/>
        <v>山西</v>
      </c>
      <c r="B1171" s="36" t="str">
        <f t="shared" si="118"/>
        <v>运城市</v>
      </c>
      <c r="C1171" s="36" t="s">
        <v>1696</v>
      </c>
      <c r="D1171" s="36">
        <v>1414</v>
      </c>
      <c r="E1171" s="36">
        <v>1541</v>
      </c>
      <c r="F1171" s="36">
        <v>28</v>
      </c>
      <c r="G1171" s="36">
        <v>0.33200000000000002</v>
      </c>
    </row>
    <row r="1172" spans="1:7" ht="15" customHeight="1">
      <c r="A1172" s="36" t="str">
        <f t="shared" si="117"/>
        <v>山西</v>
      </c>
      <c r="B1172" s="36" t="str">
        <f t="shared" si="118"/>
        <v>运城市</v>
      </c>
      <c r="C1172" s="36" t="s">
        <v>1697</v>
      </c>
      <c r="D1172" s="36">
        <v>1383</v>
      </c>
      <c r="E1172" s="36">
        <v>1507</v>
      </c>
      <c r="F1172" s="36">
        <v>28</v>
      </c>
      <c r="G1172" s="36">
        <v>0.33200000000000002</v>
      </c>
    </row>
    <row r="1173" spans="1:7" ht="15" customHeight="1">
      <c r="A1173" s="36" t="str">
        <f t="shared" si="117"/>
        <v>山西</v>
      </c>
      <c r="B1173" s="36" t="str">
        <f t="shared" si="118"/>
        <v>运城市</v>
      </c>
      <c r="C1173" s="36" t="s">
        <v>1698</v>
      </c>
      <c r="D1173" s="36">
        <v>1393</v>
      </c>
      <c r="E1173" s="36">
        <v>1510</v>
      </c>
      <c r="F1173" s="36">
        <v>28</v>
      </c>
      <c r="G1173" s="36">
        <v>0.33200000000000002</v>
      </c>
    </row>
    <row r="1174" spans="1:7" ht="15" customHeight="1">
      <c r="A1174" s="36" t="str">
        <f t="shared" si="117"/>
        <v>山西</v>
      </c>
      <c r="B1174" s="36" t="s">
        <v>1699</v>
      </c>
      <c r="C1174" s="36" t="s">
        <v>1700</v>
      </c>
      <c r="D1174" s="36">
        <v>1434</v>
      </c>
      <c r="E1174" s="36">
        <v>1577</v>
      </c>
      <c r="F1174" s="36">
        <v>31</v>
      </c>
      <c r="G1174" s="36">
        <v>0.33200000000000002</v>
      </c>
    </row>
    <row r="1175" spans="1:7" ht="15" customHeight="1">
      <c r="A1175" s="36" t="str">
        <f t="shared" si="117"/>
        <v>山西</v>
      </c>
      <c r="B1175" s="36" t="str">
        <f>B1174</f>
        <v>晋城</v>
      </c>
      <c r="C1175" s="36" t="s">
        <v>1701</v>
      </c>
      <c r="D1175" s="36">
        <v>1403</v>
      </c>
      <c r="E1175" s="36">
        <v>1539</v>
      </c>
      <c r="F1175" s="36">
        <v>30</v>
      </c>
      <c r="G1175" s="36">
        <v>0.33200000000000002</v>
      </c>
    </row>
    <row r="1176" spans="1:7" ht="15" customHeight="1">
      <c r="A1176" s="36" t="str">
        <f t="shared" si="117"/>
        <v>山西</v>
      </c>
      <c r="B1176" s="36" t="str">
        <f>B1175</f>
        <v>晋城</v>
      </c>
      <c r="C1176" s="36" t="s">
        <v>1702</v>
      </c>
      <c r="D1176" s="36">
        <v>1430</v>
      </c>
      <c r="E1176" s="36">
        <v>1584</v>
      </c>
      <c r="F1176" s="36">
        <v>31</v>
      </c>
      <c r="G1176" s="36">
        <v>0.33200000000000002</v>
      </c>
    </row>
    <row r="1177" spans="1:7" ht="15" customHeight="1">
      <c r="A1177" s="36" t="str">
        <f t="shared" si="117"/>
        <v>山西</v>
      </c>
      <c r="B1177" s="36" t="str">
        <f>B1176</f>
        <v>晋城</v>
      </c>
      <c r="C1177" s="36" t="s">
        <v>1703</v>
      </c>
      <c r="D1177" s="36">
        <v>1421</v>
      </c>
      <c r="E1177" s="36">
        <v>1572</v>
      </c>
      <c r="F1177" s="36">
        <v>30</v>
      </c>
      <c r="G1177" s="36">
        <v>0.33200000000000002</v>
      </c>
    </row>
    <row r="1178" spans="1:7" ht="15" customHeight="1">
      <c r="A1178" s="36" t="str">
        <f t="shared" si="117"/>
        <v>山西</v>
      </c>
      <c r="B1178" s="36" t="str">
        <f>B1177</f>
        <v>晋城</v>
      </c>
      <c r="C1178" s="36" t="s">
        <v>1704</v>
      </c>
      <c r="D1178" s="36">
        <v>1425</v>
      </c>
      <c r="E1178" s="36">
        <v>1571</v>
      </c>
      <c r="F1178" s="36">
        <v>29</v>
      </c>
      <c r="G1178" s="36">
        <v>0.33200000000000002</v>
      </c>
    </row>
    <row r="1179" spans="1:7" ht="15" customHeight="1">
      <c r="A1179" s="36" t="str">
        <f t="shared" si="117"/>
        <v>山西</v>
      </c>
      <c r="B1179" s="36" t="s">
        <v>1705</v>
      </c>
      <c r="C1179" s="36" t="s">
        <v>1706</v>
      </c>
      <c r="D1179" s="36">
        <v>1424</v>
      </c>
      <c r="E1179" s="36">
        <v>1571</v>
      </c>
      <c r="F1179" s="36">
        <v>30</v>
      </c>
      <c r="G1179" s="36">
        <v>0.33200000000000002</v>
      </c>
    </row>
    <row r="1180" spans="1:7" ht="15" customHeight="1">
      <c r="A1180" s="36" t="str">
        <f t="shared" si="117"/>
        <v>山西</v>
      </c>
      <c r="B1180" s="36" t="str">
        <f t="shared" ref="B1180:B1195" si="119">B1179</f>
        <v>临汾</v>
      </c>
      <c r="C1180" s="36" t="s">
        <v>1707</v>
      </c>
      <c r="D1180" s="36">
        <v>1417</v>
      </c>
      <c r="E1180" s="36">
        <v>1545</v>
      </c>
      <c r="F1180" s="36">
        <v>28</v>
      </c>
      <c r="G1180" s="36">
        <v>0.33200000000000002</v>
      </c>
    </row>
    <row r="1181" spans="1:7" ht="15" customHeight="1">
      <c r="A1181" s="36" t="str">
        <f t="shared" si="117"/>
        <v>山西</v>
      </c>
      <c r="B1181" s="36" t="str">
        <f t="shared" si="119"/>
        <v>临汾</v>
      </c>
      <c r="C1181" s="36" t="s">
        <v>1708</v>
      </c>
      <c r="D1181" s="36">
        <v>1409</v>
      </c>
      <c r="E1181" s="36">
        <v>1555</v>
      </c>
      <c r="F1181" s="36">
        <v>30</v>
      </c>
      <c r="G1181" s="36">
        <v>0.33200000000000002</v>
      </c>
    </row>
    <row r="1182" spans="1:7" ht="15" customHeight="1">
      <c r="A1182" s="36" t="str">
        <f t="shared" si="117"/>
        <v>山西</v>
      </c>
      <c r="B1182" s="36" t="str">
        <f t="shared" si="119"/>
        <v>临汾</v>
      </c>
      <c r="C1182" s="36" t="s">
        <v>1709</v>
      </c>
      <c r="D1182" s="36">
        <v>1426</v>
      </c>
      <c r="E1182" s="36">
        <v>1557</v>
      </c>
      <c r="F1182" s="36">
        <v>28</v>
      </c>
      <c r="G1182" s="36">
        <v>0.33200000000000002</v>
      </c>
    </row>
    <row r="1183" spans="1:7" ht="15" customHeight="1">
      <c r="A1183" s="36" t="str">
        <f t="shared" si="117"/>
        <v>山西</v>
      </c>
      <c r="B1183" s="36" t="str">
        <f t="shared" si="119"/>
        <v>临汾</v>
      </c>
      <c r="C1183" s="36" t="s">
        <v>1710</v>
      </c>
      <c r="D1183" s="36">
        <v>1438</v>
      </c>
      <c r="E1183" s="36">
        <v>1577</v>
      </c>
      <c r="F1183" s="36">
        <v>29</v>
      </c>
      <c r="G1183" s="36">
        <v>0.33200000000000002</v>
      </c>
    </row>
    <row r="1184" spans="1:7" ht="15" customHeight="1">
      <c r="A1184" s="36" t="str">
        <f t="shared" si="117"/>
        <v>山西</v>
      </c>
      <c r="B1184" s="36" t="str">
        <f t="shared" si="119"/>
        <v>临汾</v>
      </c>
      <c r="C1184" s="36" t="s">
        <v>1711</v>
      </c>
      <c r="D1184" s="36">
        <v>1453</v>
      </c>
      <c r="E1184" s="36">
        <v>1595</v>
      </c>
      <c r="F1184" s="36">
        <v>29</v>
      </c>
      <c r="G1184" s="36">
        <v>0.33200000000000002</v>
      </c>
    </row>
    <row r="1185" spans="1:7" ht="15" customHeight="1">
      <c r="A1185" s="36" t="str">
        <f t="shared" ref="A1185:A1195" si="120">A1184</f>
        <v>山西</v>
      </c>
      <c r="B1185" s="36" t="str">
        <f t="shared" si="119"/>
        <v>临汾</v>
      </c>
      <c r="C1185" s="36" t="s">
        <v>1712</v>
      </c>
      <c r="D1185" s="36">
        <v>1423</v>
      </c>
      <c r="E1185" s="36">
        <v>1570</v>
      </c>
      <c r="F1185" s="36">
        <v>30</v>
      </c>
      <c r="G1185" s="36">
        <v>0.33200000000000002</v>
      </c>
    </row>
    <row r="1186" spans="1:7" ht="15" customHeight="1">
      <c r="A1186" s="36" t="str">
        <f t="shared" si="120"/>
        <v>山西</v>
      </c>
      <c r="B1186" s="36" t="str">
        <f t="shared" si="119"/>
        <v>临汾</v>
      </c>
      <c r="C1186" s="36" t="s">
        <v>1713</v>
      </c>
      <c r="D1186" s="36">
        <v>1436</v>
      </c>
      <c r="E1186" s="36">
        <v>1583</v>
      </c>
      <c r="F1186" s="36">
        <v>30</v>
      </c>
      <c r="G1186" s="36">
        <v>0.33200000000000002</v>
      </c>
    </row>
    <row r="1187" spans="1:7" ht="15" customHeight="1">
      <c r="A1187" s="36" t="str">
        <f t="shared" si="120"/>
        <v>山西</v>
      </c>
      <c r="B1187" s="36" t="str">
        <f t="shared" si="119"/>
        <v>临汾</v>
      </c>
      <c r="C1187" s="36" t="s">
        <v>1714</v>
      </c>
      <c r="D1187" s="36">
        <v>1411</v>
      </c>
      <c r="E1187" s="36">
        <v>1565</v>
      </c>
      <c r="F1187" s="36">
        <v>30</v>
      </c>
      <c r="G1187" s="36">
        <v>0.33200000000000002</v>
      </c>
    </row>
    <row r="1188" spans="1:7" ht="15" customHeight="1">
      <c r="A1188" s="36" t="str">
        <f t="shared" si="120"/>
        <v>山西</v>
      </c>
      <c r="B1188" s="36" t="str">
        <f t="shared" si="119"/>
        <v>临汾</v>
      </c>
      <c r="C1188" s="36" t="s">
        <v>1715</v>
      </c>
      <c r="D1188" s="36">
        <v>1442</v>
      </c>
      <c r="E1188" s="36">
        <v>1591</v>
      </c>
      <c r="F1188" s="36">
        <v>29</v>
      </c>
      <c r="G1188" s="36">
        <v>0.33200000000000002</v>
      </c>
    </row>
    <row r="1189" spans="1:7" ht="15" customHeight="1">
      <c r="A1189" s="36" t="str">
        <f t="shared" si="120"/>
        <v>山西</v>
      </c>
      <c r="B1189" s="36" t="str">
        <f t="shared" si="119"/>
        <v>临汾</v>
      </c>
      <c r="C1189" s="36" t="s">
        <v>1716</v>
      </c>
      <c r="D1189" s="36">
        <v>1392</v>
      </c>
      <c r="E1189" s="36">
        <v>1521</v>
      </c>
      <c r="F1189" s="36">
        <v>28</v>
      </c>
      <c r="G1189" s="36">
        <v>0.33200000000000002</v>
      </c>
    </row>
    <row r="1190" spans="1:7" ht="15" customHeight="1">
      <c r="A1190" s="36" t="str">
        <f t="shared" si="120"/>
        <v>山西</v>
      </c>
      <c r="B1190" s="36" t="str">
        <f t="shared" si="119"/>
        <v>临汾</v>
      </c>
      <c r="C1190" s="36" t="s">
        <v>1717</v>
      </c>
      <c r="D1190" s="36">
        <v>1402</v>
      </c>
      <c r="E1190" s="36">
        <v>1540</v>
      </c>
      <c r="F1190" s="36">
        <v>29</v>
      </c>
      <c r="G1190" s="36">
        <v>0.33200000000000002</v>
      </c>
    </row>
    <row r="1191" spans="1:7" ht="15" customHeight="1">
      <c r="A1191" s="36" t="str">
        <f t="shared" si="120"/>
        <v>山西</v>
      </c>
      <c r="B1191" s="36" t="str">
        <f t="shared" si="119"/>
        <v>临汾</v>
      </c>
      <c r="C1191" s="36" t="s">
        <v>1718</v>
      </c>
      <c r="D1191" s="36">
        <v>1385</v>
      </c>
      <c r="E1191" s="36">
        <v>1513</v>
      </c>
      <c r="F1191" s="36">
        <v>28</v>
      </c>
      <c r="G1191" s="36">
        <v>0.33200000000000002</v>
      </c>
    </row>
    <row r="1192" spans="1:7" ht="15" customHeight="1">
      <c r="A1192" s="36" t="str">
        <f t="shared" si="120"/>
        <v>山西</v>
      </c>
      <c r="B1192" s="36" t="str">
        <f t="shared" si="119"/>
        <v>临汾</v>
      </c>
      <c r="C1192" s="36" t="s">
        <v>1719</v>
      </c>
      <c r="D1192" s="36">
        <v>1385</v>
      </c>
      <c r="E1192" s="36">
        <v>1517</v>
      </c>
      <c r="F1192" s="36">
        <v>29</v>
      </c>
      <c r="G1192" s="36">
        <v>0.33200000000000002</v>
      </c>
    </row>
    <row r="1193" spans="1:7" ht="15" customHeight="1">
      <c r="A1193" s="36" t="str">
        <f t="shared" si="120"/>
        <v>山西</v>
      </c>
      <c r="B1193" s="36" t="str">
        <f t="shared" si="119"/>
        <v>临汾</v>
      </c>
      <c r="C1193" s="36" t="s">
        <v>1720</v>
      </c>
      <c r="D1193" s="36">
        <v>1543</v>
      </c>
      <c r="E1193" s="36">
        <v>1774</v>
      </c>
      <c r="F1193" s="36">
        <v>33</v>
      </c>
      <c r="G1193" s="36">
        <v>0.33200000000000002</v>
      </c>
    </row>
    <row r="1194" spans="1:7" ht="15" customHeight="1">
      <c r="A1194" s="36" t="str">
        <f t="shared" si="120"/>
        <v>山西</v>
      </c>
      <c r="B1194" s="36" t="str">
        <f t="shared" si="119"/>
        <v>临汾</v>
      </c>
      <c r="C1194" s="36" t="s">
        <v>1721</v>
      </c>
      <c r="D1194" s="36">
        <v>1392</v>
      </c>
      <c r="E1194" s="36">
        <v>1533</v>
      </c>
      <c r="F1194" s="36">
        <v>30</v>
      </c>
      <c r="G1194" s="36">
        <v>0.33200000000000002</v>
      </c>
    </row>
    <row r="1195" spans="1:7" ht="15" customHeight="1">
      <c r="A1195" s="36" t="str">
        <f t="shared" si="120"/>
        <v>山西</v>
      </c>
      <c r="B1195" s="36" t="str">
        <f t="shared" si="119"/>
        <v>临汾</v>
      </c>
      <c r="C1195" s="36" t="s">
        <v>1722</v>
      </c>
      <c r="D1195" s="36">
        <v>1413</v>
      </c>
      <c r="E1195" s="36">
        <v>1561</v>
      </c>
      <c r="F1195" s="36">
        <v>29</v>
      </c>
      <c r="G1195" s="36">
        <v>0.33200000000000002</v>
      </c>
    </row>
    <row r="1196" spans="1:7" ht="15" customHeight="1">
      <c r="A1196" s="36" t="s">
        <v>1723</v>
      </c>
      <c r="B1196" s="36" t="s">
        <v>1724</v>
      </c>
      <c r="C1196" s="36" t="s">
        <v>1725</v>
      </c>
      <c r="D1196" s="36">
        <v>1379</v>
      </c>
      <c r="E1196" s="36">
        <v>1511</v>
      </c>
      <c r="F1196" s="36">
        <v>29</v>
      </c>
      <c r="G1196" s="36">
        <v>0.35449999999999998</v>
      </c>
    </row>
    <row r="1197" spans="1:7" ht="15" customHeight="1">
      <c r="A1197" s="36" t="str">
        <f t="shared" ref="A1197:A1208" si="121">A1196</f>
        <v>陕西</v>
      </c>
      <c r="B1197" s="36" t="str">
        <f t="shared" ref="B1197:B1208" si="122">B1196</f>
        <v>延安市</v>
      </c>
      <c r="C1197" s="36" t="s">
        <v>1726</v>
      </c>
      <c r="D1197" s="36">
        <v>1377</v>
      </c>
      <c r="E1197" s="36">
        <v>1511</v>
      </c>
      <c r="F1197" s="36">
        <v>28</v>
      </c>
      <c r="G1197" s="36">
        <v>0.35449999999999998</v>
      </c>
    </row>
    <row r="1198" spans="1:7" ht="15" customHeight="1">
      <c r="A1198" s="36" t="str">
        <f t="shared" si="121"/>
        <v>陕西</v>
      </c>
      <c r="B1198" s="36" t="str">
        <f t="shared" si="122"/>
        <v>延安市</v>
      </c>
      <c r="C1198" s="36" t="s">
        <v>1727</v>
      </c>
      <c r="D1198" s="36">
        <v>1401</v>
      </c>
      <c r="E1198" s="36">
        <v>1534</v>
      </c>
      <c r="F1198" s="36">
        <v>29</v>
      </c>
      <c r="G1198" s="36">
        <v>0.35449999999999998</v>
      </c>
    </row>
    <row r="1199" spans="1:7" ht="15" customHeight="1">
      <c r="A1199" s="36" t="str">
        <f t="shared" si="121"/>
        <v>陕西</v>
      </c>
      <c r="B1199" s="36" t="str">
        <f t="shared" si="122"/>
        <v>延安市</v>
      </c>
      <c r="C1199" s="36" t="s">
        <v>1728</v>
      </c>
      <c r="D1199" s="36">
        <v>1378</v>
      </c>
      <c r="E1199" s="36">
        <v>1525</v>
      </c>
      <c r="F1199" s="36">
        <v>31</v>
      </c>
      <c r="G1199" s="36">
        <v>0.35449999999999998</v>
      </c>
    </row>
    <row r="1200" spans="1:7" ht="15" customHeight="1">
      <c r="A1200" s="36" t="str">
        <f t="shared" si="121"/>
        <v>陕西</v>
      </c>
      <c r="B1200" s="36" t="str">
        <f t="shared" si="122"/>
        <v>延安市</v>
      </c>
      <c r="C1200" s="36" t="s">
        <v>1729</v>
      </c>
      <c r="D1200" s="36">
        <v>1397</v>
      </c>
      <c r="E1200" s="36">
        <v>1527</v>
      </c>
      <c r="F1200" s="36">
        <v>28</v>
      </c>
      <c r="G1200" s="36">
        <v>0.35449999999999998</v>
      </c>
    </row>
    <row r="1201" spans="1:7" ht="15" customHeight="1">
      <c r="A1201" s="36" t="str">
        <f t="shared" si="121"/>
        <v>陕西</v>
      </c>
      <c r="B1201" s="36" t="str">
        <f t="shared" si="122"/>
        <v>延安市</v>
      </c>
      <c r="C1201" s="36" t="s">
        <v>1730</v>
      </c>
      <c r="D1201" s="36">
        <v>1378</v>
      </c>
      <c r="E1201" s="36">
        <v>1517</v>
      </c>
      <c r="F1201" s="36">
        <v>29</v>
      </c>
      <c r="G1201" s="36">
        <v>0.35449999999999998</v>
      </c>
    </row>
    <row r="1202" spans="1:7" ht="15" customHeight="1">
      <c r="A1202" s="36" t="str">
        <f t="shared" si="121"/>
        <v>陕西</v>
      </c>
      <c r="B1202" s="36" t="str">
        <f t="shared" si="122"/>
        <v>延安市</v>
      </c>
      <c r="C1202" s="36" t="s">
        <v>1731</v>
      </c>
      <c r="D1202" s="36">
        <v>1390</v>
      </c>
      <c r="E1202" s="36">
        <v>1515</v>
      </c>
      <c r="F1202" s="36">
        <v>28</v>
      </c>
      <c r="G1202" s="36">
        <v>0.35449999999999998</v>
      </c>
    </row>
    <row r="1203" spans="1:7" ht="15" customHeight="1">
      <c r="A1203" s="36" t="str">
        <f t="shared" si="121"/>
        <v>陕西</v>
      </c>
      <c r="B1203" s="36" t="str">
        <f t="shared" si="122"/>
        <v>延安市</v>
      </c>
      <c r="C1203" s="36" t="s">
        <v>1732</v>
      </c>
      <c r="D1203" s="36">
        <v>1381</v>
      </c>
      <c r="E1203" s="36">
        <v>1511</v>
      </c>
      <c r="F1203" s="36">
        <v>28</v>
      </c>
      <c r="G1203" s="36">
        <v>0.35449999999999998</v>
      </c>
    </row>
    <row r="1204" spans="1:7" ht="15" customHeight="1">
      <c r="A1204" s="36" t="str">
        <f t="shared" si="121"/>
        <v>陕西</v>
      </c>
      <c r="B1204" s="36" t="str">
        <f t="shared" si="122"/>
        <v>延安市</v>
      </c>
      <c r="C1204" s="36" t="s">
        <v>1733</v>
      </c>
      <c r="D1204" s="36">
        <v>1384</v>
      </c>
      <c r="E1204" s="36">
        <v>1514</v>
      </c>
      <c r="F1204" s="36">
        <v>29</v>
      </c>
      <c r="G1204" s="36">
        <v>0.35449999999999998</v>
      </c>
    </row>
    <row r="1205" spans="1:7" ht="15" customHeight="1">
      <c r="A1205" s="36" t="str">
        <f t="shared" si="121"/>
        <v>陕西</v>
      </c>
      <c r="B1205" s="36" t="str">
        <f t="shared" si="122"/>
        <v>延安市</v>
      </c>
      <c r="C1205" s="36" t="s">
        <v>1734</v>
      </c>
      <c r="D1205" s="36">
        <v>1386</v>
      </c>
      <c r="E1205" s="36">
        <v>1515</v>
      </c>
      <c r="F1205" s="36">
        <v>28</v>
      </c>
      <c r="G1205" s="36">
        <v>0.35449999999999998</v>
      </c>
    </row>
    <row r="1206" spans="1:7" ht="15" customHeight="1">
      <c r="A1206" s="36" t="str">
        <f t="shared" si="121"/>
        <v>陕西</v>
      </c>
      <c r="B1206" s="36" t="str">
        <f t="shared" si="122"/>
        <v>延安市</v>
      </c>
      <c r="C1206" s="36" t="s">
        <v>1735</v>
      </c>
      <c r="D1206" s="36">
        <v>1390</v>
      </c>
      <c r="E1206" s="36">
        <v>1531</v>
      </c>
      <c r="F1206" s="36">
        <v>29</v>
      </c>
      <c r="G1206" s="36">
        <v>0.35449999999999998</v>
      </c>
    </row>
    <row r="1207" spans="1:7" ht="15" customHeight="1">
      <c r="A1207" s="36" t="str">
        <f t="shared" si="121"/>
        <v>陕西</v>
      </c>
      <c r="B1207" s="36" t="str">
        <f t="shared" si="122"/>
        <v>延安市</v>
      </c>
      <c r="C1207" s="36" t="s">
        <v>1736</v>
      </c>
      <c r="D1207" s="36">
        <v>1404</v>
      </c>
      <c r="E1207" s="36">
        <v>1539</v>
      </c>
      <c r="F1207" s="36">
        <v>29</v>
      </c>
      <c r="G1207" s="36">
        <v>0.35449999999999998</v>
      </c>
    </row>
    <row r="1208" spans="1:7" ht="15" customHeight="1">
      <c r="A1208" s="36" t="str">
        <f t="shared" si="121"/>
        <v>陕西</v>
      </c>
      <c r="B1208" s="36" t="str">
        <f t="shared" si="122"/>
        <v>延安市</v>
      </c>
      <c r="C1208" s="36" t="s">
        <v>1737</v>
      </c>
      <c r="D1208" s="36">
        <v>1460</v>
      </c>
      <c r="E1208" s="36">
        <v>1628</v>
      </c>
      <c r="F1208" s="36">
        <v>31</v>
      </c>
      <c r="G1208" s="36">
        <v>0.35449999999999998</v>
      </c>
    </row>
    <row r="1209" spans="1:7" ht="15" customHeight="1">
      <c r="A1209" s="36" t="str">
        <f t="shared" ref="A1209:A1240" si="123">A1208</f>
        <v>陕西</v>
      </c>
      <c r="B1209" s="36" t="s">
        <v>1738</v>
      </c>
      <c r="C1209" s="36" t="s">
        <v>1739</v>
      </c>
      <c r="D1209" s="36">
        <v>1590</v>
      </c>
      <c r="E1209" s="36">
        <v>1844</v>
      </c>
      <c r="F1209" s="36">
        <v>35</v>
      </c>
      <c r="G1209" s="36">
        <v>0.35449999999999998</v>
      </c>
    </row>
    <row r="1210" spans="1:7" ht="15" customHeight="1">
      <c r="A1210" s="36" t="str">
        <f t="shared" si="123"/>
        <v>陕西</v>
      </c>
      <c r="B1210" s="36" t="str">
        <f t="shared" ref="B1210:B1220" si="124">B1209</f>
        <v>榆林市</v>
      </c>
      <c r="C1210" s="36" t="s">
        <v>1740</v>
      </c>
      <c r="D1210" s="36">
        <v>1381</v>
      </c>
      <c r="E1210" s="36">
        <v>1527</v>
      </c>
      <c r="F1210" s="36">
        <v>30</v>
      </c>
      <c r="G1210" s="36">
        <v>0.35449999999999998</v>
      </c>
    </row>
    <row r="1211" spans="1:7" ht="15" customHeight="1">
      <c r="A1211" s="36" t="str">
        <f t="shared" si="123"/>
        <v>陕西</v>
      </c>
      <c r="B1211" s="36" t="str">
        <f t="shared" si="124"/>
        <v>榆林市</v>
      </c>
      <c r="C1211" s="36" t="s">
        <v>1741</v>
      </c>
      <c r="D1211" s="36">
        <v>1461</v>
      </c>
      <c r="E1211" s="36">
        <v>1632</v>
      </c>
      <c r="F1211" s="36">
        <v>30</v>
      </c>
      <c r="G1211" s="36">
        <v>0.35449999999999998</v>
      </c>
    </row>
    <row r="1212" spans="1:7" ht="15" customHeight="1">
      <c r="A1212" s="36" t="str">
        <f t="shared" si="123"/>
        <v>陕西</v>
      </c>
      <c r="B1212" s="36" t="str">
        <f t="shared" si="124"/>
        <v>榆林市</v>
      </c>
      <c r="C1212" s="36" t="s">
        <v>1742</v>
      </c>
      <c r="D1212" s="36">
        <v>1636</v>
      </c>
      <c r="E1212" s="36">
        <v>1951</v>
      </c>
      <c r="F1212" s="36">
        <v>38</v>
      </c>
      <c r="G1212" s="36">
        <v>0.35449999999999998</v>
      </c>
    </row>
    <row r="1213" spans="1:7" ht="15" customHeight="1">
      <c r="A1213" s="36" t="str">
        <f t="shared" si="123"/>
        <v>陕西</v>
      </c>
      <c r="B1213" s="36" t="str">
        <f t="shared" si="124"/>
        <v>榆林市</v>
      </c>
      <c r="C1213" s="36" t="s">
        <v>1743</v>
      </c>
      <c r="D1213" s="36">
        <v>1581</v>
      </c>
      <c r="E1213" s="36">
        <v>1828</v>
      </c>
      <c r="F1213" s="36">
        <v>35</v>
      </c>
      <c r="G1213" s="36">
        <v>0.35449999999999998</v>
      </c>
    </row>
    <row r="1214" spans="1:7" ht="15" customHeight="1">
      <c r="A1214" s="36" t="str">
        <f t="shared" si="123"/>
        <v>陕西</v>
      </c>
      <c r="B1214" s="36" t="str">
        <f t="shared" si="124"/>
        <v>榆林市</v>
      </c>
      <c r="C1214" s="36" t="s">
        <v>1744</v>
      </c>
      <c r="D1214" s="36">
        <v>1648</v>
      </c>
      <c r="E1214" s="36">
        <v>1976</v>
      </c>
      <c r="F1214" s="36">
        <v>38</v>
      </c>
      <c r="G1214" s="36">
        <v>0.35449999999999998</v>
      </c>
    </row>
    <row r="1215" spans="1:7" ht="15" customHeight="1">
      <c r="A1215" s="36" t="str">
        <f t="shared" si="123"/>
        <v>陕西</v>
      </c>
      <c r="B1215" s="36" t="str">
        <f t="shared" si="124"/>
        <v>榆林市</v>
      </c>
      <c r="C1215" s="36" t="s">
        <v>1745</v>
      </c>
      <c r="D1215" s="36">
        <v>1502</v>
      </c>
      <c r="E1215" s="36">
        <v>1690</v>
      </c>
      <c r="F1215" s="36">
        <v>32</v>
      </c>
      <c r="G1215" s="36">
        <v>0.35449999999999998</v>
      </c>
    </row>
    <row r="1216" spans="1:7" ht="15" customHeight="1">
      <c r="A1216" s="36" t="str">
        <f t="shared" si="123"/>
        <v>陕西</v>
      </c>
      <c r="B1216" s="36" t="str">
        <f t="shared" si="124"/>
        <v>榆林市</v>
      </c>
      <c r="C1216" s="36" t="s">
        <v>1746</v>
      </c>
      <c r="D1216" s="36">
        <v>1474</v>
      </c>
      <c r="E1216" s="36">
        <v>1656</v>
      </c>
      <c r="F1216" s="36">
        <v>32</v>
      </c>
      <c r="G1216" s="36">
        <v>0.35449999999999998</v>
      </c>
    </row>
    <row r="1217" spans="1:7" ht="15" customHeight="1">
      <c r="A1217" s="36" t="str">
        <f t="shared" si="123"/>
        <v>陕西</v>
      </c>
      <c r="B1217" s="36" t="str">
        <f t="shared" si="124"/>
        <v>榆林市</v>
      </c>
      <c r="C1217" s="36" t="s">
        <v>1747</v>
      </c>
      <c r="D1217" s="36">
        <v>1597</v>
      </c>
      <c r="E1217" s="36">
        <v>1851</v>
      </c>
      <c r="F1217" s="36">
        <v>34</v>
      </c>
      <c r="G1217" s="36">
        <v>0.35449999999999998</v>
      </c>
    </row>
    <row r="1218" spans="1:7" ht="15" customHeight="1">
      <c r="A1218" s="36" t="str">
        <f t="shared" si="123"/>
        <v>陕西</v>
      </c>
      <c r="B1218" s="36" t="str">
        <f t="shared" si="124"/>
        <v>榆林市</v>
      </c>
      <c r="C1218" s="36" t="s">
        <v>1748</v>
      </c>
      <c r="D1218" s="36">
        <v>1569</v>
      </c>
      <c r="E1218" s="36">
        <v>1795</v>
      </c>
      <c r="F1218" s="36">
        <v>33</v>
      </c>
      <c r="G1218" s="36">
        <v>0.35449999999999998</v>
      </c>
    </row>
    <row r="1219" spans="1:7" ht="15" customHeight="1">
      <c r="A1219" s="36" t="str">
        <f t="shared" si="123"/>
        <v>陕西</v>
      </c>
      <c r="B1219" s="36" t="str">
        <f t="shared" si="124"/>
        <v>榆林市</v>
      </c>
      <c r="C1219" s="36" t="s">
        <v>1749</v>
      </c>
      <c r="D1219" s="36">
        <v>1508</v>
      </c>
      <c r="E1219" s="36">
        <v>1704</v>
      </c>
      <c r="F1219" s="36">
        <v>32</v>
      </c>
      <c r="G1219" s="36">
        <v>0.35449999999999998</v>
      </c>
    </row>
    <row r="1220" spans="1:7" ht="15" customHeight="1">
      <c r="A1220" s="36" t="str">
        <f t="shared" si="123"/>
        <v>陕西</v>
      </c>
      <c r="B1220" s="36" t="str">
        <f t="shared" si="124"/>
        <v>榆林市</v>
      </c>
      <c r="C1220" s="36" t="s">
        <v>1750</v>
      </c>
      <c r="D1220" s="36">
        <v>1567</v>
      </c>
      <c r="E1220" s="36">
        <v>1803</v>
      </c>
      <c r="F1220" s="36">
        <v>34</v>
      </c>
      <c r="G1220" s="36">
        <v>0.35449999999999998</v>
      </c>
    </row>
    <row r="1221" spans="1:7" ht="15" customHeight="1">
      <c r="A1221" s="36" t="str">
        <f t="shared" si="123"/>
        <v>陕西</v>
      </c>
      <c r="B1221" s="36" t="s">
        <v>1751</v>
      </c>
      <c r="C1221" s="36" t="s">
        <v>1752</v>
      </c>
      <c r="D1221" s="36">
        <v>1263</v>
      </c>
      <c r="E1221" s="36">
        <v>1335</v>
      </c>
      <c r="F1221" s="36">
        <v>24</v>
      </c>
      <c r="G1221" s="36">
        <v>0.35449999999999998</v>
      </c>
    </row>
    <row r="1222" spans="1:7" ht="15" customHeight="1">
      <c r="A1222" s="36" t="str">
        <f t="shared" si="123"/>
        <v>陕西</v>
      </c>
      <c r="B1222" s="36" t="str">
        <f t="shared" ref="B1222:B1233" si="125">B1221</f>
        <v>西安市</v>
      </c>
      <c r="C1222" s="36" t="s">
        <v>1753</v>
      </c>
      <c r="D1222" s="36">
        <v>1263</v>
      </c>
      <c r="E1222" s="36">
        <v>1335</v>
      </c>
      <c r="F1222" s="36">
        <v>24</v>
      </c>
      <c r="G1222" s="36">
        <v>0.35449999999999998</v>
      </c>
    </row>
    <row r="1223" spans="1:7" ht="15" customHeight="1">
      <c r="A1223" s="36" t="str">
        <f t="shared" si="123"/>
        <v>陕西</v>
      </c>
      <c r="B1223" s="36" t="str">
        <f t="shared" si="125"/>
        <v>西安市</v>
      </c>
      <c r="C1223" s="36" t="s">
        <v>1289</v>
      </c>
      <c r="D1223" s="36">
        <v>1263</v>
      </c>
      <c r="E1223" s="36">
        <v>1335</v>
      </c>
      <c r="F1223" s="36">
        <v>24</v>
      </c>
      <c r="G1223" s="36">
        <v>0.35449999999999998</v>
      </c>
    </row>
    <row r="1224" spans="1:7" ht="15" customHeight="1">
      <c r="A1224" s="36" t="str">
        <f t="shared" si="123"/>
        <v>陕西</v>
      </c>
      <c r="B1224" s="36" t="str">
        <f t="shared" si="125"/>
        <v>西安市</v>
      </c>
      <c r="C1224" s="36" t="s">
        <v>1754</v>
      </c>
      <c r="D1224" s="36">
        <v>1263</v>
      </c>
      <c r="E1224" s="36">
        <v>1335</v>
      </c>
      <c r="F1224" s="36">
        <v>24</v>
      </c>
      <c r="G1224" s="36">
        <v>0.35449999999999998</v>
      </c>
    </row>
    <row r="1225" spans="1:7" ht="15" customHeight="1">
      <c r="A1225" s="36" t="str">
        <f t="shared" si="123"/>
        <v>陕西</v>
      </c>
      <c r="B1225" s="36" t="str">
        <f t="shared" si="125"/>
        <v>西安市</v>
      </c>
      <c r="C1225" s="36" t="s">
        <v>1755</v>
      </c>
      <c r="D1225" s="36">
        <v>1263</v>
      </c>
      <c r="E1225" s="36">
        <v>1322</v>
      </c>
      <c r="F1225" s="36">
        <v>22</v>
      </c>
      <c r="G1225" s="36">
        <v>0.35449999999999998</v>
      </c>
    </row>
    <row r="1226" spans="1:7" ht="15" customHeight="1">
      <c r="A1226" s="36" t="str">
        <f t="shared" si="123"/>
        <v>陕西</v>
      </c>
      <c r="B1226" s="36" t="str">
        <f t="shared" si="125"/>
        <v>西安市</v>
      </c>
      <c r="C1226" s="36" t="s">
        <v>1756</v>
      </c>
      <c r="D1226" s="36">
        <v>1263</v>
      </c>
      <c r="E1226" s="36">
        <v>1332</v>
      </c>
      <c r="F1226" s="36">
        <v>22</v>
      </c>
      <c r="G1226" s="36">
        <v>0.35449999999999998</v>
      </c>
    </row>
    <row r="1227" spans="1:7" ht="15" customHeight="1">
      <c r="A1227" s="36" t="str">
        <f t="shared" si="123"/>
        <v>陕西</v>
      </c>
      <c r="B1227" s="36" t="str">
        <f t="shared" si="125"/>
        <v>西安市</v>
      </c>
      <c r="C1227" s="36" t="s">
        <v>1757</v>
      </c>
      <c r="D1227" s="36">
        <v>1264</v>
      </c>
      <c r="E1227" s="36">
        <v>1335</v>
      </c>
      <c r="F1227" s="36">
        <v>23</v>
      </c>
      <c r="G1227" s="36">
        <v>0.35449999999999998</v>
      </c>
    </row>
    <row r="1228" spans="1:7" ht="15" customHeight="1">
      <c r="A1228" s="36" t="str">
        <f t="shared" si="123"/>
        <v>陕西</v>
      </c>
      <c r="B1228" s="36" t="str">
        <f t="shared" si="125"/>
        <v>西安市</v>
      </c>
      <c r="C1228" s="36" t="s">
        <v>1758</v>
      </c>
      <c r="D1228" s="36">
        <v>1262</v>
      </c>
      <c r="E1228" s="36">
        <v>1332</v>
      </c>
      <c r="F1228" s="36">
        <v>24</v>
      </c>
      <c r="G1228" s="36">
        <v>0.35449999999999998</v>
      </c>
    </row>
    <row r="1229" spans="1:7" ht="15" customHeight="1">
      <c r="A1229" s="36" t="str">
        <f t="shared" si="123"/>
        <v>陕西</v>
      </c>
      <c r="B1229" s="36" t="str">
        <f t="shared" si="125"/>
        <v>西安市</v>
      </c>
      <c r="C1229" s="36" t="s">
        <v>1759</v>
      </c>
      <c r="D1229" s="36">
        <v>1264</v>
      </c>
      <c r="E1229" s="36">
        <v>1328</v>
      </c>
      <c r="F1229" s="36">
        <v>22</v>
      </c>
      <c r="G1229" s="36">
        <v>0.35449999999999998</v>
      </c>
    </row>
    <row r="1230" spans="1:7" ht="15" customHeight="1">
      <c r="A1230" s="36" t="str">
        <f t="shared" si="123"/>
        <v>陕西</v>
      </c>
      <c r="B1230" s="36" t="str">
        <f t="shared" si="125"/>
        <v>西安市</v>
      </c>
      <c r="C1230" s="36" t="s">
        <v>1760</v>
      </c>
      <c r="D1230" s="36">
        <v>1261</v>
      </c>
      <c r="E1230" s="36">
        <v>1323</v>
      </c>
      <c r="F1230" s="36">
        <v>22</v>
      </c>
      <c r="G1230" s="36">
        <v>0.35449999999999998</v>
      </c>
    </row>
    <row r="1231" spans="1:7" ht="15" customHeight="1">
      <c r="A1231" s="36" t="str">
        <f t="shared" si="123"/>
        <v>陕西</v>
      </c>
      <c r="B1231" s="36" t="str">
        <f t="shared" si="125"/>
        <v>西安市</v>
      </c>
      <c r="C1231" s="36" t="s">
        <v>1761</v>
      </c>
      <c r="D1231" s="36">
        <v>1265</v>
      </c>
      <c r="E1231" s="36">
        <v>1332</v>
      </c>
      <c r="F1231" s="36">
        <v>22</v>
      </c>
      <c r="G1231" s="36">
        <v>0.35449999999999998</v>
      </c>
    </row>
    <row r="1232" spans="1:7" ht="15" customHeight="1">
      <c r="A1232" s="36" t="str">
        <f t="shared" si="123"/>
        <v>陕西</v>
      </c>
      <c r="B1232" s="36" t="str">
        <f t="shared" si="125"/>
        <v>西安市</v>
      </c>
      <c r="C1232" s="36" t="s">
        <v>1762</v>
      </c>
      <c r="D1232" s="36">
        <v>1265</v>
      </c>
      <c r="E1232" s="36">
        <v>1338</v>
      </c>
      <c r="F1232" s="36">
        <v>23</v>
      </c>
      <c r="G1232" s="36">
        <v>0.35449999999999998</v>
      </c>
    </row>
    <row r="1233" spans="1:7" ht="15" customHeight="1">
      <c r="A1233" s="36" t="str">
        <f t="shared" si="123"/>
        <v>陕西</v>
      </c>
      <c r="B1233" s="36" t="str">
        <f t="shared" si="125"/>
        <v>西安市</v>
      </c>
      <c r="C1233" s="36" t="s">
        <v>1763</v>
      </c>
      <c r="D1233" s="36">
        <v>1267</v>
      </c>
      <c r="E1233" s="36">
        <v>1329</v>
      </c>
      <c r="F1233" s="36">
        <v>21</v>
      </c>
      <c r="G1233" s="36">
        <v>0.35449999999999998</v>
      </c>
    </row>
    <row r="1234" spans="1:7" ht="15" customHeight="1">
      <c r="A1234" s="36" t="str">
        <f t="shared" si="123"/>
        <v>陕西</v>
      </c>
      <c r="B1234" s="36" t="s">
        <v>1764</v>
      </c>
      <c r="C1234" s="36" t="s">
        <v>1765</v>
      </c>
      <c r="D1234" s="36">
        <v>1290</v>
      </c>
      <c r="E1234" s="36">
        <v>1375</v>
      </c>
      <c r="F1234" s="36">
        <v>25</v>
      </c>
      <c r="G1234" s="36">
        <v>0.35449999999999998</v>
      </c>
    </row>
    <row r="1235" spans="1:7" ht="15" customHeight="1">
      <c r="A1235" s="36" t="str">
        <f t="shared" si="123"/>
        <v>陕西</v>
      </c>
      <c r="B1235" s="36" t="str">
        <f>B1234</f>
        <v>铜川市</v>
      </c>
      <c r="C1235" s="36" t="s">
        <v>1766</v>
      </c>
      <c r="D1235" s="36">
        <v>1299</v>
      </c>
      <c r="E1235" s="36">
        <v>1402</v>
      </c>
      <c r="F1235" s="36">
        <v>27</v>
      </c>
      <c r="G1235" s="36">
        <v>0.35449999999999998</v>
      </c>
    </row>
    <row r="1236" spans="1:7" ht="15" customHeight="1">
      <c r="A1236" s="36" t="str">
        <f t="shared" si="123"/>
        <v>陕西</v>
      </c>
      <c r="B1236" s="36" t="str">
        <f>B1235</f>
        <v>铜川市</v>
      </c>
      <c r="C1236" s="36" t="s">
        <v>1767</v>
      </c>
      <c r="D1236" s="36">
        <v>1311</v>
      </c>
      <c r="E1236" s="36">
        <v>1415</v>
      </c>
      <c r="F1236" s="36">
        <v>27</v>
      </c>
      <c r="G1236" s="36">
        <v>0.35449999999999998</v>
      </c>
    </row>
    <row r="1237" spans="1:7" ht="15" customHeight="1">
      <c r="A1237" s="36" t="str">
        <f t="shared" si="123"/>
        <v>陕西</v>
      </c>
      <c r="B1237" s="36" t="str">
        <f>B1236</f>
        <v>铜川市</v>
      </c>
      <c r="C1237" s="36" t="s">
        <v>1768</v>
      </c>
      <c r="D1237" s="36">
        <v>1396</v>
      </c>
      <c r="E1237" s="36">
        <v>1525</v>
      </c>
      <c r="F1237" s="36">
        <v>28</v>
      </c>
      <c r="G1237" s="36">
        <v>0.35449999999999998</v>
      </c>
    </row>
    <row r="1238" spans="1:7" ht="15" customHeight="1">
      <c r="A1238" s="36" t="str">
        <f t="shared" si="123"/>
        <v>陕西</v>
      </c>
      <c r="B1238" s="36" t="s">
        <v>1769</v>
      </c>
      <c r="C1238" s="36" t="s">
        <v>1770</v>
      </c>
      <c r="D1238" s="36">
        <v>1317</v>
      </c>
      <c r="E1238" s="36">
        <v>1411</v>
      </c>
      <c r="F1238" s="36">
        <v>25</v>
      </c>
      <c r="G1238" s="36">
        <v>0.35449999999999998</v>
      </c>
    </row>
    <row r="1239" spans="1:7" ht="15" customHeight="1">
      <c r="A1239" s="36" t="str">
        <f t="shared" si="123"/>
        <v>陕西</v>
      </c>
      <c r="B1239" s="36" t="str">
        <f t="shared" ref="B1239:B1249" si="126">B1238</f>
        <v>宝鸡市</v>
      </c>
      <c r="C1239" s="36" t="s">
        <v>1771</v>
      </c>
      <c r="D1239" s="36">
        <v>1317</v>
      </c>
      <c r="E1239" s="36">
        <v>1404</v>
      </c>
      <c r="F1239" s="36">
        <v>25</v>
      </c>
      <c r="G1239" s="36">
        <v>0.35449999999999998</v>
      </c>
    </row>
    <row r="1240" spans="1:7" ht="15" customHeight="1">
      <c r="A1240" s="36" t="str">
        <f t="shared" si="123"/>
        <v>陕西</v>
      </c>
      <c r="B1240" s="36" t="str">
        <f t="shared" si="126"/>
        <v>宝鸡市</v>
      </c>
      <c r="C1240" s="36" t="s">
        <v>1772</v>
      </c>
      <c r="D1240" s="36">
        <v>1304</v>
      </c>
      <c r="E1240" s="36">
        <v>1388</v>
      </c>
      <c r="F1240" s="36">
        <v>25</v>
      </c>
      <c r="G1240" s="36">
        <v>0.35449999999999998</v>
      </c>
    </row>
    <row r="1241" spans="1:7" ht="15" customHeight="1">
      <c r="A1241" s="36" t="str">
        <f t="shared" ref="A1241:A1272" si="127">A1240</f>
        <v>陕西</v>
      </c>
      <c r="B1241" s="36" t="str">
        <f t="shared" si="126"/>
        <v>宝鸡市</v>
      </c>
      <c r="C1241" s="36" t="s">
        <v>1773</v>
      </c>
      <c r="D1241" s="36">
        <v>1296</v>
      </c>
      <c r="E1241" s="36">
        <v>1388</v>
      </c>
      <c r="F1241" s="36">
        <v>25</v>
      </c>
      <c r="G1241" s="36">
        <v>0.35449999999999998</v>
      </c>
    </row>
    <row r="1242" spans="1:7" ht="15" customHeight="1">
      <c r="A1242" s="36" t="str">
        <f t="shared" si="127"/>
        <v>陕西</v>
      </c>
      <c r="B1242" s="36" t="str">
        <f t="shared" si="126"/>
        <v>宝鸡市</v>
      </c>
      <c r="C1242" s="36" t="s">
        <v>1774</v>
      </c>
      <c r="D1242" s="36">
        <v>1303</v>
      </c>
      <c r="E1242" s="36">
        <v>1399</v>
      </c>
      <c r="F1242" s="36">
        <v>26</v>
      </c>
      <c r="G1242" s="36">
        <v>0.35449999999999998</v>
      </c>
    </row>
    <row r="1243" spans="1:7" ht="15" customHeight="1">
      <c r="A1243" s="36" t="str">
        <f t="shared" si="127"/>
        <v>陕西</v>
      </c>
      <c r="B1243" s="36" t="str">
        <f t="shared" si="126"/>
        <v>宝鸡市</v>
      </c>
      <c r="C1243" s="36" t="s">
        <v>1775</v>
      </c>
      <c r="D1243" s="36">
        <v>1426</v>
      </c>
      <c r="E1243" s="36">
        <v>1556</v>
      </c>
      <c r="F1243" s="36">
        <v>28</v>
      </c>
      <c r="G1243" s="36">
        <v>0.35449999999999998</v>
      </c>
    </row>
    <row r="1244" spans="1:7" ht="15" customHeight="1">
      <c r="A1244" s="36" t="str">
        <f t="shared" si="127"/>
        <v>陕西</v>
      </c>
      <c r="B1244" s="36" t="str">
        <f t="shared" si="126"/>
        <v>宝鸡市</v>
      </c>
      <c r="C1244" s="36" t="s">
        <v>1776</v>
      </c>
      <c r="D1244" s="36">
        <v>1387</v>
      </c>
      <c r="E1244" s="36">
        <v>1511</v>
      </c>
      <c r="F1244" s="36">
        <v>27</v>
      </c>
      <c r="G1244" s="36">
        <v>0.35449999999999998</v>
      </c>
    </row>
    <row r="1245" spans="1:7" ht="15" customHeight="1">
      <c r="A1245" s="36" t="str">
        <f t="shared" si="127"/>
        <v>陕西</v>
      </c>
      <c r="B1245" s="36" t="str">
        <f t="shared" si="126"/>
        <v>宝鸡市</v>
      </c>
      <c r="C1245" s="36" t="s">
        <v>1777</v>
      </c>
      <c r="D1245" s="36">
        <v>1321</v>
      </c>
      <c r="E1245" s="36">
        <v>1416</v>
      </c>
      <c r="F1245" s="36">
        <v>25</v>
      </c>
      <c r="G1245" s="36">
        <v>0.35449999999999998</v>
      </c>
    </row>
    <row r="1246" spans="1:7" ht="15" customHeight="1">
      <c r="A1246" s="36" t="str">
        <f t="shared" si="127"/>
        <v>陕西</v>
      </c>
      <c r="B1246" s="36" t="str">
        <f t="shared" si="126"/>
        <v>宝鸡市</v>
      </c>
      <c r="C1246" s="36" t="s">
        <v>1778</v>
      </c>
      <c r="D1246" s="36">
        <v>1277</v>
      </c>
      <c r="E1246" s="36">
        <v>1355</v>
      </c>
      <c r="F1246" s="36">
        <v>23</v>
      </c>
      <c r="G1246" s="36">
        <v>0.35449999999999998</v>
      </c>
    </row>
    <row r="1247" spans="1:7" ht="15" customHeight="1">
      <c r="A1247" s="36" t="str">
        <f t="shared" si="127"/>
        <v>陕西</v>
      </c>
      <c r="B1247" s="36" t="str">
        <f t="shared" si="126"/>
        <v>宝鸡市</v>
      </c>
      <c r="C1247" s="36" t="s">
        <v>1779</v>
      </c>
      <c r="D1247" s="36">
        <v>1311</v>
      </c>
      <c r="E1247" s="36">
        <v>1405</v>
      </c>
      <c r="F1247" s="36">
        <v>25</v>
      </c>
      <c r="G1247" s="36">
        <v>0.35449999999999998</v>
      </c>
    </row>
    <row r="1248" spans="1:7" ht="15" customHeight="1">
      <c r="A1248" s="36" t="str">
        <f t="shared" si="127"/>
        <v>陕西</v>
      </c>
      <c r="B1248" s="36" t="str">
        <f t="shared" si="126"/>
        <v>宝鸡市</v>
      </c>
      <c r="C1248" s="36" t="s">
        <v>1780</v>
      </c>
      <c r="D1248" s="36">
        <v>1277</v>
      </c>
      <c r="E1248" s="36">
        <v>1348</v>
      </c>
      <c r="F1248" s="36">
        <v>23</v>
      </c>
      <c r="G1248" s="36">
        <v>0.35449999999999998</v>
      </c>
    </row>
    <row r="1249" spans="1:7" ht="15" customHeight="1">
      <c r="A1249" s="36" t="str">
        <f t="shared" si="127"/>
        <v>陕西</v>
      </c>
      <c r="B1249" s="36" t="str">
        <f t="shared" si="126"/>
        <v>宝鸡市</v>
      </c>
      <c r="C1249" s="36" t="s">
        <v>1781</v>
      </c>
      <c r="D1249" s="36">
        <v>1326</v>
      </c>
      <c r="E1249" s="36">
        <v>1423</v>
      </c>
      <c r="F1249" s="36">
        <v>26</v>
      </c>
      <c r="G1249" s="36">
        <v>0.35449999999999998</v>
      </c>
    </row>
    <row r="1250" spans="1:7" ht="15" customHeight="1">
      <c r="A1250" s="36" t="str">
        <f t="shared" si="127"/>
        <v>陕西</v>
      </c>
      <c r="B1250" s="36" t="s">
        <v>1782</v>
      </c>
      <c r="C1250" s="36" t="s">
        <v>1783</v>
      </c>
      <c r="D1250" s="36">
        <v>1262</v>
      </c>
      <c r="E1250" s="36">
        <v>1337</v>
      </c>
      <c r="F1250" s="36">
        <v>24</v>
      </c>
      <c r="G1250" s="36">
        <v>0.35449999999999998</v>
      </c>
    </row>
    <row r="1251" spans="1:7" ht="15" customHeight="1">
      <c r="A1251" s="36" t="str">
        <f t="shared" si="127"/>
        <v>陕西</v>
      </c>
      <c r="B1251" s="36" t="str">
        <f t="shared" ref="B1251:B1263" si="128">B1250</f>
        <v>咸阳市</v>
      </c>
      <c r="C1251" s="36" t="s">
        <v>1784</v>
      </c>
      <c r="D1251" s="36">
        <v>1226</v>
      </c>
      <c r="E1251" s="36">
        <v>1335</v>
      </c>
      <c r="F1251" s="36">
        <v>24</v>
      </c>
      <c r="G1251" s="36">
        <v>0.35449999999999998</v>
      </c>
    </row>
    <row r="1252" spans="1:7" ht="15" customHeight="1">
      <c r="A1252" s="36" t="str">
        <f t="shared" si="127"/>
        <v>陕西</v>
      </c>
      <c r="B1252" s="36" t="str">
        <f t="shared" si="128"/>
        <v>咸阳市</v>
      </c>
      <c r="C1252" s="36" t="s">
        <v>1785</v>
      </c>
      <c r="D1252" s="36">
        <v>1269</v>
      </c>
      <c r="E1252" s="36">
        <v>1330</v>
      </c>
      <c r="F1252" s="36">
        <v>22</v>
      </c>
      <c r="G1252" s="36">
        <v>0.35449999999999998</v>
      </c>
    </row>
    <row r="1253" spans="1:7" ht="15" customHeight="1">
      <c r="A1253" s="36" t="str">
        <f t="shared" si="127"/>
        <v>陕西</v>
      </c>
      <c r="B1253" s="36" t="str">
        <f t="shared" si="128"/>
        <v>咸阳市</v>
      </c>
      <c r="C1253" s="36" t="s">
        <v>1786</v>
      </c>
      <c r="D1253" s="36">
        <v>1263</v>
      </c>
      <c r="E1253" s="36">
        <v>1326</v>
      </c>
      <c r="F1253" s="36">
        <v>22</v>
      </c>
      <c r="G1253" s="36">
        <v>0.35449999999999998</v>
      </c>
    </row>
    <row r="1254" spans="1:7" ht="15" customHeight="1">
      <c r="A1254" s="36" t="str">
        <f t="shared" si="127"/>
        <v>陕西</v>
      </c>
      <c r="B1254" s="36" t="str">
        <f t="shared" si="128"/>
        <v>咸阳市</v>
      </c>
      <c r="C1254" s="36" t="s">
        <v>1787</v>
      </c>
      <c r="D1254" s="36">
        <v>1265</v>
      </c>
      <c r="E1254" s="36">
        <v>1332</v>
      </c>
      <c r="F1254" s="36">
        <v>23</v>
      </c>
      <c r="G1254" s="36">
        <v>0.35449999999999998</v>
      </c>
    </row>
    <row r="1255" spans="1:7" ht="15" customHeight="1">
      <c r="A1255" s="36" t="str">
        <f t="shared" si="127"/>
        <v>陕西</v>
      </c>
      <c r="B1255" s="36" t="str">
        <f t="shared" si="128"/>
        <v>咸阳市</v>
      </c>
      <c r="C1255" s="36" t="s">
        <v>1788</v>
      </c>
      <c r="D1255" s="36">
        <v>1260</v>
      </c>
      <c r="E1255" s="36">
        <v>1334</v>
      </c>
      <c r="F1255" s="36">
        <v>24</v>
      </c>
      <c r="G1255" s="36">
        <v>0.35449999999999998</v>
      </c>
    </row>
    <row r="1256" spans="1:7" ht="15" customHeight="1">
      <c r="A1256" s="36" t="str">
        <f t="shared" si="127"/>
        <v>陕西</v>
      </c>
      <c r="B1256" s="36" t="str">
        <f t="shared" si="128"/>
        <v>咸阳市</v>
      </c>
      <c r="C1256" s="36" t="s">
        <v>1789</v>
      </c>
      <c r="D1256" s="36">
        <v>1326</v>
      </c>
      <c r="E1256" s="36">
        <v>1415</v>
      </c>
      <c r="F1256" s="36">
        <v>25</v>
      </c>
      <c r="G1256" s="36">
        <v>0.35449999999999998</v>
      </c>
    </row>
    <row r="1257" spans="1:7" ht="15" customHeight="1">
      <c r="A1257" s="36" t="str">
        <f t="shared" si="127"/>
        <v>陕西</v>
      </c>
      <c r="B1257" s="36" t="str">
        <f t="shared" si="128"/>
        <v>咸阳市</v>
      </c>
      <c r="C1257" s="36" t="s">
        <v>1790</v>
      </c>
      <c r="D1257" s="36">
        <v>1260</v>
      </c>
      <c r="E1257" s="36">
        <v>1335</v>
      </c>
      <c r="F1257" s="36">
        <v>25</v>
      </c>
      <c r="G1257" s="36">
        <v>0.35449999999999998</v>
      </c>
    </row>
    <row r="1258" spans="1:7" ht="15" customHeight="1">
      <c r="A1258" s="36" t="str">
        <f t="shared" si="127"/>
        <v>陕西</v>
      </c>
      <c r="B1258" s="36" t="str">
        <f t="shared" si="128"/>
        <v>咸阳市</v>
      </c>
      <c r="C1258" s="36" t="s">
        <v>1791</v>
      </c>
      <c r="D1258" s="36">
        <v>1305</v>
      </c>
      <c r="E1258" s="36">
        <v>1403</v>
      </c>
      <c r="F1258" s="36">
        <v>25</v>
      </c>
      <c r="G1258" s="36">
        <v>0.35449999999999998</v>
      </c>
    </row>
    <row r="1259" spans="1:7" ht="15" customHeight="1">
      <c r="A1259" s="36" t="str">
        <f t="shared" si="127"/>
        <v>陕西</v>
      </c>
      <c r="B1259" s="36" t="str">
        <f t="shared" si="128"/>
        <v>咸阳市</v>
      </c>
      <c r="C1259" s="36" t="s">
        <v>1792</v>
      </c>
      <c r="D1259" s="36">
        <v>1336</v>
      </c>
      <c r="E1259" s="36">
        <v>1445</v>
      </c>
      <c r="F1259" s="36">
        <v>26</v>
      </c>
      <c r="G1259" s="36">
        <v>0.35449999999999998</v>
      </c>
    </row>
    <row r="1260" spans="1:7" ht="15" customHeight="1">
      <c r="A1260" s="36" t="str">
        <f t="shared" si="127"/>
        <v>陕西</v>
      </c>
      <c r="B1260" s="36" t="str">
        <f t="shared" si="128"/>
        <v>咸阳市</v>
      </c>
      <c r="C1260" s="36" t="s">
        <v>1793</v>
      </c>
      <c r="D1260" s="36">
        <v>1409</v>
      </c>
      <c r="E1260" s="36">
        <v>1534</v>
      </c>
      <c r="F1260" s="36">
        <v>28</v>
      </c>
      <c r="G1260" s="36">
        <v>0.35449999999999998</v>
      </c>
    </row>
    <row r="1261" spans="1:7" ht="15" customHeight="1">
      <c r="A1261" s="36" t="str">
        <f t="shared" si="127"/>
        <v>陕西</v>
      </c>
      <c r="B1261" s="36" t="str">
        <f t="shared" si="128"/>
        <v>咸阳市</v>
      </c>
      <c r="C1261" s="36" t="s">
        <v>1794</v>
      </c>
      <c r="D1261" s="36">
        <v>1274</v>
      </c>
      <c r="E1261" s="36">
        <v>1351</v>
      </c>
      <c r="F1261" s="36">
        <v>23</v>
      </c>
      <c r="G1261" s="36">
        <v>0.35449999999999998</v>
      </c>
    </row>
    <row r="1262" spans="1:7" ht="15" customHeight="1">
      <c r="A1262" s="36" t="str">
        <f t="shared" si="127"/>
        <v>陕西</v>
      </c>
      <c r="B1262" s="36" t="str">
        <f t="shared" si="128"/>
        <v>咸阳市</v>
      </c>
      <c r="C1262" s="36" t="s">
        <v>1795</v>
      </c>
      <c r="D1262" s="36">
        <v>1266</v>
      </c>
      <c r="E1262" s="36">
        <v>1328</v>
      </c>
      <c r="F1262" s="36">
        <v>22</v>
      </c>
      <c r="G1262" s="36">
        <v>0.35449999999999998</v>
      </c>
    </row>
    <row r="1263" spans="1:7" ht="15" customHeight="1">
      <c r="A1263" s="36" t="str">
        <f t="shared" si="127"/>
        <v>陕西</v>
      </c>
      <c r="B1263" s="36" t="str">
        <f t="shared" si="128"/>
        <v>咸阳市</v>
      </c>
      <c r="C1263" s="36" t="s">
        <v>1796</v>
      </c>
      <c r="D1263" s="36">
        <v>1307</v>
      </c>
      <c r="E1263" s="36">
        <v>1405</v>
      </c>
      <c r="F1263" s="36">
        <v>26</v>
      </c>
      <c r="G1263" s="36">
        <v>0.35449999999999998</v>
      </c>
    </row>
    <row r="1264" spans="1:7" ht="15" customHeight="1">
      <c r="A1264" s="36" t="str">
        <f t="shared" si="127"/>
        <v>陕西</v>
      </c>
      <c r="B1264" s="36" t="s">
        <v>1797</v>
      </c>
      <c r="C1264" s="36" t="s">
        <v>1798</v>
      </c>
      <c r="D1264" s="36">
        <v>1266</v>
      </c>
      <c r="E1264" s="36">
        <v>1333</v>
      </c>
      <c r="F1264" s="36">
        <v>23</v>
      </c>
      <c r="G1264" s="36">
        <v>0.35449999999999998</v>
      </c>
    </row>
    <row r="1265" spans="1:7" ht="15" customHeight="1">
      <c r="A1265" s="36" t="str">
        <f t="shared" si="127"/>
        <v>陕西</v>
      </c>
      <c r="B1265" s="36" t="str">
        <f t="shared" ref="B1265:B1274" si="129">B1264</f>
        <v>渭南市</v>
      </c>
      <c r="C1265" s="36" t="s">
        <v>1799</v>
      </c>
      <c r="D1265" s="36">
        <v>1385</v>
      </c>
      <c r="E1265" s="36">
        <v>1515</v>
      </c>
      <c r="F1265" s="36">
        <v>28</v>
      </c>
      <c r="G1265" s="36">
        <v>0.35449999999999998</v>
      </c>
    </row>
    <row r="1266" spans="1:7" ht="15" customHeight="1">
      <c r="A1266" s="36" t="str">
        <f t="shared" si="127"/>
        <v>陕西</v>
      </c>
      <c r="B1266" s="36" t="str">
        <f t="shared" si="129"/>
        <v>渭南市</v>
      </c>
      <c r="C1266" s="36" t="s">
        <v>1800</v>
      </c>
      <c r="D1266" s="36">
        <v>1294</v>
      </c>
      <c r="E1266" s="36">
        <v>1369</v>
      </c>
      <c r="F1266" s="36">
        <v>23</v>
      </c>
      <c r="G1266" s="36">
        <v>0.35449999999999998</v>
      </c>
    </row>
    <row r="1267" spans="1:7" ht="15" customHeight="1">
      <c r="A1267" s="36" t="str">
        <f t="shared" si="127"/>
        <v>陕西</v>
      </c>
      <c r="B1267" s="36" t="str">
        <f t="shared" si="129"/>
        <v>渭南市</v>
      </c>
      <c r="C1267" s="36" t="s">
        <v>1801</v>
      </c>
      <c r="D1267" s="36">
        <v>1296</v>
      </c>
      <c r="E1267" s="36">
        <v>1371</v>
      </c>
      <c r="F1267" s="36">
        <v>23</v>
      </c>
      <c r="G1267" s="36">
        <v>0.35449999999999998</v>
      </c>
    </row>
    <row r="1268" spans="1:7" ht="15" customHeight="1">
      <c r="A1268" s="36" t="str">
        <f t="shared" si="127"/>
        <v>陕西</v>
      </c>
      <c r="B1268" s="36" t="str">
        <f t="shared" si="129"/>
        <v>渭南市</v>
      </c>
      <c r="C1268" s="36" t="s">
        <v>1802</v>
      </c>
      <c r="D1268" s="36">
        <v>1301</v>
      </c>
      <c r="E1268" s="36">
        <v>1378</v>
      </c>
      <c r="F1268" s="36">
        <v>23</v>
      </c>
      <c r="G1268" s="36">
        <v>0.35449999999999998</v>
      </c>
    </row>
    <row r="1269" spans="1:7" ht="15" customHeight="1">
      <c r="A1269" s="36" t="str">
        <f t="shared" si="127"/>
        <v>陕西</v>
      </c>
      <c r="B1269" s="36" t="str">
        <f t="shared" si="129"/>
        <v>渭南市</v>
      </c>
      <c r="C1269" s="36" t="s">
        <v>1803</v>
      </c>
      <c r="D1269" s="36">
        <v>1356</v>
      </c>
      <c r="E1269" s="36">
        <v>1465</v>
      </c>
      <c r="F1269" s="36">
        <v>27</v>
      </c>
      <c r="G1269" s="36">
        <v>0.35449999999999998</v>
      </c>
    </row>
    <row r="1270" spans="1:7" ht="15" customHeight="1">
      <c r="A1270" s="36" t="str">
        <f t="shared" si="127"/>
        <v>陕西</v>
      </c>
      <c r="B1270" s="36" t="str">
        <f t="shared" si="129"/>
        <v>渭南市</v>
      </c>
      <c r="C1270" s="36" t="s">
        <v>1804</v>
      </c>
      <c r="D1270" s="36">
        <v>1346</v>
      </c>
      <c r="E1270" s="36">
        <v>1453</v>
      </c>
      <c r="F1270" s="36">
        <v>27</v>
      </c>
      <c r="G1270" s="36">
        <v>0.35449999999999998</v>
      </c>
    </row>
    <row r="1271" spans="1:7" ht="15" customHeight="1">
      <c r="A1271" s="36" t="str">
        <f t="shared" si="127"/>
        <v>陕西</v>
      </c>
      <c r="B1271" s="36" t="str">
        <f t="shared" si="129"/>
        <v>渭南市</v>
      </c>
      <c r="C1271" s="36" t="s">
        <v>1805</v>
      </c>
      <c r="D1271" s="36">
        <v>1278</v>
      </c>
      <c r="E1271" s="36">
        <v>1345</v>
      </c>
      <c r="F1271" s="36">
        <v>22</v>
      </c>
      <c r="G1271" s="36">
        <v>0.35449999999999998</v>
      </c>
    </row>
    <row r="1272" spans="1:7" ht="15" customHeight="1">
      <c r="A1272" s="36" t="str">
        <f t="shared" si="127"/>
        <v>陕西</v>
      </c>
      <c r="B1272" s="36" t="str">
        <f t="shared" si="129"/>
        <v>渭南市</v>
      </c>
      <c r="C1272" s="36" t="s">
        <v>1806</v>
      </c>
      <c r="D1272" s="36">
        <v>1360</v>
      </c>
      <c r="E1272" s="36">
        <v>1472</v>
      </c>
      <c r="F1272" s="36">
        <v>28</v>
      </c>
      <c r="G1272" s="36">
        <v>0.35449999999999998</v>
      </c>
    </row>
    <row r="1273" spans="1:7" ht="15" customHeight="1">
      <c r="A1273" s="36" t="str">
        <f t="shared" ref="A1273:A1302" si="130">A1272</f>
        <v>陕西</v>
      </c>
      <c r="B1273" s="36" t="str">
        <f t="shared" si="129"/>
        <v>渭南市</v>
      </c>
      <c r="C1273" s="36" t="s">
        <v>1807</v>
      </c>
      <c r="D1273" s="36">
        <v>1268</v>
      </c>
      <c r="E1273" s="36">
        <v>1338</v>
      </c>
      <c r="F1273" s="36">
        <v>23</v>
      </c>
      <c r="G1273" s="36">
        <v>0.35449999999999998</v>
      </c>
    </row>
    <row r="1274" spans="1:7" ht="15" customHeight="1">
      <c r="A1274" s="36" t="str">
        <f t="shared" si="130"/>
        <v>陕西</v>
      </c>
      <c r="B1274" s="36" t="str">
        <f t="shared" si="129"/>
        <v>渭南市</v>
      </c>
      <c r="C1274" s="36" t="s">
        <v>1808</v>
      </c>
      <c r="D1274" s="36">
        <v>1303</v>
      </c>
      <c r="E1274" s="36">
        <v>1379</v>
      </c>
      <c r="F1274" s="36">
        <v>23</v>
      </c>
      <c r="G1274" s="36">
        <v>0.35449999999999998</v>
      </c>
    </row>
    <row r="1275" spans="1:7" ht="15" customHeight="1">
      <c r="A1275" s="36" t="str">
        <f t="shared" si="130"/>
        <v>陕西</v>
      </c>
      <c r="B1275" s="36" t="s">
        <v>1809</v>
      </c>
      <c r="C1275" s="36" t="s">
        <v>1810</v>
      </c>
      <c r="D1275" s="36">
        <v>1214</v>
      </c>
      <c r="E1275" s="36">
        <v>1269</v>
      </c>
      <c r="F1275" s="36">
        <v>20</v>
      </c>
      <c r="G1275" s="36">
        <v>0.35449999999999998</v>
      </c>
    </row>
    <row r="1276" spans="1:7" ht="15" customHeight="1">
      <c r="A1276" s="36" t="str">
        <f t="shared" si="130"/>
        <v>陕西</v>
      </c>
      <c r="B1276" s="36" t="str">
        <f t="shared" ref="B1276:B1285" si="131">B1275</f>
        <v>汉中市</v>
      </c>
      <c r="C1276" s="36" t="s">
        <v>1811</v>
      </c>
      <c r="D1276" s="36">
        <v>1307</v>
      </c>
      <c r="E1276" s="36">
        <v>1391</v>
      </c>
      <c r="F1276" s="36">
        <v>24</v>
      </c>
      <c r="G1276" s="36">
        <v>0.35449999999999998</v>
      </c>
    </row>
    <row r="1277" spans="1:7" ht="15" customHeight="1">
      <c r="A1277" s="36" t="str">
        <f t="shared" si="130"/>
        <v>陕西</v>
      </c>
      <c r="B1277" s="36" t="str">
        <f t="shared" si="131"/>
        <v>汉中市</v>
      </c>
      <c r="C1277" s="36" t="s">
        <v>1812</v>
      </c>
      <c r="D1277" s="36">
        <v>1297</v>
      </c>
      <c r="E1277" s="36">
        <v>1371</v>
      </c>
      <c r="F1277" s="36">
        <v>22</v>
      </c>
      <c r="G1277" s="36">
        <v>0.35449999999999998</v>
      </c>
    </row>
    <row r="1278" spans="1:7" ht="15" customHeight="1">
      <c r="A1278" s="36" t="str">
        <f t="shared" si="130"/>
        <v>陕西</v>
      </c>
      <c r="B1278" s="36" t="str">
        <f t="shared" si="131"/>
        <v>汉中市</v>
      </c>
      <c r="C1278" s="36" t="s">
        <v>1813</v>
      </c>
      <c r="D1278" s="36">
        <v>1318</v>
      </c>
      <c r="E1278" s="36">
        <v>1401</v>
      </c>
      <c r="F1278" s="36">
        <v>24</v>
      </c>
      <c r="G1278" s="36">
        <v>0.35449999999999998</v>
      </c>
    </row>
    <row r="1279" spans="1:7" ht="15" customHeight="1">
      <c r="A1279" s="36" t="str">
        <f t="shared" si="130"/>
        <v>陕西</v>
      </c>
      <c r="B1279" s="36" t="str">
        <f t="shared" si="131"/>
        <v>汉中市</v>
      </c>
      <c r="C1279" s="36" t="s">
        <v>1814</v>
      </c>
      <c r="D1279" s="36">
        <v>1214</v>
      </c>
      <c r="E1279" s="36">
        <v>1269</v>
      </c>
      <c r="F1279" s="36">
        <v>22</v>
      </c>
      <c r="G1279" s="36">
        <v>0.35449999999999998</v>
      </c>
    </row>
    <row r="1280" spans="1:7" ht="15" customHeight="1">
      <c r="A1280" s="36" t="str">
        <f t="shared" si="130"/>
        <v>陕西</v>
      </c>
      <c r="B1280" s="36" t="str">
        <f t="shared" si="131"/>
        <v>汉中市</v>
      </c>
      <c r="C1280" s="36" t="s">
        <v>1815</v>
      </c>
      <c r="D1280" s="36">
        <v>1343</v>
      </c>
      <c r="E1280" s="36">
        <v>1433</v>
      </c>
      <c r="F1280" s="36">
        <v>25</v>
      </c>
      <c r="G1280" s="36">
        <v>0.35449999999999998</v>
      </c>
    </row>
    <row r="1281" spans="1:7" ht="15" customHeight="1">
      <c r="A1281" s="36" t="str">
        <f t="shared" si="130"/>
        <v>陕西</v>
      </c>
      <c r="B1281" s="36" t="str">
        <f t="shared" si="131"/>
        <v>汉中市</v>
      </c>
      <c r="C1281" s="36" t="s">
        <v>1816</v>
      </c>
      <c r="D1281" s="36">
        <v>1127</v>
      </c>
      <c r="E1281" s="36">
        <v>1167</v>
      </c>
      <c r="F1281" s="36">
        <v>19</v>
      </c>
      <c r="G1281" s="36">
        <v>0.35449999999999998</v>
      </c>
    </row>
    <row r="1282" spans="1:7" ht="15" customHeight="1">
      <c r="A1282" s="36" t="str">
        <f t="shared" si="130"/>
        <v>陕西</v>
      </c>
      <c r="B1282" s="36" t="str">
        <f t="shared" si="131"/>
        <v>汉中市</v>
      </c>
      <c r="C1282" s="36" t="s">
        <v>1817</v>
      </c>
      <c r="D1282" s="36">
        <v>1129</v>
      </c>
      <c r="E1282" s="36">
        <v>1375</v>
      </c>
      <c r="F1282" s="36">
        <v>25</v>
      </c>
      <c r="G1282" s="36">
        <v>0.35449999999999998</v>
      </c>
    </row>
    <row r="1283" spans="1:7" ht="15" customHeight="1">
      <c r="A1283" s="36" t="str">
        <f t="shared" si="130"/>
        <v>陕西</v>
      </c>
      <c r="B1283" s="36" t="str">
        <f t="shared" si="131"/>
        <v>汉中市</v>
      </c>
      <c r="C1283" s="36" t="s">
        <v>1818</v>
      </c>
      <c r="D1283" s="36">
        <v>1168</v>
      </c>
      <c r="E1283" s="36">
        <v>1217</v>
      </c>
      <c r="F1283" s="36">
        <v>21</v>
      </c>
      <c r="G1283" s="36">
        <v>0.35449999999999998</v>
      </c>
    </row>
    <row r="1284" spans="1:7" ht="15" customHeight="1">
      <c r="A1284" s="36" t="str">
        <f t="shared" si="130"/>
        <v>陕西</v>
      </c>
      <c r="B1284" s="36" t="str">
        <f t="shared" si="131"/>
        <v>汉中市</v>
      </c>
      <c r="C1284" s="36" t="s">
        <v>1819</v>
      </c>
      <c r="D1284" s="36">
        <v>1341</v>
      </c>
      <c r="E1284" s="36">
        <v>1425</v>
      </c>
      <c r="F1284" s="36">
        <v>24</v>
      </c>
      <c r="G1284" s="36">
        <v>0.35449999999999998</v>
      </c>
    </row>
    <row r="1285" spans="1:7" ht="15" customHeight="1">
      <c r="A1285" s="36" t="str">
        <f t="shared" si="130"/>
        <v>陕西</v>
      </c>
      <c r="B1285" s="36" t="str">
        <f t="shared" si="131"/>
        <v>汉中市</v>
      </c>
      <c r="C1285" s="36" t="s">
        <v>1820</v>
      </c>
      <c r="D1285" s="36">
        <v>1254</v>
      </c>
      <c r="E1285" s="36">
        <v>1321</v>
      </c>
      <c r="F1285" s="36">
        <v>22</v>
      </c>
      <c r="G1285" s="36">
        <v>0.35449999999999998</v>
      </c>
    </row>
    <row r="1286" spans="1:7" ht="15" customHeight="1">
      <c r="A1286" s="36" t="str">
        <f t="shared" si="130"/>
        <v>陕西</v>
      </c>
      <c r="B1286" s="36" t="s">
        <v>1821</v>
      </c>
      <c r="C1286" s="36" t="s">
        <v>1822</v>
      </c>
      <c r="D1286" s="36">
        <v>1366</v>
      </c>
      <c r="E1286" s="36">
        <v>1459</v>
      </c>
      <c r="F1286" s="36">
        <v>25</v>
      </c>
      <c r="G1286" s="36">
        <v>0.35449999999999998</v>
      </c>
    </row>
    <row r="1287" spans="1:7" ht="15" customHeight="1">
      <c r="A1287" s="36" t="str">
        <f t="shared" si="130"/>
        <v>陕西</v>
      </c>
      <c r="B1287" s="36" t="str">
        <f t="shared" ref="B1287:B1295" si="132">B1286</f>
        <v>安康市</v>
      </c>
      <c r="C1287" s="36" t="s">
        <v>1823</v>
      </c>
      <c r="D1287" s="36">
        <v>1366</v>
      </c>
      <c r="E1287" s="36">
        <v>1453</v>
      </c>
      <c r="F1287" s="36">
        <v>24</v>
      </c>
      <c r="G1287" s="36">
        <v>0.35449999999999998</v>
      </c>
    </row>
    <row r="1288" spans="1:7" ht="15" customHeight="1">
      <c r="A1288" s="36" t="str">
        <f t="shared" si="130"/>
        <v>陕西</v>
      </c>
      <c r="B1288" s="36" t="str">
        <f t="shared" si="132"/>
        <v>安康市</v>
      </c>
      <c r="C1288" s="36" t="s">
        <v>1824</v>
      </c>
      <c r="D1288" s="36">
        <v>1368</v>
      </c>
      <c r="E1288" s="36">
        <v>1454</v>
      </c>
      <c r="F1288" s="36">
        <v>24</v>
      </c>
      <c r="G1288" s="36">
        <v>0.35449999999999998</v>
      </c>
    </row>
    <row r="1289" spans="1:7" ht="15" customHeight="1">
      <c r="A1289" s="36" t="str">
        <f t="shared" si="130"/>
        <v>陕西</v>
      </c>
      <c r="B1289" s="36" t="str">
        <f t="shared" si="132"/>
        <v>安康市</v>
      </c>
      <c r="C1289" s="36" t="s">
        <v>1825</v>
      </c>
      <c r="D1289" s="36">
        <v>1363</v>
      </c>
      <c r="E1289" s="36">
        <v>1444</v>
      </c>
      <c r="F1289" s="36">
        <v>24</v>
      </c>
      <c r="G1289" s="36">
        <v>0.35449999999999998</v>
      </c>
    </row>
    <row r="1290" spans="1:7" ht="15" customHeight="1">
      <c r="A1290" s="36" t="str">
        <f t="shared" si="130"/>
        <v>陕西</v>
      </c>
      <c r="B1290" s="36" t="str">
        <f t="shared" si="132"/>
        <v>安康市</v>
      </c>
      <c r="C1290" s="36" t="s">
        <v>1826</v>
      </c>
      <c r="D1290" s="36">
        <v>1177</v>
      </c>
      <c r="E1290" s="36">
        <v>1226</v>
      </c>
      <c r="F1290" s="36">
        <v>21</v>
      </c>
      <c r="G1290" s="36">
        <v>0.35449999999999998</v>
      </c>
    </row>
    <row r="1291" spans="1:7" ht="15" customHeight="1">
      <c r="A1291" s="36" t="str">
        <f t="shared" si="130"/>
        <v>陕西</v>
      </c>
      <c r="B1291" s="36" t="str">
        <f t="shared" si="132"/>
        <v>安康市</v>
      </c>
      <c r="C1291" s="36" t="s">
        <v>1827</v>
      </c>
      <c r="D1291" s="36">
        <v>1361</v>
      </c>
      <c r="E1291" s="36">
        <v>1446</v>
      </c>
      <c r="F1291" s="36">
        <v>23</v>
      </c>
      <c r="G1291" s="36">
        <v>0.35449999999999998</v>
      </c>
    </row>
    <row r="1292" spans="1:7" ht="15" customHeight="1">
      <c r="A1292" s="36" t="str">
        <f t="shared" si="130"/>
        <v>陕西</v>
      </c>
      <c r="B1292" s="36" t="str">
        <f t="shared" si="132"/>
        <v>安康市</v>
      </c>
      <c r="C1292" s="36" t="s">
        <v>1828</v>
      </c>
      <c r="D1292" s="36">
        <v>1357</v>
      </c>
      <c r="E1292" s="36">
        <v>1451</v>
      </c>
      <c r="F1292" s="36">
        <v>25</v>
      </c>
      <c r="G1292" s="36">
        <v>0.35449999999999998</v>
      </c>
    </row>
    <row r="1293" spans="1:7" ht="15" customHeight="1">
      <c r="A1293" s="36" t="str">
        <f t="shared" si="130"/>
        <v>陕西</v>
      </c>
      <c r="B1293" s="36" t="str">
        <f t="shared" si="132"/>
        <v>安康市</v>
      </c>
      <c r="C1293" s="36" t="s">
        <v>1829</v>
      </c>
      <c r="D1293" s="36">
        <v>1309</v>
      </c>
      <c r="E1293" s="36">
        <v>1387</v>
      </c>
      <c r="F1293" s="36">
        <v>23</v>
      </c>
      <c r="G1293" s="36">
        <v>0.35449999999999998</v>
      </c>
    </row>
    <row r="1294" spans="1:7" ht="15" customHeight="1">
      <c r="A1294" s="36" t="str">
        <f t="shared" si="130"/>
        <v>陕西</v>
      </c>
      <c r="B1294" s="36" t="str">
        <f t="shared" si="132"/>
        <v>安康市</v>
      </c>
      <c r="C1294" s="36" t="s">
        <v>1830</v>
      </c>
      <c r="D1294" s="36">
        <v>1361</v>
      </c>
      <c r="E1294" s="36">
        <v>1445</v>
      </c>
      <c r="F1294" s="36">
        <v>24</v>
      </c>
      <c r="G1294" s="36">
        <v>0.35449999999999998</v>
      </c>
    </row>
    <row r="1295" spans="1:7" ht="15" customHeight="1">
      <c r="A1295" s="36" t="str">
        <f t="shared" si="130"/>
        <v>陕西</v>
      </c>
      <c r="B1295" s="36" t="str">
        <f t="shared" si="132"/>
        <v>安康市</v>
      </c>
      <c r="C1295" s="36" t="s">
        <v>1831</v>
      </c>
      <c r="D1295" s="36">
        <v>1360</v>
      </c>
      <c r="E1295" s="36">
        <v>1453</v>
      </c>
      <c r="F1295" s="36">
        <v>26</v>
      </c>
      <c r="G1295" s="36">
        <v>0.35449999999999998</v>
      </c>
    </row>
    <row r="1296" spans="1:7" ht="15" customHeight="1">
      <c r="A1296" s="36" t="str">
        <f t="shared" si="130"/>
        <v>陕西</v>
      </c>
      <c r="B1296" s="36" t="s">
        <v>1832</v>
      </c>
      <c r="C1296" s="36" t="s">
        <v>1833</v>
      </c>
      <c r="D1296" s="36">
        <v>1285</v>
      </c>
      <c r="E1296" s="36">
        <v>1373</v>
      </c>
      <c r="F1296" s="36">
        <v>26</v>
      </c>
      <c r="G1296" s="36">
        <v>0.35449999999999998</v>
      </c>
    </row>
    <row r="1297" spans="1:7" ht="15" customHeight="1">
      <c r="A1297" s="36" t="str">
        <f t="shared" si="130"/>
        <v>陕西</v>
      </c>
      <c r="B1297" s="36" t="str">
        <f t="shared" ref="B1297:B1302" si="133">B1296</f>
        <v>商洛市</v>
      </c>
      <c r="C1297" s="36" t="s">
        <v>1834</v>
      </c>
      <c r="D1297" s="36">
        <v>1314</v>
      </c>
      <c r="E1297" s="36">
        <v>1404</v>
      </c>
      <c r="F1297" s="36">
        <v>25</v>
      </c>
      <c r="G1297" s="36">
        <v>0.35449999999999998</v>
      </c>
    </row>
    <row r="1298" spans="1:7" ht="15" customHeight="1">
      <c r="A1298" s="36" t="str">
        <f t="shared" si="130"/>
        <v>陕西</v>
      </c>
      <c r="B1298" s="36" t="str">
        <f t="shared" si="133"/>
        <v>商洛市</v>
      </c>
      <c r="C1298" s="36" t="s">
        <v>1835</v>
      </c>
      <c r="D1298" s="36">
        <v>1323</v>
      </c>
      <c r="E1298" s="36">
        <v>1414</v>
      </c>
      <c r="F1298" s="36">
        <v>24</v>
      </c>
      <c r="G1298" s="36">
        <v>0.35449999999999998</v>
      </c>
    </row>
    <row r="1299" spans="1:7" ht="15" customHeight="1">
      <c r="A1299" s="36" t="str">
        <f t="shared" si="130"/>
        <v>陕西</v>
      </c>
      <c r="B1299" s="36" t="str">
        <f t="shared" si="133"/>
        <v>商洛市</v>
      </c>
      <c r="C1299" s="36" t="s">
        <v>1836</v>
      </c>
      <c r="D1299" s="36">
        <v>1294</v>
      </c>
      <c r="E1299" s="36">
        <v>1382</v>
      </c>
      <c r="F1299" s="36">
        <v>24</v>
      </c>
      <c r="G1299" s="36">
        <v>0.35449999999999998</v>
      </c>
    </row>
    <row r="1300" spans="1:7" ht="15" customHeight="1">
      <c r="A1300" s="36" t="str">
        <f t="shared" si="130"/>
        <v>陕西</v>
      </c>
      <c r="B1300" s="36" t="str">
        <f t="shared" si="133"/>
        <v>商洛市</v>
      </c>
      <c r="C1300" s="36" t="s">
        <v>1837</v>
      </c>
      <c r="D1300" s="36">
        <v>1339</v>
      </c>
      <c r="E1300" s="36">
        <v>1434</v>
      </c>
      <c r="F1300" s="36">
        <v>25</v>
      </c>
      <c r="G1300" s="36">
        <v>0.35449999999999998</v>
      </c>
    </row>
    <row r="1301" spans="1:7" ht="15" customHeight="1">
      <c r="A1301" s="36" t="str">
        <f t="shared" si="130"/>
        <v>陕西</v>
      </c>
      <c r="B1301" s="36" t="str">
        <f t="shared" si="133"/>
        <v>商洛市</v>
      </c>
      <c r="C1301" s="36" t="s">
        <v>1838</v>
      </c>
      <c r="D1301" s="36">
        <v>1329</v>
      </c>
      <c r="E1301" s="36">
        <v>1419</v>
      </c>
      <c r="F1301" s="36">
        <v>24</v>
      </c>
      <c r="G1301" s="36">
        <v>0.35449999999999998</v>
      </c>
    </row>
    <row r="1302" spans="1:7" ht="15" customHeight="1">
      <c r="A1302" s="36" t="str">
        <f t="shared" si="130"/>
        <v>陕西</v>
      </c>
      <c r="B1302" s="36" t="str">
        <f t="shared" si="133"/>
        <v>商洛市</v>
      </c>
      <c r="C1302" s="36" t="s">
        <v>1839</v>
      </c>
      <c r="D1302" s="36">
        <v>1277</v>
      </c>
      <c r="E1302" s="36">
        <v>1360</v>
      </c>
      <c r="F1302" s="36">
        <v>24</v>
      </c>
      <c r="G1302" s="36">
        <v>0.35449999999999998</v>
      </c>
    </row>
    <row r="1303" spans="1:7" ht="15" customHeight="1">
      <c r="A1303" s="36" t="s">
        <v>1840</v>
      </c>
      <c r="B1303" s="36" t="s">
        <v>1841</v>
      </c>
      <c r="C1303" s="36" t="s">
        <v>1841</v>
      </c>
      <c r="D1303" s="36"/>
      <c r="E1303" s="36">
        <v>1197.1999999999998</v>
      </c>
      <c r="F1303" s="36">
        <v>15</v>
      </c>
      <c r="G1303" s="36">
        <v>0.4012</v>
      </c>
    </row>
    <row r="1304" spans="1:7" ht="15" customHeight="1">
      <c r="A1304" s="36" t="str">
        <f t="shared" ref="A1304:A1335" si="134">A1303</f>
        <v>四川</v>
      </c>
      <c r="B1304" s="36" t="s">
        <v>1842</v>
      </c>
      <c r="C1304" s="36" t="s">
        <v>1842</v>
      </c>
      <c r="D1304" s="36"/>
      <c r="E1304" s="36">
        <v>1795.8</v>
      </c>
      <c r="F1304" s="36">
        <v>27</v>
      </c>
      <c r="G1304" s="36">
        <v>0.4012</v>
      </c>
    </row>
    <row r="1305" spans="1:7" ht="15" customHeight="1">
      <c r="A1305" s="36" t="str">
        <f t="shared" si="134"/>
        <v>四川</v>
      </c>
      <c r="B1305" s="36" t="s">
        <v>1843</v>
      </c>
      <c r="C1305" s="36" t="s">
        <v>1843</v>
      </c>
      <c r="D1305" s="36"/>
      <c r="E1305" s="36">
        <v>1919.8999999999999</v>
      </c>
      <c r="F1305" s="36">
        <v>27</v>
      </c>
      <c r="G1305" s="36">
        <v>0.4012</v>
      </c>
    </row>
    <row r="1306" spans="1:7" ht="15" customHeight="1">
      <c r="A1306" s="36" t="str">
        <f t="shared" si="134"/>
        <v>四川</v>
      </c>
      <c r="B1306" s="36" t="s">
        <v>1844</v>
      </c>
      <c r="C1306" s="36" t="s">
        <v>1844</v>
      </c>
      <c r="D1306" s="36"/>
      <c r="E1306" s="36">
        <v>1788.5000000000002</v>
      </c>
      <c r="F1306" s="36">
        <v>27</v>
      </c>
      <c r="G1306" s="36">
        <v>0.4012</v>
      </c>
    </row>
    <row r="1307" spans="1:7" ht="15" customHeight="1">
      <c r="A1307" s="36" t="str">
        <f t="shared" si="134"/>
        <v>四川</v>
      </c>
      <c r="B1307" s="36" t="s">
        <v>1845</v>
      </c>
      <c r="C1307" s="36" t="s">
        <v>1845</v>
      </c>
      <c r="D1307" s="36"/>
      <c r="E1307" s="36">
        <v>1850.5500000000002</v>
      </c>
      <c r="F1307" s="36">
        <v>26</v>
      </c>
      <c r="G1307" s="36">
        <v>0.4012</v>
      </c>
    </row>
    <row r="1308" spans="1:7" ht="15" customHeight="1">
      <c r="A1308" s="36" t="str">
        <f t="shared" si="134"/>
        <v>四川</v>
      </c>
      <c r="B1308" s="36" t="s">
        <v>1846</v>
      </c>
      <c r="C1308" s="36" t="s">
        <v>1846</v>
      </c>
      <c r="D1308" s="36"/>
      <c r="E1308" s="36">
        <v>1850.5500000000002</v>
      </c>
      <c r="F1308" s="36">
        <v>26</v>
      </c>
      <c r="G1308" s="36">
        <v>0.4012</v>
      </c>
    </row>
    <row r="1309" spans="1:7" ht="15" customHeight="1">
      <c r="A1309" s="36" t="str">
        <f t="shared" si="134"/>
        <v>四川</v>
      </c>
      <c r="B1309" s="36" t="s">
        <v>1847</v>
      </c>
      <c r="C1309" s="36" t="s">
        <v>1847</v>
      </c>
      <c r="D1309" s="36"/>
      <c r="E1309" s="36">
        <v>1784.85</v>
      </c>
      <c r="F1309" s="36">
        <v>27</v>
      </c>
      <c r="G1309" s="36">
        <v>0.4012</v>
      </c>
    </row>
    <row r="1310" spans="1:7" ht="15" customHeight="1">
      <c r="A1310" s="36" t="str">
        <f t="shared" si="134"/>
        <v>四川</v>
      </c>
      <c r="B1310" s="36" t="s">
        <v>1848</v>
      </c>
      <c r="C1310" s="36" t="s">
        <v>1848</v>
      </c>
      <c r="D1310" s="36"/>
      <c r="E1310" s="36">
        <v>1788.5000000000002</v>
      </c>
      <c r="F1310" s="36">
        <v>27</v>
      </c>
      <c r="G1310" s="36">
        <v>0.4012</v>
      </c>
    </row>
    <row r="1311" spans="1:7" ht="15" customHeight="1">
      <c r="A1311" s="36" t="str">
        <f t="shared" si="134"/>
        <v>四川</v>
      </c>
      <c r="B1311" s="36" t="s">
        <v>1849</v>
      </c>
      <c r="C1311" s="36" t="s">
        <v>1849</v>
      </c>
      <c r="D1311" s="36"/>
      <c r="E1311" s="36">
        <v>1792.15</v>
      </c>
      <c r="F1311" s="36">
        <v>27</v>
      </c>
      <c r="G1311" s="36">
        <v>0.4012</v>
      </c>
    </row>
    <row r="1312" spans="1:7" ht="15" customHeight="1">
      <c r="A1312" s="36" t="str">
        <f t="shared" si="134"/>
        <v>四川</v>
      </c>
      <c r="B1312" s="36" t="s">
        <v>1850</v>
      </c>
      <c r="C1312" s="36" t="s">
        <v>1850</v>
      </c>
      <c r="D1312" s="36"/>
      <c r="E1312" s="36">
        <v>1580.45</v>
      </c>
      <c r="F1312" s="36">
        <v>27</v>
      </c>
      <c r="G1312" s="36">
        <v>0.4012</v>
      </c>
    </row>
    <row r="1313" spans="1:7" ht="15" customHeight="1">
      <c r="A1313" s="36" t="str">
        <f t="shared" si="134"/>
        <v>四川</v>
      </c>
      <c r="B1313" s="36" t="s">
        <v>1851</v>
      </c>
      <c r="C1313" s="36" t="s">
        <v>1851</v>
      </c>
      <c r="D1313" s="36"/>
      <c r="E1313" s="36">
        <v>1664.3999999999999</v>
      </c>
      <c r="F1313" s="36">
        <v>28</v>
      </c>
      <c r="G1313" s="36">
        <v>0.4012</v>
      </c>
    </row>
    <row r="1314" spans="1:7" ht="15" customHeight="1">
      <c r="A1314" s="36" t="str">
        <f t="shared" si="134"/>
        <v>四川</v>
      </c>
      <c r="B1314" s="36" t="s">
        <v>1852</v>
      </c>
      <c r="C1314" s="36" t="s">
        <v>1852</v>
      </c>
      <c r="D1314" s="36"/>
      <c r="E1314" s="36">
        <v>1668.0500000000002</v>
      </c>
      <c r="F1314" s="36">
        <v>28</v>
      </c>
      <c r="G1314" s="36">
        <v>0.4012</v>
      </c>
    </row>
    <row r="1315" spans="1:7" ht="15" customHeight="1">
      <c r="A1315" s="36" t="str">
        <f t="shared" si="134"/>
        <v>四川</v>
      </c>
      <c r="B1315" s="36" t="s">
        <v>1853</v>
      </c>
      <c r="C1315" s="36" t="s">
        <v>1853</v>
      </c>
      <c r="D1315" s="36"/>
      <c r="E1315" s="36">
        <v>1671.7</v>
      </c>
      <c r="F1315" s="36">
        <v>28</v>
      </c>
      <c r="G1315" s="36">
        <v>0.4012</v>
      </c>
    </row>
    <row r="1316" spans="1:7" ht="15" customHeight="1">
      <c r="A1316" s="36" t="str">
        <f t="shared" si="134"/>
        <v>四川</v>
      </c>
      <c r="B1316" s="36" t="s">
        <v>1854</v>
      </c>
      <c r="C1316" s="36" t="s">
        <v>1854</v>
      </c>
      <c r="D1316" s="36"/>
      <c r="E1316" s="36">
        <v>1671.7</v>
      </c>
      <c r="F1316" s="36">
        <v>28</v>
      </c>
      <c r="G1316" s="36">
        <v>0.4012</v>
      </c>
    </row>
    <row r="1317" spans="1:7" ht="15" customHeight="1">
      <c r="A1317" s="36" t="str">
        <f t="shared" si="134"/>
        <v>四川</v>
      </c>
      <c r="B1317" s="36" t="s">
        <v>1855</v>
      </c>
      <c r="C1317" s="36" t="s">
        <v>1855</v>
      </c>
      <c r="D1317" s="36"/>
      <c r="E1317" s="36">
        <v>1927.2</v>
      </c>
      <c r="F1317" s="36">
        <v>27</v>
      </c>
      <c r="G1317" s="36">
        <v>0.4012</v>
      </c>
    </row>
    <row r="1318" spans="1:7" ht="15" customHeight="1">
      <c r="A1318" s="36" t="str">
        <f t="shared" si="134"/>
        <v>四川</v>
      </c>
      <c r="B1318" s="36" t="s">
        <v>1856</v>
      </c>
      <c r="C1318" s="36" t="s">
        <v>1856</v>
      </c>
      <c r="D1318" s="36"/>
      <c r="E1318" s="36">
        <v>1927.2</v>
      </c>
      <c r="F1318" s="36">
        <v>30</v>
      </c>
      <c r="G1318" s="36">
        <v>0.4012</v>
      </c>
    </row>
    <row r="1319" spans="1:7" ht="15" customHeight="1">
      <c r="A1319" s="36" t="str">
        <f t="shared" si="134"/>
        <v>四川</v>
      </c>
      <c r="B1319" s="36" t="s">
        <v>1857</v>
      </c>
      <c r="C1319" s="36" t="s">
        <v>1857</v>
      </c>
      <c r="D1319" s="36"/>
      <c r="E1319" s="36">
        <v>1927.2</v>
      </c>
      <c r="F1319" s="36">
        <v>30</v>
      </c>
      <c r="G1319" s="36">
        <v>0.4012</v>
      </c>
    </row>
    <row r="1320" spans="1:7" ht="15" customHeight="1">
      <c r="A1320" s="36" t="str">
        <f t="shared" si="134"/>
        <v>四川</v>
      </c>
      <c r="B1320" s="36" t="s">
        <v>1858</v>
      </c>
      <c r="C1320" s="36" t="s">
        <v>1858</v>
      </c>
      <c r="D1320" s="36"/>
      <c r="E1320" s="36">
        <v>1463.6499999999999</v>
      </c>
      <c r="F1320" s="36">
        <v>29</v>
      </c>
      <c r="G1320" s="36">
        <v>0.4012</v>
      </c>
    </row>
    <row r="1321" spans="1:7" ht="15" customHeight="1">
      <c r="A1321" s="36" t="str">
        <f t="shared" si="134"/>
        <v>四川</v>
      </c>
      <c r="B1321" s="36" t="s">
        <v>1859</v>
      </c>
      <c r="C1321" s="36" t="s">
        <v>1859</v>
      </c>
      <c r="D1321" s="36"/>
      <c r="E1321" s="36">
        <v>1941.8000000000002</v>
      </c>
      <c r="F1321" s="36">
        <v>30</v>
      </c>
      <c r="G1321" s="36">
        <v>0.4012</v>
      </c>
    </row>
    <row r="1322" spans="1:7" ht="15" customHeight="1">
      <c r="A1322" s="36" t="str">
        <f t="shared" si="134"/>
        <v>四川</v>
      </c>
      <c r="B1322" s="36" t="s">
        <v>1860</v>
      </c>
      <c r="C1322" s="36" t="s">
        <v>1860</v>
      </c>
      <c r="D1322" s="36"/>
      <c r="E1322" s="36">
        <v>1945.45</v>
      </c>
      <c r="F1322" s="36">
        <v>29</v>
      </c>
      <c r="G1322" s="36">
        <v>0.4012</v>
      </c>
    </row>
    <row r="1323" spans="1:7" ht="15" customHeight="1">
      <c r="A1323" s="36" t="str">
        <f t="shared" si="134"/>
        <v>四川</v>
      </c>
      <c r="B1323" s="36" t="s">
        <v>1861</v>
      </c>
      <c r="C1323" s="36" t="s">
        <v>1861</v>
      </c>
      <c r="D1323" s="36"/>
      <c r="E1323" s="36">
        <v>1927.2</v>
      </c>
      <c r="F1323" s="36">
        <v>30</v>
      </c>
      <c r="G1323" s="36">
        <v>0.4012</v>
      </c>
    </row>
    <row r="1324" spans="1:7" ht="15" customHeight="1">
      <c r="A1324" s="36" t="str">
        <f t="shared" si="134"/>
        <v>四川</v>
      </c>
      <c r="B1324" s="36" t="s">
        <v>1862</v>
      </c>
      <c r="C1324" s="36" t="s">
        <v>1862</v>
      </c>
      <c r="D1324" s="36"/>
      <c r="E1324" s="36">
        <v>1945.45</v>
      </c>
      <c r="F1324" s="36">
        <v>30</v>
      </c>
      <c r="G1324" s="36">
        <v>0.4012</v>
      </c>
    </row>
    <row r="1325" spans="1:7" ht="15" customHeight="1">
      <c r="A1325" s="36" t="str">
        <f t="shared" si="134"/>
        <v>四川</v>
      </c>
      <c r="B1325" s="36" t="s">
        <v>1863</v>
      </c>
      <c r="C1325" s="36" t="s">
        <v>1863</v>
      </c>
      <c r="D1325" s="36"/>
      <c r="E1325" s="36">
        <v>1949.1</v>
      </c>
      <c r="F1325" s="36">
        <v>31</v>
      </c>
      <c r="G1325" s="36">
        <v>0.4012</v>
      </c>
    </row>
    <row r="1326" spans="1:7" ht="15" customHeight="1">
      <c r="A1326" s="36" t="str">
        <f t="shared" si="134"/>
        <v>四川</v>
      </c>
      <c r="B1326" s="36" t="s">
        <v>1864</v>
      </c>
      <c r="C1326" s="36" t="s">
        <v>1864</v>
      </c>
      <c r="D1326" s="36"/>
      <c r="E1326" s="36">
        <v>1952.7499999999998</v>
      </c>
      <c r="F1326" s="36">
        <v>31</v>
      </c>
      <c r="G1326" s="36">
        <v>0.4012</v>
      </c>
    </row>
    <row r="1327" spans="1:7" ht="15" customHeight="1">
      <c r="A1327" s="36" t="str">
        <f t="shared" si="134"/>
        <v>四川</v>
      </c>
      <c r="B1327" s="36" t="s">
        <v>1865</v>
      </c>
      <c r="C1327" s="36" t="s">
        <v>1865</v>
      </c>
      <c r="D1327" s="36"/>
      <c r="E1327" s="36">
        <v>1960.05</v>
      </c>
      <c r="F1327" s="36">
        <v>30</v>
      </c>
      <c r="G1327" s="36">
        <v>0.4012</v>
      </c>
    </row>
    <row r="1328" spans="1:7" ht="15" customHeight="1">
      <c r="A1328" s="36" t="str">
        <f t="shared" si="134"/>
        <v>四川</v>
      </c>
      <c r="B1328" s="36" t="s">
        <v>1866</v>
      </c>
      <c r="C1328" s="36" t="s">
        <v>1866</v>
      </c>
      <c r="D1328" s="36"/>
      <c r="E1328" s="36">
        <v>1978.3</v>
      </c>
      <c r="F1328" s="36">
        <v>30</v>
      </c>
      <c r="G1328" s="36">
        <v>0.4012</v>
      </c>
    </row>
    <row r="1329" spans="1:7" ht="15" customHeight="1">
      <c r="A1329" s="36" t="str">
        <f t="shared" si="134"/>
        <v>四川</v>
      </c>
      <c r="B1329" s="36" t="s">
        <v>1867</v>
      </c>
      <c r="C1329" s="36" t="s">
        <v>1867</v>
      </c>
      <c r="D1329" s="36"/>
      <c r="E1329" s="36">
        <v>1996.55</v>
      </c>
      <c r="F1329" s="36">
        <v>31</v>
      </c>
      <c r="G1329" s="36">
        <v>0.4012</v>
      </c>
    </row>
    <row r="1330" spans="1:7" ht="15" customHeight="1">
      <c r="A1330" s="36" t="str">
        <f t="shared" si="134"/>
        <v>四川</v>
      </c>
      <c r="B1330" s="36" t="s">
        <v>1868</v>
      </c>
      <c r="C1330" s="36" t="s">
        <v>1868</v>
      </c>
      <c r="D1330" s="36"/>
      <c r="E1330" s="36">
        <v>1985.6000000000001</v>
      </c>
      <c r="F1330" s="36">
        <v>31</v>
      </c>
      <c r="G1330" s="36">
        <v>0.4012</v>
      </c>
    </row>
    <row r="1331" spans="1:7" ht="15" customHeight="1">
      <c r="A1331" s="36" t="str">
        <f t="shared" si="134"/>
        <v>四川</v>
      </c>
      <c r="B1331" s="36" t="s">
        <v>1869</v>
      </c>
      <c r="C1331" s="36" t="s">
        <v>1869</v>
      </c>
      <c r="D1331" s="36"/>
      <c r="E1331" s="36">
        <v>1923.55</v>
      </c>
      <c r="F1331" s="36">
        <v>32</v>
      </c>
      <c r="G1331" s="36">
        <v>0.4012</v>
      </c>
    </row>
    <row r="1332" spans="1:7" ht="15" customHeight="1">
      <c r="A1332" s="36" t="str">
        <f t="shared" si="134"/>
        <v>四川</v>
      </c>
      <c r="B1332" s="36" t="s">
        <v>1870</v>
      </c>
      <c r="C1332" s="36" t="s">
        <v>1870</v>
      </c>
      <c r="D1332" s="36"/>
      <c r="E1332" s="36">
        <v>1916.25</v>
      </c>
      <c r="F1332" s="36">
        <v>32</v>
      </c>
      <c r="G1332" s="36">
        <v>0.4012</v>
      </c>
    </row>
    <row r="1333" spans="1:7" ht="15" customHeight="1">
      <c r="A1333" s="36" t="str">
        <f t="shared" si="134"/>
        <v>四川</v>
      </c>
      <c r="B1333" s="36" t="s">
        <v>1871</v>
      </c>
      <c r="C1333" s="36" t="s">
        <v>1871</v>
      </c>
      <c r="D1333" s="36"/>
      <c r="E1333" s="36">
        <v>1960.05</v>
      </c>
      <c r="F1333" s="36">
        <v>30</v>
      </c>
      <c r="G1333" s="36">
        <v>0.4012</v>
      </c>
    </row>
    <row r="1334" spans="1:7" ht="15" customHeight="1">
      <c r="A1334" s="36" t="str">
        <f t="shared" si="134"/>
        <v>四川</v>
      </c>
      <c r="B1334" s="36" t="s">
        <v>1872</v>
      </c>
      <c r="C1334" s="36" t="s">
        <v>1872</v>
      </c>
      <c r="D1334" s="36"/>
      <c r="E1334" s="36">
        <v>2018.45</v>
      </c>
      <c r="F1334" s="36">
        <v>29</v>
      </c>
      <c r="G1334" s="36">
        <v>0.4012</v>
      </c>
    </row>
    <row r="1335" spans="1:7" ht="15" customHeight="1">
      <c r="A1335" s="36" t="str">
        <f t="shared" si="134"/>
        <v>四川</v>
      </c>
      <c r="B1335" s="36" t="s">
        <v>1873</v>
      </c>
      <c r="C1335" s="36" t="s">
        <v>1873</v>
      </c>
      <c r="D1335" s="36"/>
      <c r="E1335" s="36">
        <v>1960.05</v>
      </c>
      <c r="F1335" s="36">
        <v>28</v>
      </c>
      <c r="G1335" s="36">
        <v>0.4012</v>
      </c>
    </row>
    <row r="1336" spans="1:7" ht="15" customHeight="1">
      <c r="A1336" s="36" t="str">
        <f t="shared" ref="A1336:A1353" si="135">A1335</f>
        <v>四川</v>
      </c>
      <c r="B1336" s="36" t="s">
        <v>1874</v>
      </c>
      <c r="C1336" s="36" t="s">
        <v>1874</v>
      </c>
      <c r="D1336" s="36"/>
      <c r="E1336" s="36">
        <v>1963.7</v>
      </c>
      <c r="F1336" s="36">
        <v>28</v>
      </c>
      <c r="G1336" s="36">
        <v>0.4012</v>
      </c>
    </row>
    <row r="1337" spans="1:7" ht="15" customHeight="1">
      <c r="A1337" s="36" t="str">
        <f t="shared" si="135"/>
        <v>四川</v>
      </c>
      <c r="B1337" s="36" t="s">
        <v>1875</v>
      </c>
      <c r="C1337" s="36" t="s">
        <v>1875</v>
      </c>
      <c r="D1337" s="36"/>
      <c r="E1337" s="36">
        <v>1806.75</v>
      </c>
      <c r="F1337" s="36">
        <v>31</v>
      </c>
      <c r="G1337" s="36">
        <v>0.4012</v>
      </c>
    </row>
    <row r="1338" spans="1:7" ht="15" customHeight="1">
      <c r="A1338" s="36" t="str">
        <f t="shared" si="135"/>
        <v>四川</v>
      </c>
      <c r="B1338" s="36" t="s">
        <v>1876</v>
      </c>
      <c r="C1338" s="36" t="s">
        <v>1876</v>
      </c>
      <c r="D1338" s="36"/>
      <c r="E1338" s="36">
        <v>1565.85</v>
      </c>
      <c r="F1338" s="36">
        <v>31</v>
      </c>
      <c r="G1338" s="36">
        <v>0.4012</v>
      </c>
    </row>
    <row r="1339" spans="1:7" ht="15" customHeight="1">
      <c r="A1339" s="36" t="str">
        <f t="shared" si="135"/>
        <v>四川</v>
      </c>
      <c r="B1339" s="36" t="s">
        <v>1877</v>
      </c>
      <c r="C1339" s="36" t="s">
        <v>1877</v>
      </c>
      <c r="D1339" s="36"/>
      <c r="E1339" s="36">
        <v>1565.85</v>
      </c>
      <c r="F1339" s="36">
        <v>31</v>
      </c>
      <c r="G1339" s="36">
        <v>0.4012</v>
      </c>
    </row>
    <row r="1340" spans="1:7" ht="15" customHeight="1">
      <c r="A1340" s="36" t="str">
        <f t="shared" si="135"/>
        <v>四川</v>
      </c>
      <c r="B1340" s="36" t="s">
        <v>1878</v>
      </c>
      <c r="C1340" s="36" t="s">
        <v>1878</v>
      </c>
      <c r="D1340" s="36"/>
      <c r="E1340" s="36">
        <v>1569.5</v>
      </c>
      <c r="F1340" s="36">
        <v>31</v>
      </c>
      <c r="G1340" s="36">
        <v>0.4012</v>
      </c>
    </row>
    <row r="1341" spans="1:7" ht="15" customHeight="1">
      <c r="A1341" s="36" t="str">
        <f t="shared" si="135"/>
        <v>四川</v>
      </c>
      <c r="B1341" s="36" t="s">
        <v>1879</v>
      </c>
      <c r="C1341" s="36" t="s">
        <v>1879</v>
      </c>
      <c r="D1341" s="36"/>
      <c r="E1341" s="36">
        <v>1722.8</v>
      </c>
      <c r="F1341" s="36">
        <v>32</v>
      </c>
      <c r="G1341" s="36">
        <v>0.4012</v>
      </c>
    </row>
    <row r="1342" spans="1:7" ht="15" customHeight="1">
      <c r="A1342" s="36" t="str">
        <f t="shared" si="135"/>
        <v>四川</v>
      </c>
      <c r="B1342" s="36" t="s">
        <v>1880</v>
      </c>
      <c r="C1342" s="36" t="s">
        <v>1880</v>
      </c>
      <c r="D1342" s="36"/>
      <c r="E1342" s="36">
        <v>1668.0500000000002</v>
      </c>
      <c r="F1342" s="36">
        <v>33</v>
      </c>
      <c r="G1342" s="36">
        <v>0.4012</v>
      </c>
    </row>
    <row r="1343" spans="1:7" ht="15" customHeight="1">
      <c r="A1343" s="36" t="str">
        <f t="shared" si="135"/>
        <v>四川</v>
      </c>
      <c r="B1343" s="36" t="s">
        <v>1881</v>
      </c>
      <c r="C1343" s="36" t="s">
        <v>1881</v>
      </c>
      <c r="D1343" s="36"/>
      <c r="E1343" s="36">
        <v>1799.4499999999998</v>
      </c>
      <c r="F1343" s="36">
        <v>31</v>
      </c>
      <c r="G1343" s="36">
        <v>0.4012</v>
      </c>
    </row>
    <row r="1344" spans="1:7" ht="15" customHeight="1">
      <c r="A1344" s="36" t="str">
        <f t="shared" si="135"/>
        <v>四川</v>
      </c>
      <c r="B1344" s="36" t="s">
        <v>1882</v>
      </c>
      <c r="C1344" s="36" t="s">
        <v>1882</v>
      </c>
      <c r="D1344" s="36"/>
      <c r="E1344" s="36">
        <v>1788.5000000000002</v>
      </c>
      <c r="F1344" s="36">
        <v>31</v>
      </c>
      <c r="G1344" s="36">
        <v>0.4012</v>
      </c>
    </row>
    <row r="1345" spans="1:7" ht="15" customHeight="1">
      <c r="A1345" s="36" t="str">
        <f t="shared" si="135"/>
        <v>四川</v>
      </c>
      <c r="B1345" s="36" t="s">
        <v>1883</v>
      </c>
      <c r="C1345" s="36" t="s">
        <v>1883</v>
      </c>
      <c r="D1345" s="36"/>
      <c r="E1345" s="36">
        <v>1711.8500000000001</v>
      </c>
      <c r="F1345" s="36">
        <v>32</v>
      </c>
      <c r="G1345" s="36">
        <v>0.4012</v>
      </c>
    </row>
    <row r="1346" spans="1:7" ht="15" customHeight="1">
      <c r="A1346" s="36" t="str">
        <f t="shared" si="135"/>
        <v>四川</v>
      </c>
      <c r="B1346" s="36" t="s">
        <v>1884</v>
      </c>
      <c r="C1346" s="36" t="s">
        <v>1884</v>
      </c>
      <c r="D1346" s="36"/>
      <c r="E1346" s="36">
        <v>1806.75</v>
      </c>
      <c r="F1346" s="36">
        <v>31</v>
      </c>
      <c r="G1346" s="36">
        <v>0.4012</v>
      </c>
    </row>
    <row r="1347" spans="1:7" ht="15" customHeight="1">
      <c r="A1347" s="36" t="str">
        <f t="shared" si="135"/>
        <v>四川</v>
      </c>
      <c r="B1347" s="36" t="s">
        <v>1885</v>
      </c>
      <c r="C1347" s="36" t="s">
        <v>1885</v>
      </c>
      <c r="D1347" s="36"/>
      <c r="E1347" s="36">
        <v>1916.25</v>
      </c>
      <c r="F1347" s="36">
        <v>32</v>
      </c>
      <c r="G1347" s="36">
        <v>0.4012</v>
      </c>
    </row>
    <row r="1348" spans="1:7" ht="15" customHeight="1">
      <c r="A1348" s="36" t="str">
        <f t="shared" si="135"/>
        <v>四川</v>
      </c>
      <c r="B1348" s="36" t="s">
        <v>1886</v>
      </c>
      <c r="C1348" s="36" t="s">
        <v>1886</v>
      </c>
      <c r="D1348" s="36"/>
      <c r="E1348" s="36">
        <v>1927.2</v>
      </c>
      <c r="F1348" s="36">
        <v>32</v>
      </c>
      <c r="G1348" s="36">
        <v>0.4012</v>
      </c>
    </row>
    <row r="1349" spans="1:7" ht="15" customHeight="1">
      <c r="A1349" s="36" t="str">
        <f t="shared" si="135"/>
        <v>四川</v>
      </c>
      <c r="B1349" s="36" t="s">
        <v>1887</v>
      </c>
      <c r="C1349" s="36" t="s">
        <v>1887</v>
      </c>
      <c r="D1349" s="36"/>
      <c r="E1349" s="36">
        <v>1916.25</v>
      </c>
      <c r="F1349" s="36">
        <v>26</v>
      </c>
      <c r="G1349" s="36">
        <v>0.4012</v>
      </c>
    </row>
    <row r="1350" spans="1:7" ht="15" customHeight="1">
      <c r="A1350" s="36" t="str">
        <f t="shared" si="135"/>
        <v>四川</v>
      </c>
      <c r="B1350" s="36" t="s">
        <v>1888</v>
      </c>
      <c r="C1350" s="36" t="s">
        <v>1888</v>
      </c>
      <c r="D1350" s="36"/>
      <c r="E1350" s="36">
        <v>1861.4999999999998</v>
      </c>
      <c r="F1350" s="36">
        <v>32</v>
      </c>
      <c r="G1350" s="36">
        <v>0.4012</v>
      </c>
    </row>
    <row r="1351" spans="1:7" ht="15" customHeight="1">
      <c r="A1351" s="36" t="str">
        <f t="shared" si="135"/>
        <v>四川</v>
      </c>
      <c r="B1351" s="36" t="s">
        <v>1889</v>
      </c>
      <c r="C1351" s="36" t="s">
        <v>1889</v>
      </c>
      <c r="D1351" s="36"/>
      <c r="E1351" s="36">
        <v>1916.25</v>
      </c>
      <c r="F1351" s="36">
        <v>26</v>
      </c>
      <c r="G1351" s="36">
        <v>0.4012</v>
      </c>
    </row>
    <row r="1352" spans="1:7" ht="15" customHeight="1">
      <c r="A1352" s="36" t="str">
        <f t="shared" si="135"/>
        <v>四川</v>
      </c>
      <c r="B1352" s="36" t="s">
        <v>1890</v>
      </c>
      <c r="C1352" s="36" t="s">
        <v>1890</v>
      </c>
      <c r="D1352" s="36"/>
      <c r="E1352" s="36">
        <v>1854.2</v>
      </c>
      <c r="F1352" s="36">
        <v>26</v>
      </c>
      <c r="G1352" s="36">
        <v>0.4012</v>
      </c>
    </row>
    <row r="1353" spans="1:7" ht="15" customHeight="1">
      <c r="A1353" s="36" t="str">
        <f t="shared" si="135"/>
        <v>四川</v>
      </c>
      <c r="B1353" s="36" t="s">
        <v>1891</v>
      </c>
      <c r="C1353" s="36" t="s">
        <v>1891</v>
      </c>
      <c r="D1353" s="36"/>
      <c r="E1353" s="36">
        <v>1916.25</v>
      </c>
      <c r="F1353" s="36">
        <v>26</v>
      </c>
      <c r="G1353" s="36">
        <v>0.4012</v>
      </c>
    </row>
    <row r="1354" spans="1:7" ht="15" customHeight="1">
      <c r="A1354" s="36" t="s">
        <v>1892</v>
      </c>
      <c r="B1354" s="36" t="s">
        <v>1893</v>
      </c>
      <c r="C1354" s="36" t="s">
        <v>1894</v>
      </c>
      <c r="D1354" s="36">
        <v>1429</v>
      </c>
      <c r="E1354" s="36">
        <v>1608</v>
      </c>
      <c r="F1354" s="36">
        <v>32</v>
      </c>
      <c r="G1354" s="36">
        <v>0.36549999999999999</v>
      </c>
    </row>
    <row r="1355" spans="1:7" ht="15" customHeight="1">
      <c r="A1355" s="36" t="str">
        <f t="shared" ref="A1355:B1359" si="136">A1354</f>
        <v>天津</v>
      </c>
      <c r="B1355" s="36" t="str">
        <f t="shared" si="136"/>
        <v>中心城区</v>
      </c>
      <c r="C1355" s="36" t="s">
        <v>1895</v>
      </c>
      <c r="D1355" s="36"/>
      <c r="E1355" s="36"/>
      <c r="F1355" s="36"/>
      <c r="G1355" s="36">
        <v>0.36549999999999999</v>
      </c>
    </row>
    <row r="1356" spans="1:7" ht="15" customHeight="1">
      <c r="A1356" s="36" t="str">
        <f t="shared" si="136"/>
        <v>天津</v>
      </c>
      <c r="B1356" s="36" t="str">
        <f t="shared" si="136"/>
        <v>中心城区</v>
      </c>
      <c r="C1356" s="36" t="s">
        <v>1896</v>
      </c>
      <c r="D1356" s="36"/>
      <c r="E1356" s="36"/>
      <c r="F1356" s="36"/>
      <c r="G1356" s="36">
        <v>0.36549999999999999</v>
      </c>
    </row>
    <row r="1357" spans="1:7" ht="15" customHeight="1">
      <c r="A1357" s="36" t="str">
        <f t="shared" si="136"/>
        <v>天津</v>
      </c>
      <c r="B1357" s="36" t="str">
        <f t="shared" si="136"/>
        <v>中心城区</v>
      </c>
      <c r="C1357" s="36" t="s">
        <v>1574</v>
      </c>
      <c r="D1357" s="36"/>
      <c r="E1357" s="36"/>
      <c r="F1357" s="36"/>
      <c r="G1357" s="36">
        <v>0.36549999999999999</v>
      </c>
    </row>
    <row r="1358" spans="1:7" ht="15" customHeight="1">
      <c r="A1358" s="36" t="str">
        <f t="shared" si="136"/>
        <v>天津</v>
      </c>
      <c r="B1358" s="36" t="str">
        <f t="shared" si="136"/>
        <v>中心城区</v>
      </c>
      <c r="C1358" s="36" t="s">
        <v>1897</v>
      </c>
      <c r="D1358" s="36"/>
      <c r="E1358" s="36"/>
      <c r="F1358" s="36"/>
      <c r="G1358" s="36">
        <v>0.36549999999999999</v>
      </c>
    </row>
    <row r="1359" spans="1:7" ht="15" customHeight="1">
      <c r="A1359" s="36" t="str">
        <f t="shared" si="136"/>
        <v>天津</v>
      </c>
      <c r="B1359" s="36" t="str">
        <f t="shared" si="136"/>
        <v>中心城区</v>
      </c>
      <c r="C1359" s="36" t="s">
        <v>1898</v>
      </c>
      <c r="D1359" s="36"/>
      <c r="E1359" s="36"/>
      <c r="F1359" s="36"/>
      <c r="G1359" s="36">
        <v>0.36549999999999999</v>
      </c>
    </row>
    <row r="1360" spans="1:7" ht="15" customHeight="1">
      <c r="A1360" s="36" t="str">
        <f t="shared" ref="A1360:A1369" si="137">A1359</f>
        <v>天津</v>
      </c>
      <c r="B1360" s="36" t="s">
        <v>1899</v>
      </c>
      <c r="C1360" s="36" t="s">
        <v>1900</v>
      </c>
      <c r="D1360" s="36">
        <v>1430</v>
      </c>
      <c r="E1360" s="36">
        <v>1603</v>
      </c>
      <c r="F1360" s="36">
        <v>32</v>
      </c>
      <c r="G1360" s="36">
        <v>0.36549999999999999</v>
      </c>
    </row>
    <row r="1361" spans="1:7" ht="15" customHeight="1">
      <c r="A1361" s="36" t="str">
        <f t="shared" si="137"/>
        <v>天津</v>
      </c>
      <c r="B1361" s="36" t="str">
        <f>B1360</f>
        <v>环城区</v>
      </c>
      <c r="C1361" s="36" t="s">
        <v>1901</v>
      </c>
      <c r="D1361" s="36">
        <v>1432</v>
      </c>
      <c r="E1361" s="36">
        <v>1591</v>
      </c>
      <c r="F1361" s="36">
        <v>31</v>
      </c>
      <c r="G1361" s="36">
        <v>0.36549999999999999</v>
      </c>
    </row>
    <row r="1362" spans="1:7" ht="15" customHeight="1">
      <c r="A1362" s="36" t="str">
        <f t="shared" si="137"/>
        <v>天津</v>
      </c>
      <c r="B1362" s="36" t="str">
        <f>B1361</f>
        <v>环城区</v>
      </c>
      <c r="C1362" s="36" t="s">
        <v>1902</v>
      </c>
      <c r="D1362" s="36">
        <v>1429</v>
      </c>
      <c r="E1362" s="36">
        <v>1607</v>
      </c>
      <c r="F1362" s="36">
        <v>32</v>
      </c>
      <c r="G1362" s="36">
        <v>0.36549999999999999</v>
      </c>
    </row>
    <row r="1363" spans="1:7" ht="15" customHeight="1">
      <c r="A1363" s="36" t="str">
        <f t="shared" si="137"/>
        <v>天津</v>
      </c>
      <c r="B1363" s="36" t="str">
        <f>B1362</f>
        <v>环城区</v>
      </c>
      <c r="C1363" s="36" t="s">
        <v>1903</v>
      </c>
      <c r="D1363" s="36">
        <v>1427</v>
      </c>
      <c r="E1363" s="36">
        <v>1603</v>
      </c>
      <c r="F1363" s="36">
        <v>32</v>
      </c>
      <c r="G1363" s="36">
        <v>0.36549999999999999</v>
      </c>
    </row>
    <row r="1364" spans="1:7" ht="15" customHeight="1">
      <c r="A1364" s="36" t="str">
        <f t="shared" si="137"/>
        <v>天津</v>
      </c>
      <c r="B1364" s="36" t="s">
        <v>1904</v>
      </c>
      <c r="C1364" s="36" t="s">
        <v>1905</v>
      </c>
      <c r="D1364" s="36">
        <v>1430</v>
      </c>
      <c r="E1364" s="36">
        <v>1604</v>
      </c>
      <c r="F1364" s="36">
        <v>32</v>
      </c>
      <c r="G1364" s="36">
        <v>0.36549999999999999</v>
      </c>
    </row>
    <row r="1365" spans="1:7" ht="15" customHeight="1">
      <c r="A1365" s="36" t="str">
        <f t="shared" si="137"/>
        <v>天津</v>
      </c>
      <c r="B1365" s="36" t="str">
        <f>B1364</f>
        <v>远郊区</v>
      </c>
      <c r="C1365" s="36" t="s">
        <v>1906</v>
      </c>
      <c r="D1365" s="36">
        <v>1428</v>
      </c>
      <c r="E1365" s="36">
        <v>1610</v>
      </c>
      <c r="F1365" s="36">
        <v>32</v>
      </c>
      <c r="G1365" s="36">
        <v>0.36549999999999999</v>
      </c>
    </row>
    <row r="1366" spans="1:7" ht="15" customHeight="1">
      <c r="A1366" s="36" t="str">
        <f t="shared" si="137"/>
        <v>天津</v>
      </c>
      <c r="B1366" s="36" t="str">
        <f>B1365</f>
        <v>远郊区</v>
      </c>
      <c r="C1366" s="36" t="s">
        <v>1907</v>
      </c>
      <c r="D1366" s="36">
        <v>1453</v>
      </c>
      <c r="E1366" s="36">
        <v>1653</v>
      </c>
      <c r="F1366" s="36">
        <v>34</v>
      </c>
      <c r="G1366" s="36">
        <v>0.36549999999999999</v>
      </c>
    </row>
    <row r="1367" spans="1:7" ht="15" customHeight="1">
      <c r="A1367" s="36" t="str">
        <f t="shared" si="137"/>
        <v>天津</v>
      </c>
      <c r="B1367" s="36" t="s">
        <v>1908</v>
      </c>
      <c r="C1367" s="36" t="s">
        <v>1909</v>
      </c>
      <c r="D1367" s="36">
        <v>1477</v>
      </c>
      <c r="E1367" s="36">
        <v>1712</v>
      </c>
      <c r="F1367" s="36">
        <v>36</v>
      </c>
      <c r="G1367" s="36">
        <v>0.36549999999999999</v>
      </c>
    </row>
    <row r="1368" spans="1:7" ht="15" customHeight="1">
      <c r="A1368" s="36" t="str">
        <f t="shared" si="137"/>
        <v>天津</v>
      </c>
      <c r="B1368" s="36" t="str">
        <f>B1367</f>
        <v>市辖县</v>
      </c>
      <c r="C1368" s="36" t="s">
        <v>1910</v>
      </c>
      <c r="D1368" s="36">
        <v>1430</v>
      </c>
      <c r="E1368" s="36">
        <v>1608</v>
      </c>
      <c r="F1368" s="36">
        <v>33</v>
      </c>
      <c r="G1368" s="36">
        <v>0.36549999999999999</v>
      </c>
    </row>
    <row r="1369" spans="1:7" ht="15" customHeight="1">
      <c r="A1369" s="36" t="str">
        <f t="shared" si="137"/>
        <v>天津</v>
      </c>
      <c r="B1369" s="36" t="str">
        <f>B1368</f>
        <v>市辖县</v>
      </c>
      <c r="C1369" s="36" t="s">
        <v>1911</v>
      </c>
      <c r="D1369" s="36">
        <v>1432</v>
      </c>
      <c r="E1369" s="36">
        <v>1597</v>
      </c>
      <c r="F1369" s="36">
        <v>31</v>
      </c>
      <c r="G1369" s="36">
        <v>0.36549999999999999</v>
      </c>
    </row>
    <row r="1370" spans="1:7" ht="15" customHeight="1">
      <c r="A1370" s="36" t="s">
        <v>1912</v>
      </c>
      <c r="B1370" s="65" t="s">
        <v>1913</v>
      </c>
      <c r="C1370" s="65" t="s">
        <v>1914</v>
      </c>
      <c r="D1370" s="36">
        <v>1522</v>
      </c>
      <c r="E1370" s="36">
        <v>1890</v>
      </c>
      <c r="F1370" s="36">
        <v>43</v>
      </c>
      <c r="G1370" s="36">
        <v>0.25</v>
      </c>
    </row>
    <row r="1371" spans="1:7" ht="15" customHeight="1">
      <c r="A1371" s="36" t="str">
        <f t="shared" ref="A1371:B1377" si="138">A1370</f>
        <v>新疆</v>
      </c>
      <c r="B1371" s="65" t="str">
        <f t="shared" si="138"/>
        <v>乌鲁木齐</v>
      </c>
      <c r="C1371" s="65" t="s">
        <v>1915</v>
      </c>
      <c r="D1371" s="36">
        <v>1522</v>
      </c>
      <c r="E1371" s="36">
        <v>1890</v>
      </c>
      <c r="F1371" s="36">
        <v>43</v>
      </c>
      <c r="G1371" s="36">
        <v>0.25</v>
      </c>
    </row>
    <row r="1372" spans="1:7" ht="15" customHeight="1">
      <c r="A1372" s="36" t="str">
        <f t="shared" si="138"/>
        <v>新疆</v>
      </c>
      <c r="B1372" s="65" t="str">
        <f t="shared" si="138"/>
        <v>乌鲁木齐</v>
      </c>
      <c r="C1372" s="65" t="s">
        <v>1916</v>
      </c>
      <c r="D1372" s="36">
        <v>1522</v>
      </c>
      <c r="E1372" s="36">
        <v>1894</v>
      </c>
      <c r="F1372" s="36">
        <v>43</v>
      </c>
      <c r="G1372" s="36">
        <v>0.25</v>
      </c>
    </row>
    <row r="1373" spans="1:7" ht="15" customHeight="1">
      <c r="A1373" s="36" t="str">
        <f t="shared" si="138"/>
        <v>新疆</v>
      </c>
      <c r="B1373" s="65" t="str">
        <f t="shared" si="138"/>
        <v>乌鲁木齐</v>
      </c>
      <c r="C1373" s="65" t="s">
        <v>1917</v>
      </c>
      <c r="D1373" s="36">
        <v>1522</v>
      </c>
      <c r="E1373" s="36">
        <v>1894</v>
      </c>
      <c r="F1373" s="36">
        <v>43</v>
      </c>
      <c r="G1373" s="36">
        <v>0.25</v>
      </c>
    </row>
    <row r="1374" spans="1:7" ht="15" customHeight="1">
      <c r="A1374" s="36" t="str">
        <f t="shared" si="138"/>
        <v>新疆</v>
      </c>
      <c r="B1374" s="65" t="str">
        <f t="shared" si="138"/>
        <v>乌鲁木齐</v>
      </c>
      <c r="C1374" s="65" t="s">
        <v>1918</v>
      </c>
      <c r="D1374" s="36">
        <v>1522</v>
      </c>
      <c r="E1374" s="36">
        <v>1894</v>
      </c>
      <c r="F1374" s="36">
        <v>43</v>
      </c>
      <c r="G1374" s="36">
        <v>0.25</v>
      </c>
    </row>
    <row r="1375" spans="1:7" ht="15" customHeight="1">
      <c r="A1375" s="36" t="str">
        <f t="shared" si="138"/>
        <v>新疆</v>
      </c>
      <c r="B1375" s="65" t="str">
        <f t="shared" si="138"/>
        <v>乌鲁木齐</v>
      </c>
      <c r="C1375" s="65" t="s">
        <v>1919</v>
      </c>
      <c r="D1375" s="36">
        <v>1547</v>
      </c>
      <c r="E1375" s="36">
        <v>1916</v>
      </c>
      <c r="F1375" s="36">
        <v>43</v>
      </c>
      <c r="G1375" s="36">
        <v>0.25</v>
      </c>
    </row>
    <row r="1376" spans="1:7" ht="15" customHeight="1">
      <c r="A1376" s="36" t="str">
        <f t="shared" si="138"/>
        <v>新疆</v>
      </c>
      <c r="B1376" s="65" t="str">
        <f t="shared" si="138"/>
        <v>乌鲁木齐</v>
      </c>
      <c r="C1376" s="65" t="s">
        <v>1920</v>
      </c>
      <c r="D1376" s="36">
        <v>1524</v>
      </c>
      <c r="E1376" s="36">
        <v>1898</v>
      </c>
      <c r="F1376" s="36">
        <v>43</v>
      </c>
      <c r="G1376" s="36">
        <v>0.25</v>
      </c>
    </row>
    <row r="1377" spans="1:7" ht="15" customHeight="1">
      <c r="A1377" s="36" t="str">
        <f t="shared" si="138"/>
        <v>新疆</v>
      </c>
      <c r="B1377" s="65" t="str">
        <f t="shared" si="138"/>
        <v>乌鲁木齐</v>
      </c>
      <c r="C1377" s="65" t="s">
        <v>1921</v>
      </c>
      <c r="D1377" s="36">
        <v>1522</v>
      </c>
      <c r="E1377" s="36">
        <v>1894</v>
      </c>
      <c r="F1377" s="36">
        <v>43</v>
      </c>
      <c r="G1377" s="36">
        <v>0.25</v>
      </c>
    </row>
    <row r="1378" spans="1:7" ht="15" customHeight="1">
      <c r="A1378" s="36" t="str">
        <f t="shared" ref="A1378:A1409" si="139">A1377</f>
        <v>新疆</v>
      </c>
      <c r="B1378" s="65" t="s">
        <v>1922</v>
      </c>
      <c r="C1378" s="65" t="s">
        <v>1923</v>
      </c>
      <c r="D1378" s="36">
        <v>1485</v>
      </c>
      <c r="E1378" s="36">
        <v>1762</v>
      </c>
      <c r="F1378" s="36">
        <v>44</v>
      </c>
      <c r="G1378" s="36">
        <v>0.25</v>
      </c>
    </row>
    <row r="1379" spans="1:7" ht="15" customHeight="1">
      <c r="A1379" s="36" t="str">
        <f t="shared" si="139"/>
        <v>新疆</v>
      </c>
      <c r="B1379" s="65" t="str">
        <f t="shared" ref="B1379:B1384" si="140">B1378</f>
        <v>兵团</v>
      </c>
      <c r="C1379" s="65" t="s">
        <v>1924</v>
      </c>
      <c r="D1379" s="36">
        <v>1620</v>
      </c>
      <c r="E1379" s="36">
        <v>1949</v>
      </c>
      <c r="F1379" s="36">
        <v>40</v>
      </c>
      <c r="G1379" s="36">
        <v>0.25</v>
      </c>
    </row>
    <row r="1380" spans="1:7" ht="15" customHeight="1">
      <c r="A1380" s="36" t="str">
        <f t="shared" si="139"/>
        <v>新疆</v>
      </c>
      <c r="B1380" s="65" t="str">
        <f t="shared" si="140"/>
        <v>兵团</v>
      </c>
      <c r="C1380" s="65" t="s">
        <v>1925</v>
      </c>
      <c r="D1380" s="36">
        <v>1660</v>
      </c>
      <c r="E1380" s="36">
        <v>1978</v>
      </c>
      <c r="F1380" s="36">
        <v>39</v>
      </c>
      <c r="G1380" s="36">
        <v>0.25</v>
      </c>
    </row>
    <row r="1381" spans="1:7" ht="15" customHeight="1">
      <c r="A1381" s="36" t="str">
        <f t="shared" si="139"/>
        <v>新疆</v>
      </c>
      <c r="B1381" s="65" t="str">
        <f t="shared" si="140"/>
        <v>兵团</v>
      </c>
      <c r="C1381" s="65" t="s">
        <v>1926</v>
      </c>
      <c r="D1381" s="36">
        <v>1481</v>
      </c>
      <c r="E1381" s="36">
        <v>1755</v>
      </c>
      <c r="F1381" s="36">
        <v>44</v>
      </c>
      <c r="G1381" s="36">
        <v>0.25</v>
      </c>
    </row>
    <row r="1382" spans="1:7" ht="15" customHeight="1">
      <c r="A1382" s="36" t="str">
        <f t="shared" si="139"/>
        <v>新疆</v>
      </c>
      <c r="B1382" s="65" t="str">
        <f t="shared" si="140"/>
        <v>兵团</v>
      </c>
      <c r="C1382" s="65" t="s">
        <v>1927</v>
      </c>
      <c r="D1382" s="36">
        <v>1420</v>
      </c>
      <c r="E1382" s="36">
        <v>1620</v>
      </c>
      <c r="F1382" s="36">
        <v>32</v>
      </c>
      <c r="G1382" s="36">
        <v>0.25</v>
      </c>
    </row>
    <row r="1383" spans="1:7" ht="15" customHeight="1">
      <c r="A1383" s="36" t="str">
        <f t="shared" si="139"/>
        <v>新疆</v>
      </c>
      <c r="B1383" s="65" t="str">
        <f t="shared" si="140"/>
        <v>兵团</v>
      </c>
      <c r="C1383" s="65" t="s">
        <v>1928</v>
      </c>
      <c r="D1383" s="36">
        <v>1482</v>
      </c>
      <c r="E1383" s="36">
        <v>1774</v>
      </c>
      <c r="F1383" s="36">
        <v>44</v>
      </c>
      <c r="G1383" s="36">
        <v>0.25</v>
      </c>
    </row>
    <row r="1384" spans="1:7" ht="15" customHeight="1">
      <c r="A1384" s="36" t="str">
        <f t="shared" si="139"/>
        <v>新疆</v>
      </c>
      <c r="B1384" s="65" t="str">
        <f t="shared" si="140"/>
        <v>兵团</v>
      </c>
      <c r="C1384" s="65" t="s">
        <v>1929</v>
      </c>
      <c r="D1384" s="36">
        <v>1606</v>
      </c>
      <c r="E1384" s="36">
        <v>1967</v>
      </c>
      <c r="F1384" s="36">
        <v>41</v>
      </c>
      <c r="G1384" s="36">
        <v>0.25</v>
      </c>
    </row>
    <row r="1385" spans="1:7" ht="15" customHeight="1">
      <c r="A1385" s="36" t="str">
        <f t="shared" si="139"/>
        <v>新疆</v>
      </c>
      <c r="B1385" s="65" t="s">
        <v>1930</v>
      </c>
      <c r="C1385" s="65" t="s">
        <v>1931</v>
      </c>
      <c r="D1385" s="36">
        <v>1744</v>
      </c>
      <c r="E1385" s="36">
        <v>2047</v>
      </c>
      <c r="F1385" s="36">
        <v>37</v>
      </c>
      <c r="G1385" s="36">
        <v>0.25</v>
      </c>
    </row>
    <row r="1386" spans="1:7" ht="15" customHeight="1">
      <c r="A1386" s="36" t="str">
        <f t="shared" si="139"/>
        <v>新疆</v>
      </c>
      <c r="B1386" s="65" t="str">
        <f t="shared" ref="B1386:B1392" si="141">B1385</f>
        <v>和田</v>
      </c>
      <c r="C1386" s="65" t="s">
        <v>1932</v>
      </c>
      <c r="D1386" s="36">
        <v>1912</v>
      </c>
      <c r="E1386" s="36">
        <v>2219</v>
      </c>
      <c r="F1386" s="36">
        <v>35</v>
      </c>
      <c r="G1386" s="36">
        <v>0.25</v>
      </c>
    </row>
    <row r="1387" spans="1:7" ht="15" customHeight="1">
      <c r="A1387" s="36" t="str">
        <f t="shared" si="139"/>
        <v>新疆</v>
      </c>
      <c r="B1387" s="65" t="str">
        <f t="shared" si="141"/>
        <v>和田</v>
      </c>
      <c r="C1387" s="65" t="s">
        <v>1933</v>
      </c>
      <c r="D1387" s="36">
        <v>1708</v>
      </c>
      <c r="E1387" s="36">
        <v>2011</v>
      </c>
      <c r="F1387" s="36">
        <v>38</v>
      </c>
      <c r="G1387" s="36">
        <v>0.25</v>
      </c>
    </row>
    <row r="1388" spans="1:7" ht="15" customHeight="1">
      <c r="A1388" s="36" t="str">
        <f t="shared" si="139"/>
        <v>新疆</v>
      </c>
      <c r="B1388" s="65" t="str">
        <f t="shared" si="141"/>
        <v>和田</v>
      </c>
      <c r="C1388" s="65" t="s">
        <v>1934</v>
      </c>
      <c r="D1388" s="36">
        <v>1722</v>
      </c>
      <c r="E1388" s="36">
        <v>2003</v>
      </c>
      <c r="F1388" s="36">
        <v>37</v>
      </c>
      <c r="G1388" s="36">
        <v>0.25</v>
      </c>
    </row>
    <row r="1389" spans="1:7" ht="15" customHeight="1">
      <c r="A1389" s="36" t="str">
        <f t="shared" si="139"/>
        <v>新疆</v>
      </c>
      <c r="B1389" s="65" t="str">
        <f t="shared" si="141"/>
        <v>和田</v>
      </c>
      <c r="C1389" s="65" t="s">
        <v>1935</v>
      </c>
      <c r="D1389" s="36">
        <v>1700</v>
      </c>
      <c r="E1389" s="36">
        <v>2014</v>
      </c>
      <c r="F1389" s="36">
        <v>38</v>
      </c>
      <c r="G1389" s="36">
        <v>0.25</v>
      </c>
    </row>
    <row r="1390" spans="1:7" ht="15" customHeight="1">
      <c r="A1390" s="36" t="str">
        <f t="shared" si="139"/>
        <v>新疆</v>
      </c>
      <c r="B1390" s="65" t="str">
        <f t="shared" si="141"/>
        <v>和田</v>
      </c>
      <c r="C1390" s="65" t="s">
        <v>793</v>
      </c>
      <c r="D1390" s="36">
        <v>1777</v>
      </c>
      <c r="E1390" s="36">
        <v>2084</v>
      </c>
      <c r="F1390" s="36">
        <v>38</v>
      </c>
      <c r="G1390" s="36">
        <v>0.25</v>
      </c>
    </row>
    <row r="1391" spans="1:7" ht="15" customHeight="1">
      <c r="A1391" s="36" t="str">
        <f t="shared" si="139"/>
        <v>新疆</v>
      </c>
      <c r="B1391" s="65" t="str">
        <f t="shared" si="141"/>
        <v>和田</v>
      </c>
      <c r="C1391" s="65" t="s">
        <v>1936</v>
      </c>
      <c r="D1391" s="36">
        <v>1748</v>
      </c>
      <c r="E1391" s="36">
        <v>2065</v>
      </c>
      <c r="F1391" s="36">
        <v>37</v>
      </c>
      <c r="G1391" s="36">
        <v>0.25</v>
      </c>
    </row>
    <row r="1392" spans="1:7" ht="15" customHeight="1">
      <c r="A1392" s="36" t="str">
        <f t="shared" si="139"/>
        <v>新疆</v>
      </c>
      <c r="B1392" s="65" t="str">
        <f t="shared" si="141"/>
        <v>和田</v>
      </c>
      <c r="C1392" s="65" t="s">
        <v>1937</v>
      </c>
      <c r="D1392" s="36">
        <v>1744</v>
      </c>
      <c r="E1392" s="36">
        <v>2033</v>
      </c>
      <c r="F1392" s="36">
        <v>37</v>
      </c>
      <c r="G1392" s="36">
        <v>0.25</v>
      </c>
    </row>
    <row r="1393" spans="1:7" ht="15" customHeight="1">
      <c r="A1393" s="36" t="str">
        <f t="shared" si="139"/>
        <v>新疆</v>
      </c>
      <c r="B1393" s="65" t="s">
        <v>1938</v>
      </c>
      <c r="C1393" s="65" t="s">
        <v>1939</v>
      </c>
      <c r="D1393" s="36">
        <v>1700</v>
      </c>
      <c r="E1393" s="36">
        <v>2014</v>
      </c>
      <c r="F1393" s="36">
        <v>38</v>
      </c>
      <c r="G1393" s="36">
        <v>0.25</v>
      </c>
    </row>
    <row r="1394" spans="1:7" ht="15" customHeight="1">
      <c r="A1394" s="36" t="str">
        <f t="shared" si="139"/>
        <v>新疆</v>
      </c>
      <c r="B1394" s="65" t="str">
        <f>B1393</f>
        <v>吐鲁番</v>
      </c>
      <c r="C1394" s="65" t="s">
        <v>1940</v>
      </c>
      <c r="D1394" s="36">
        <v>1616</v>
      </c>
      <c r="E1394" s="36">
        <v>2025</v>
      </c>
      <c r="F1394" s="36">
        <v>42</v>
      </c>
      <c r="G1394" s="36">
        <v>0.25</v>
      </c>
    </row>
    <row r="1395" spans="1:7" ht="15" customHeight="1">
      <c r="A1395" s="36" t="str">
        <f t="shared" si="139"/>
        <v>新疆</v>
      </c>
      <c r="B1395" s="65" t="str">
        <f>B1394</f>
        <v>吐鲁番</v>
      </c>
      <c r="C1395" s="65" t="s">
        <v>1941</v>
      </c>
      <c r="D1395" s="36">
        <v>1587</v>
      </c>
      <c r="E1395" s="36">
        <v>1992</v>
      </c>
      <c r="F1395" s="36">
        <v>42</v>
      </c>
      <c r="G1395" s="36">
        <v>0.25</v>
      </c>
    </row>
    <row r="1396" spans="1:7" ht="16.149999999999999" customHeight="1">
      <c r="A1396" s="36" t="str">
        <f t="shared" si="139"/>
        <v>新疆</v>
      </c>
      <c r="B1396" s="65" t="s">
        <v>1942</v>
      </c>
      <c r="C1396" s="228" t="s">
        <v>1943</v>
      </c>
      <c r="D1396" s="36">
        <v>1489.2</v>
      </c>
      <c r="E1396" s="36">
        <v>1777.55</v>
      </c>
      <c r="F1396" s="36">
        <v>43</v>
      </c>
      <c r="G1396" s="36">
        <v>0.25</v>
      </c>
    </row>
    <row r="1397" spans="1:7" ht="15" customHeight="1">
      <c r="A1397" s="36" t="str">
        <f t="shared" si="139"/>
        <v>新疆</v>
      </c>
      <c r="B1397" s="65" t="str">
        <f t="shared" ref="B1397:B1406" si="142">B1396</f>
        <v>伊犁自治州</v>
      </c>
      <c r="C1397" s="65" t="s">
        <v>1944</v>
      </c>
      <c r="D1397" s="36">
        <v>1456.35</v>
      </c>
      <c r="E1397" s="36">
        <v>1737.4</v>
      </c>
      <c r="F1397" s="36">
        <v>44</v>
      </c>
      <c r="G1397" s="36">
        <v>0.25</v>
      </c>
    </row>
    <row r="1398" spans="1:7" ht="15" customHeight="1">
      <c r="A1398" s="36" t="str">
        <f t="shared" si="139"/>
        <v>新疆</v>
      </c>
      <c r="B1398" s="65" t="str">
        <f t="shared" si="142"/>
        <v>伊犁自治州</v>
      </c>
      <c r="C1398" s="65" t="s">
        <v>1945</v>
      </c>
      <c r="D1398" s="36">
        <v>1470.95</v>
      </c>
      <c r="E1398" s="36">
        <v>1733.75</v>
      </c>
      <c r="F1398" s="36">
        <v>44</v>
      </c>
      <c r="G1398" s="36">
        <v>0.25</v>
      </c>
    </row>
    <row r="1399" spans="1:7" ht="15" customHeight="1">
      <c r="A1399" s="36" t="str">
        <f t="shared" si="139"/>
        <v>新疆</v>
      </c>
      <c r="B1399" s="65" t="str">
        <f t="shared" si="142"/>
        <v>伊犁自治州</v>
      </c>
      <c r="C1399" s="65" t="s">
        <v>1946</v>
      </c>
      <c r="D1399" s="36">
        <v>1489.2</v>
      </c>
      <c r="E1399" s="36">
        <v>1777.55</v>
      </c>
      <c r="F1399" s="36">
        <v>43</v>
      </c>
      <c r="G1399" s="36">
        <v>0.25</v>
      </c>
    </row>
    <row r="1400" spans="1:7" ht="15" customHeight="1">
      <c r="A1400" s="36" t="str">
        <f t="shared" si="139"/>
        <v>新疆</v>
      </c>
      <c r="B1400" s="65" t="str">
        <f t="shared" si="142"/>
        <v>伊犁自治州</v>
      </c>
      <c r="C1400" s="65" t="s">
        <v>1947</v>
      </c>
      <c r="D1400" s="36">
        <v>1471</v>
      </c>
      <c r="E1400" s="36">
        <v>1734</v>
      </c>
      <c r="F1400" s="36">
        <v>44</v>
      </c>
      <c r="G1400" s="36">
        <v>0.25</v>
      </c>
    </row>
    <row r="1401" spans="1:7" ht="15" customHeight="1">
      <c r="A1401" s="36" t="str">
        <f t="shared" si="139"/>
        <v>新疆</v>
      </c>
      <c r="B1401" s="65" t="str">
        <f t="shared" si="142"/>
        <v>伊犁自治州</v>
      </c>
      <c r="C1401" s="65" t="s">
        <v>1948</v>
      </c>
      <c r="D1401" s="36">
        <v>1533</v>
      </c>
      <c r="E1401" s="36">
        <v>1832</v>
      </c>
      <c r="F1401" s="36">
        <v>43</v>
      </c>
      <c r="G1401" s="36">
        <v>0.25</v>
      </c>
    </row>
    <row r="1402" spans="1:7" ht="15" customHeight="1">
      <c r="A1402" s="36" t="str">
        <f t="shared" si="139"/>
        <v>新疆</v>
      </c>
      <c r="B1402" s="65" t="str">
        <f t="shared" si="142"/>
        <v>伊犁自治州</v>
      </c>
      <c r="C1402" s="65" t="s">
        <v>1949</v>
      </c>
      <c r="D1402" s="36">
        <v>1486</v>
      </c>
      <c r="E1402" s="36">
        <v>1763</v>
      </c>
      <c r="F1402" s="36">
        <v>43</v>
      </c>
      <c r="G1402" s="36">
        <v>0.25</v>
      </c>
    </row>
    <row r="1403" spans="1:7" ht="15" customHeight="1">
      <c r="A1403" s="36" t="str">
        <f t="shared" si="139"/>
        <v>新疆</v>
      </c>
      <c r="B1403" s="65" t="str">
        <f t="shared" si="142"/>
        <v>伊犁自治州</v>
      </c>
      <c r="C1403" s="65" t="s">
        <v>1950</v>
      </c>
      <c r="D1403" s="36">
        <v>1387</v>
      </c>
      <c r="E1403" s="36">
        <v>1646</v>
      </c>
      <c r="F1403" s="36">
        <v>42</v>
      </c>
      <c r="G1403" s="36">
        <v>0.25</v>
      </c>
    </row>
    <row r="1404" spans="1:7" ht="15" customHeight="1">
      <c r="A1404" s="36" t="str">
        <f t="shared" si="139"/>
        <v>新疆</v>
      </c>
      <c r="B1404" s="65" t="str">
        <f t="shared" si="142"/>
        <v>伊犁自治州</v>
      </c>
      <c r="C1404" s="65" t="s">
        <v>1951</v>
      </c>
      <c r="D1404" s="36">
        <v>1442</v>
      </c>
      <c r="E1404" s="36">
        <v>1763</v>
      </c>
      <c r="F1404" s="36">
        <v>42</v>
      </c>
      <c r="G1404" s="36">
        <v>0.25</v>
      </c>
    </row>
    <row r="1405" spans="1:7" ht="15" customHeight="1">
      <c r="A1405" s="36" t="str">
        <f t="shared" si="139"/>
        <v>新疆</v>
      </c>
      <c r="B1405" s="65" t="str">
        <f t="shared" si="142"/>
        <v>伊犁自治州</v>
      </c>
      <c r="C1405" s="65" t="s">
        <v>1952</v>
      </c>
      <c r="D1405" s="36">
        <v>1482</v>
      </c>
      <c r="E1405" s="36">
        <v>1778</v>
      </c>
      <c r="F1405" s="36">
        <v>43</v>
      </c>
      <c r="G1405" s="36">
        <v>0.25</v>
      </c>
    </row>
    <row r="1406" spans="1:7" ht="15" customHeight="1">
      <c r="A1406" s="36" t="str">
        <f t="shared" si="139"/>
        <v>新疆</v>
      </c>
      <c r="B1406" s="65" t="str">
        <f t="shared" si="142"/>
        <v>伊犁自治州</v>
      </c>
      <c r="C1406" s="65" t="s">
        <v>1953</v>
      </c>
      <c r="D1406" s="36">
        <v>1489</v>
      </c>
      <c r="E1406" s="36">
        <v>1774</v>
      </c>
      <c r="F1406" s="36">
        <v>43</v>
      </c>
      <c r="G1406" s="36">
        <v>0.25</v>
      </c>
    </row>
    <row r="1407" spans="1:7" ht="15" customHeight="1">
      <c r="A1407" s="36" t="str">
        <f t="shared" si="139"/>
        <v>新疆</v>
      </c>
      <c r="B1407" s="65" t="s">
        <v>1954</v>
      </c>
      <c r="C1407" s="65" t="s">
        <v>1955</v>
      </c>
      <c r="D1407" s="36">
        <v>1646</v>
      </c>
      <c r="E1407" s="36">
        <v>2051</v>
      </c>
      <c r="F1407" s="36">
        <v>42</v>
      </c>
      <c r="G1407" s="36">
        <v>0.25</v>
      </c>
    </row>
    <row r="1408" spans="1:7" ht="15" customHeight="1">
      <c r="A1408" s="36" t="str">
        <f t="shared" si="139"/>
        <v>新疆</v>
      </c>
      <c r="B1408" s="65" t="str">
        <f>B1407</f>
        <v>哈密</v>
      </c>
      <c r="C1408" s="65" t="s">
        <v>1956</v>
      </c>
      <c r="D1408" s="36">
        <v>1565</v>
      </c>
      <c r="E1408" s="36">
        <v>1931</v>
      </c>
      <c r="F1408" s="36">
        <v>43</v>
      </c>
      <c r="G1408" s="36">
        <v>0.25</v>
      </c>
    </row>
    <row r="1409" spans="1:7" ht="15" customHeight="1">
      <c r="A1409" s="36" t="str">
        <f t="shared" si="139"/>
        <v>新疆</v>
      </c>
      <c r="B1409" s="65" t="str">
        <f>B1408</f>
        <v>哈密</v>
      </c>
      <c r="C1409" s="65" t="s">
        <v>1957</v>
      </c>
      <c r="D1409" s="36">
        <v>1450</v>
      </c>
      <c r="E1409" s="36">
        <v>2022</v>
      </c>
      <c r="F1409" s="36">
        <v>44</v>
      </c>
      <c r="G1409" s="36">
        <v>0.25</v>
      </c>
    </row>
    <row r="1410" spans="1:7" ht="15" customHeight="1">
      <c r="A1410" s="36" t="str">
        <f t="shared" ref="A1410:A1441" si="143">A1409</f>
        <v>新疆</v>
      </c>
      <c r="B1410" s="65" t="s">
        <v>1958</v>
      </c>
      <c r="C1410" s="65" t="s">
        <v>1959</v>
      </c>
      <c r="D1410" s="36">
        <v>1464</v>
      </c>
      <c r="E1410" s="36">
        <v>1657</v>
      </c>
      <c r="F1410" s="36">
        <v>31</v>
      </c>
      <c r="G1410" s="36">
        <v>0.25</v>
      </c>
    </row>
    <row r="1411" spans="1:7" ht="15" customHeight="1">
      <c r="A1411" s="36" t="str">
        <f t="shared" si="143"/>
        <v>新疆</v>
      </c>
      <c r="B1411" s="65" t="str">
        <f t="shared" ref="B1411:B1416" si="144">B1410</f>
        <v>塔城地区</v>
      </c>
      <c r="C1411" s="65" t="s">
        <v>1960</v>
      </c>
      <c r="D1411" s="36">
        <v>1431</v>
      </c>
      <c r="E1411" s="36">
        <v>1715</v>
      </c>
      <c r="F1411" s="36">
        <v>44</v>
      </c>
      <c r="G1411" s="36">
        <v>0.25</v>
      </c>
    </row>
    <row r="1412" spans="1:7" ht="15" customHeight="1">
      <c r="A1412" s="36" t="str">
        <f t="shared" si="143"/>
        <v>新疆</v>
      </c>
      <c r="B1412" s="65" t="str">
        <f t="shared" si="144"/>
        <v>塔城地区</v>
      </c>
      <c r="C1412" s="65" t="s">
        <v>1961</v>
      </c>
      <c r="D1412" s="36">
        <v>1464</v>
      </c>
      <c r="E1412" s="36">
        <v>1668</v>
      </c>
      <c r="F1412" s="36">
        <v>31</v>
      </c>
      <c r="G1412" s="36">
        <v>0.25</v>
      </c>
    </row>
    <row r="1413" spans="1:7" ht="15" customHeight="1">
      <c r="A1413" s="36" t="str">
        <f t="shared" si="143"/>
        <v>新疆</v>
      </c>
      <c r="B1413" s="65" t="str">
        <f t="shared" si="144"/>
        <v>塔城地区</v>
      </c>
      <c r="C1413" s="65" t="s">
        <v>1962</v>
      </c>
      <c r="D1413" s="36">
        <v>1456</v>
      </c>
      <c r="E1413" s="36">
        <v>1730</v>
      </c>
      <c r="F1413" s="36">
        <v>44</v>
      </c>
      <c r="G1413" s="36">
        <v>0.25</v>
      </c>
    </row>
    <row r="1414" spans="1:7" ht="15" customHeight="1">
      <c r="A1414" s="36" t="str">
        <f t="shared" si="143"/>
        <v>新疆</v>
      </c>
      <c r="B1414" s="65" t="str">
        <f t="shared" si="144"/>
        <v>塔城地区</v>
      </c>
      <c r="C1414" s="65" t="s">
        <v>1963</v>
      </c>
      <c r="D1414" s="36">
        <v>1431</v>
      </c>
      <c r="E1414" s="36">
        <v>1624</v>
      </c>
      <c r="F1414" s="36">
        <v>30</v>
      </c>
      <c r="G1414" s="36">
        <v>0.25</v>
      </c>
    </row>
    <row r="1415" spans="1:7" ht="15" customHeight="1">
      <c r="A1415" s="36" t="str">
        <f t="shared" si="143"/>
        <v>新疆</v>
      </c>
      <c r="B1415" s="65" t="str">
        <f t="shared" si="144"/>
        <v>塔城地区</v>
      </c>
      <c r="C1415" s="65" t="s">
        <v>1964</v>
      </c>
      <c r="D1415" s="36">
        <v>1431</v>
      </c>
      <c r="E1415" s="36">
        <v>1628</v>
      </c>
      <c r="F1415" s="36">
        <v>30</v>
      </c>
      <c r="G1415" s="36">
        <v>0.25</v>
      </c>
    </row>
    <row r="1416" spans="1:7" ht="15" customHeight="1">
      <c r="A1416" s="36" t="str">
        <f t="shared" si="143"/>
        <v>新疆</v>
      </c>
      <c r="B1416" s="65" t="str">
        <f t="shared" si="144"/>
        <v>塔城地区</v>
      </c>
      <c r="C1416" s="65" t="s">
        <v>1965</v>
      </c>
      <c r="D1416" s="36">
        <v>1431</v>
      </c>
      <c r="E1416" s="36">
        <v>1628</v>
      </c>
      <c r="F1416" s="36">
        <v>31</v>
      </c>
      <c r="G1416" s="36">
        <v>0.25</v>
      </c>
    </row>
    <row r="1417" spans="1:7" ht="16.149999999999999" customHeight="1">
      <c r="A1417" s="36" t="str">
        <f t="shared" si="143"/>
        <v>新疆</v>
      </c>
      <c r="B1417" s="65" t="s">
        <v>1966</v>
      </c>
      <c r="C1417" s="65" t="s">
        <v>1967</v>
      </c>
      <c r="D1417" s="36">
        <v>1500</v>
      </c>
      <c r="E1417" s="36">
        <v>1723</v>
      </c>
      <c r="F1417" s="36">
        <v>32</v>
      </c>
      <c r="G1417" s="36">
        <v>0.25</v>
      </c>
    </row>
    <row r="1418" spans="1:7" ht="15" customHeight="1">
      <c r="A1418" s="36" t="str">
        <f t="shared" si="143"/>
        <v>新疆</v>
      </c>
      <c r="B1418" s="65" t="str">
        <f t="shared" ref="B1418:B1423" si="145">B1417</f>
        <v>阿勒泰地区</v>
      </c>
      <c r="C1418" s="65" t="s">
        <v>1968</v>
      </c>
      <c r="D1418" s="36">
        <v>1424</v>
      </c>
      <c r="E1418" s="36">
        <v>1632</v>
      </c>
      <c r="F1418" s="36">
        <v>33</v>
      </c>
      <c r="G1418" s="36">
        <v>0.25</v>
      </c>
    </row>
    <row r="1419" spans="1:7" ht="15" customHeight="1">
      <c r="A1419" s="36" t="str">
        <f t="shared" si="143"/>
        <v>新疆</v>
      </c>
      <c r="B1419" s="65" t="str">
        <f t="shared" si="145"/>
        <v>阿勒泰地区</v>
      </c>
      <c r="C1419" s="65" t="s">
        <v>1969</v>
      </c>
      <c r="D1419" s="36">
        <v>1489</v>
      </c>
      <c r="E1419" s="36">
        <v>1697</v>
      </c>
      <c r="F1419" s="36">
        <v>31</v>
      </c>
      <c r="G1419" s="36">
        <v>0.25</v>
      </c>
    </row>
    <row r="1420" spans="1:7" ht="15" customHeight="1">
      <c r="A1420" s="36" t="str">
        <f t="shared" si="143"/>
        <v>新疆</v>
      </c>
      <c r="B1420" s="65" t="str">
        <f t="shared" si="145"/>
        <v>阿勒泰地区</v>
      </c>
      <c r="C1420" s="65" t="s">
        <v>1970</v>
      </c>
      <c r="D1420" s="36">
        <v>1431</v>
      </c>
      <c r="E1420" s="36">
        <v>1632</v>
      </c>
      <c r="F1420" s="36">
        <v>31</v>
      </c>
      <c r="G1420" s="36">
        <v>0.25</v>
      </c>
    </row>
    <row r="1421" spans="1:7" ht="15" customHeight="1">
      <c r="A1421" s="36" t="str">
        <f t="shared" si="143"/>
        <v>新疆</v>
      </c>
      <c r="B1421" s="65" t="str">
        <f t="shared" si="145"/>
        <v>阿勒泰地区</v>
      </c>
      <c r="C1421" s="65" t="s">
        <v>1971</v>
      </c>
      <c r="D1421" s="36">
        <v>1424</v>
      </c>
      <c r="E1421" s="36">
        <v>1632</v>
      </c>
      <c r="F1421" s="36">
        <v>33</v>
      </c>
      <c r="G1421" s="36">
        <v>0.25</v>
      </c>
    </row>
    <row r="1422" spans="1:7" ht="15" customHeight="1">
      <c r="A1422" s="36" t="str">
        <f t="shared" si="143"/>
        <v>新疆</v>
      </c>
      <c r="B1422" s="65" t="str">
        <f t="shared" si="145"/>
        <v>阿勒泰地区</v>
      </c>
      <c r="C1422" s="65" t="s">
        <v>1972</v>
      </c>
      <c r="D1422" s="36">
        <v>1559</v>
      </c>
      <c r="E1422" s="36">
        <v>1792</v>
      </c>
      <c r="F1422" s="36">
        <v>31</v>
      </c>
      <c r="G1422" s="36">
        <v>0.25</v>
      </c>
    </row>
    <row r="1423" spans="1:7" ht="15" customHeight="1">
      <c r="A1423" s="36" t="str">
        <f t="shared" si="143"/>
        <v>新疆</v>
      </c>
      <c r="B1423" s="65" t="str">
        <f t="shared" si="145"/>
        <v>阿勒泰地区</v>
      </c>
      <c r="C1423" s="65" t="s">
        <v>1973</v>
      </c>
      <c r="D1423" s="36">
        <v>1420</v>
      </c>
      <c r="E1423" s="36">
        <v>1621</v>
      </c>
      <c r="F1423" s="36">
        <v>32</v>
      </c>
      <c r="G1423" s="36">
        <v>0.25</v>
      </c>
    </row>
    <row r="1424" spans="1:7" ht="15" customHeight="1">
      <c r="A1424" s="36" t="str">
        <f t="shared" si="143"/>
        <v>新疆</v>
      </c>
      <c r="B1424" s="65" t="s">
        <v>1974</v>
      </c>
      <c r="C1424" s="65" t="s">
        <v>1975</v>
      </c>
      <c r="D1424" s="36">
        <v>1642</v>
      </c>
      <c r="E1424" s="36">
        <v>1938</v>
      </c>
      <c r="F1424" s="36">
        <v>39</v>
      </c>
      <c r="G1424" s="36">
        <v>0.25</v>
      </c>
    </row>
    <row r="1425" spans="1:7" ht="15" customHeight="1">
      <c r="A1425" s="36" t="str">
        <f t="shared" si="143"/>
        <v>新疆</v>
      </c>
      <c r="B1425" s="65" t="str">
        <f t="shared" ref="B1425:B1435" si="146">B1424</f>
        <v>喀什地区</v>
      </c>
      <c r="C1425" s="65" t="s">
        <v>1976</v>
      </c>
      <c r="D1425" s="36">
        <v>1642</v>
      </c>
      <c r="E1425" s="36">
        <v>1934</v>
      </c>
      <c r="F1425" s="36">
        <v>39</v>
      </c>
      <c r="G1425" s="36">
        <v>0.25</v>
      </c>
    </row>
    <row r="1426" spans="1:7" ht="15" customHeight="1">
      <c r="A1426" s="36" t="str">
        <f t="shared" si="143"/>
        <v>新疆</v>
      </c>
      <c r="B1426" s="65" t="str">
        <f t="shared" si="146"/>
        <v>喀什地区</v>
      </c>
      <c r="C1426" s="65" t="s">
        <v>1977</v>
      </c>
      <c r="D1426" s="36">
        <v>1715</v>
      </c>
      <c r="E1426" s="36">
        <v>2014</v>
      </c>
      <c r="F1426" s="36">
        <v>39</v>
      </c>
      <c r="G1426" s="36">
        <v>0.25</v>
      </c>
    </row>
    <row r="1427" spans="1:7" ht="15" customHeight="1">
      <c r="A1427" s="36" t="str">
        <f t="shared" si="143"/>
        <v>新疆</v>
      </c>
      <c r="B1427" s="65" t="str">
        <f t="shared" si="146"/>
        <v>喀什地区</v>
      </c>
      <c r="C1427" s="65" t="s">
        <v>1978</v>
      </c>
      <c r="D1427" s="36">
        <v>1609</v>
      </c>
      <c r="E1427" s="36">
        <v>1901</v>
      </c>
      <c r="F1427" s="36">
        <v>38</v>
      </c>
      <c r="G1427" s="36">
        <v>0.25</v>
      </c>
    </row>
    <row r="1428" spans="1:7" ht="15" customHeight="1">
      <c r="A1428" s="36" t="str">
        <f t="shared" si="143"/>
        <v>新疆</v>
      </c>
      <c r="B1428" s="65" t="str">
        <f t="shared" si="146"/>
        <v>喀什地区</v>
      </c>
      <c r="C1428" s="65" t="s">
        <v>1979</v>
      </c>
      <c r="D1428" s="36">
        <v>1715</v>
      </c>
      <c r="E1428" s="36">
        <v>2000</v>
      </c>
      <c r="F1428" s="36">
        <v>38</v>
      </c>
      <c r="G1428" s="36">
        <v>0.25</v>
      </c>
    </row>
    <row r="1429" spans="1:7" ht="15" customHeight="1">
      <c r="A1429" s="36" t="str">
        <f t="shared" si="143"/>
        <v>新疆</v>
      </c>
      <c r="B1429" s="65" t="str">
        <f t="shared" si="146"/>
        <v>喀什地区</v>
      </c>
      <c r="C1429" s="65" t="s">
        <v>1980</v>
      </c>
      <c r="D1429" s="36">
        <v>1715</v>
      </c>
      <c r="E1429" s="36">
        <v>2007</v>
      </c>
      <c r="F1429" s="36">
        <v>38</v>
      </c>
      <c r="G1429" s="36">
        <v>0.25</v>
      </c>
    </row>
    <row r="1430" spans="1:7" ht="15" customHeight="1">
      <c r="A1430" s="36" t="str">
        <f t="shared" si="143"/>
        <v>新疆</v>
      </c>
      <c r="B1430" s="65" t="str">
        <f t="shared" si="146"/>
        <v>喀什地区</v>
      </c>
      <c r="C1430" s="65" t="s">
        <v>1981</v>
      </c>
      <c r="D1430" s="36">
        <v>1715</v>
      </c>
      <c r="E1430" s="36">
        <v>1996</v>
      </c>
      <c r="F1430" s="36">
        <v>38</v>
      </c>
      <c r="G1430" s="36">
        <v>0.25</v>
      </c>
    </row>
    <row r="1431" spans="1:7" ht="15" customHeight="1">
      <c r="A1431" s="36" t="str">
        <f t="shared" si="143"/>
        <v>新疆</v>
      </c>
      <c r="B1431" s="65" t="str">
        <f t="shared" si="146"/>
        <v>喀什地区</v>
      </c>
      <c r="C1431" s="65" t="s">
        <v>1982</v>
      </c>
      <c r="D1431" s="36">
        <v>1715</v>
      </c>
      <c r="E1431" s="36">
        <v>2022</v>
      </c>
      <c r="F1431" s="36">
        <v>38</v>
      </c>
      <c r="G1431" s="36">
        <v>0.25</v>
      </c>
    </row>
    <row r="1432" spans="1:7" ht="15" customHeight="1">
      <c r="A1432" s="36" t="str">
        <f t="shared" si="143"/>
        <v>新疆</v>
      </c>
      <c r="B1432" s="65" t="str">
        <f t="shared" si="146"/>
        <v>喀什地区</v>
      </c>
      <c r="C1432" s="65" t="s">
        <v>1983</v>
      </c>
      <c r="D1432" s="36">
        <v>1715</v>
      </c>
      <c r="E1432" s="36">
        <v>2011</v>
      </c>
      <c r="F1432" s="36">
        <v>39</v>
      </c>
      <c r="G1432" s="36">
        <v>0.25</v>
      </c>
    </row>
    <row r="1433" spans="1:7" ht="15" customHeight="1">
      <c r="A1433" s="36" t="str">
        <f t="shared" si="143"/>
        <v>新疆</v>
      </c>
      <c r="B1433" s="65" t="str">
        <f t="shared" si="146"/>
        <v>喀什地区</v>
      </c>
      <c r="C1433" s="65" t="s">
        <v>1984</v>
      </c>
      <c r="D1433" s="36">
        <v>1715</v>
      </c>
      <c r="E1433" s="36">
        <v>2018</v>
      </c>
      <c r="F1433" s="36">
        <v>39</v>
      </c>
      <c r="G1433" s="36">
        <v>0.25</v>
      </c>
    </row>
    <row r="1434" spans="1:7" ht="15" customHeight="1">
      <c r="A1434" s="36" t="str">
        <f t="shared" si="143"/>
        <v>新疆</v>
      </c>
      <c r="B1434" s="65" t="str">
        <f t="shared" si="146"/>
        <v>喀什地区</v>
      </c>
      <c r="C1434" s="65" t="s">
        <v>1985</v>
      </c>
      <c r="D1434" s="36">
        <v>1682</v>
      </c>
      <c r="E1434" s="36">
        <v>1996</v>
      </c>
      <c r="F1434" s="36">
        <v>39</v>
      </c>
      <c r="G1434" s="36">
        <v>0.25</v>
      </c>
    </row>
    <row r="1435" spans="1:7" ht="15" customHeight="1">
      <c r="A1435" s="36" t="str">
        <f t="shared" si="143"/>
        <v>新疆</v>
      </c>
      <c r="B1435" s="65" t="str">
        <f t="shared" si="146"/>
        <v>喀什地区</v>
      </c>
      <c r="C1435" s="65" t="s">
        <v>1986</v>
      </c>
      <c r="D1435" s="36">
        <v>1584</v>
      </c>
      <c r="E1435" s="36">
        <v>1821</v>
      </c>
      <c r="F1435" s="36">
        <v>38</v>
      </c>
      <c r="G1435" s="36">
        <v>0.25</v>
      </c>
    </row>
    <row r="1436" spans="1:7" ht="16.149999999999999" customHeight="1">
      <c r="A1436" s="36" t="str">
        <f t="shared" si="143"/>
        <v>新疆</v>
      </c>
      <c r="B1436" s="65" t="s">
        <v>1987</v>
      </c>
      <c r="C1436" s="65" t="s">
        <v>1988</v>
      </c>
      <c r="D1436" s="36">
        <v>1715</v>
      </c>
      <c r="E1436" s="36">
        <v>2025</v>
      </c>
      <c r="F1436" s="36">
        <v>39</v>
      </c>
      <c r="G1436" s="36">
        <v>0.25</v>
      </c>
    </row>
    <row r="1437" spans="1:7" ht="30" customHeight="1">
      <c r="A1437" s="36" t="str">
        <f t="shared" si="143"/>
        <v>新疆</v>
      </c>
      <c r="B1437" s="65" t="str">
        <f>B1436</f>
        <v>克孜勒苏柯尔克孜自治州</v>
      </c>
      <c r="C1437" s="65" t="s">
        <v>1989</v>
      </c>
      <c r="D1437" s="36">
        <v>1609</v>
      </c>
      <c r="E1437" s="36">
        <v>1890</v>
      </c>
      <c r="F1437" s="36">
        <v>38</v>
      </c>
      <c r="G1437" s="36">
        <v>0.25</v>
      </c>
    </row>
    <row r="1438" spans="1:7" ht="30" customHeight="1">
      <c r="A1438" s="36" t="str">
        <f t="shared" si="143"/>
        <v>新疆</v>
      </c>
      <c r="B1438" s="65" t="str">
        <f>B1437</f>
        <v>克孜勒苏柯尔克孜自治州</v>
      </c>
      <c r="C1438" s="65" t="s">
        <v>1990</v>
      </c>
      <c r="D1438" s="36">
        <v>1481</v>
      </c>
      <c r="E1438" s="36">
        <v>1726</v>
      </c>
      <c r="F1438" s="36">
        <v>41</v>
      </c>
      <c r="G1438" s="36">
        <v>0.25</v>
      </c>
    </row>
    <row r="1439" spans="1:7" ht="30" customHeight="1">
      <c r="A1439" s="36" t="str">
        <f t="shared" si="143"/>
        <v>新疆</v>
      </c>
      <c r="B1439" s="65" t="str">
        <f>B1438</f>
        <v>克孜勒苏柯尔克孜自治州</v>
      </c>
      <c r="C1439" s="65" t="s">
        <v>1991</v>
      </c>
      <c r="D1439" s="36">
        <v>1642</v>
      </c>
      <c r="E1439" s="36">
        <v>1945</v>
      </c>
      <c r="F1439" s="36">
        <v>39</v>
      </c>
      <c r="G1439" s="36">
        <v>0.25</v>
      </c>
    </row>
    <row r="1440" spans="1:7" ht="16.149999999999999" customHeight="1">
      <c r="A1440" s="36" t="str">
        <f t="shared" si="143"/>
        <v>新疆</v>
      </c>
      <c r="B1440" s="65" t="s">
        <v>1992</v>
      </c>
      <c r="C1440" s="65" t="s">
        <v>1993</v>
      </c>
      <c r="D1440" s="36">
        <v>1609</v>
      </c>
      <c r="E1440" s="36">
        <v>1949</v>
      </c>
      <c r="F1440" s="36">
        <v>41</v>
      </c>
      <c r="G1440" s="36">
        <v>0.25</v>
      </c>
    </row>
    <row r="1441" spans="1:7" ht="15" customHeight="1">
      <c r="A1441" s="36" t="str">
        <f t="shared" si="143"/>
        <v>新疆</v>
      </c>
      <c r="B1441" s="65" t="str">
        <f t="shared" ref="B1441:B1448" si="147">B1440</f>
        <v>阿克苏地区</v>
      </c>
      <c r="C1441" s="65" t="s">
        <v>1994</v>
      </c>
      <c r="D1441" s="36">
        <v>1609</v>
      </c>
      <c r="E1441" s="36">
        <v>1945</v>
      </c>
      <c r="F1441" s="36">
        <v>41</v>
      </c>
      <c r="G1441" s="36">
        <v>0.25</v>
      </c>
    </row>
    <row r="1442" spans="1:7" ht="15" customHeight="1">
      <c r="A1442" s="36" t="str">
        <f t="shared" ref="A1442:A1458" si="148">A1441</f>
        <v>新疆</v>
      </c>
      <c r="B1442" s="65" t="str">
        <f t="shared" si="147"/>
        <v>阿克苏地区</v>
      </c>
      <c r="C1442" s="65" t="s">
        <v>1995</v>
      </c>
      <c r="D1442" s="36">
        <v>1613</v>
      </c>
      <c r="E1442" s="36">
        <v>1978</v>
      </c>
      <c r="F1442" s="36">
        <v>41</v>
      </c>
      <c r="G1442" s="36">
        <v>0.25</v>
      </c>
    </row>
    <row r="1443" spans="1:7" ht="15" customHeight="1">
      <c r="A1443" s="36" t="str">
        <f t="shared" si="148"/>
        <v>新疆</v>
      </c>
      <c r="B1443" s="65" t="str">
        <f t="shared" si="147"/>
        <v>阿克苏地区</v>
      </c>
      <c r="C1443" s="65" t="s">
        <v>1996</v>
      </c>
      <c r="D1443" s="36">
        <v>1613</v>
      </c>
      <c r="E1443" s="36">
        <v>1963</v>
      </c>
      <c r="F1443" s="36">
        <v>41</v>
      </c>
      <c r="G1443" s="36">
        <v>0.25</v>
      </c>
    </row>
    <row r="1444" spans="1:7" ht="15" customHeight="1">
      <c r="A1444" s="36" t="str">
        <f t="shared" si="148"/>
        <v>新疆</v>
      </c>
      <c r="B1444" s="65" t="str">
        <f t="shared" si="147"/>
        <v>阿克苏地区</v>
      </c>
      <c r="C1444" s="65" t="s">
        <v>1997</v>
      </c>
      <c r="D1444" s="36">
        <v>1613</v>
      </c>
      <c r="E1444" s="36">
        <v>1974</v>
      </c>
      <c r="F1444" s="36">
        <v>41</v>
      </c>
      <c r="G1444" s="36">
        <v>0.25</v>
      </c>
    </row>
    <row r="1445" spans="1:7" ht="15" customHeight="1">
      <c r="A1445" s="36" t="str">
        <f t="shared" si="148"/>
        <v>新疆</v>
      </c>
      <c r="B1445" s="65" t="str">
        <f t="shared" si="147"/>
        <v>阿克苏地区</v>
      </c>
      <c r="C1445" s="65" t="s">
        <v>1998</v>
      </c>
      <c r="D1445" s="36">
        <v>1595</v>
      </c>
      <c r="E1445" s="36">
        <v>1949</v>
      </c>
      <c r="F1445" s="36">
        <v>41</v>
      </c>
      <c r="G1445" s="36">
        <v>0.25</v>
      </c>
    </row>
    <row r="1446" spans="1:7" ht="15" customHeight="1">
      <c r="A1446" s="36" t="str">
        <f t="shared" si="148"/>
        <v>新疆</v>
      </c>
      <c r="B1446" s="65" t="str">
        <f t="shared" si="147"/>
        <v>阿克苏地区</v>
      </c>
      <c r="C1446" s="65" t="s">
        <v>1999</v>
      </c>
      <c r="D1446" s="36">
        <v>1595</v>
      </c>
      <c r="E1446" s="36">
        <v>1934</v>
      </c>
      <c r="F1446" s="36">
        <v>41</v>
      </c>
      <c r="G1446" s="36">
        <v>0.25</v>
      </c>
    </row>
    <row r="1447" spans="1:7" ht="15" customHeight="1">
      <c r="A1447" s="36" t="str">
        <f t="shared" si="148"/>
        <v>新疆</v>
      </c>
      <c r="B1447" s="65" t="str">
        <f t="shared" si="147"/>
        <v>阿克苏地区</v>
      </c>
      <c r="C1447" s="65" t="s">
        <v>2000</v>
      </c>
      <c r="D1447" s="36">
        <v>1646</v>
      </c>
      <c r="E1447" s="36">
        <v>1978</v>
      </c>
      <c r="F1447" s="36">
        <v>40</v>
      </c>
      <c r="G1447" s="36">
        <v>0.25</v>
      </c>
    </row>
    <row r="1448" spans="1:7" ht="15" customHeight="1">
      <c r="A1448" s="36" t="str">
        <f t="shared" si="148"/>
        <v>新疆</v>
      </c>
      <c r="B1448" s="65" t="str">
        <f t="shared" si="147"/>
        <v>阿克苏地区</v>
      </c>
      <c r="C1448" s="65" t="s">
        <v>2001</v>
      </c>
      <c r="D1448" s="36">
        <v>1649</v>
      </c>
      <c r="E1448" s="36">
        <v>1992</v>
      </c>
      <c r="F1448" s="36">
        <v>40</v>
      </c>
      <c r="G1448" s="36">
        <v>0.25</v>
      </c>
    </row>
    <row r="1449" spans="1:7" ht="16.149999999999999" customHeight="1">
      <c r="A1449" s="36" t="str">
        <f t="shared" si="148"/>
        <v>新疆</v>
      </c>
      <c r="B1449" s="65" t="s">
        <v>2002</v>
      </c>
      <c r="C1449" s="65" t="s">
        <v>2003</v>
      </c>
      <c r="D1449" s="36">
        <v>1430</v>
      </c>
      <c r="E1449" s="36">
        <v>1631</v>
      </c>
      <c r="F1449" s="36">
        <v>31</v>
      </c>
      <c r="G1449" s="36">
        <v>0.25</v>
      </c>
    </row>
    <row r="1450" spans="1:7" ht="30" customHeight="1">
      <c r="A1450" s="36" t="str">
        <f t="shared" si="148"/>
        <v>新疆</v>
      </c>
      <c r="B1450" s="65" t="str">
        <f>B1449</f>
        <v>巴音郭楞蒙古自治州</v>
      </c>
      <c r="C1450" s="65" t="s">
        <v>2004</v>
      </c>
      <c r="D1450" s="36">
        <v>1441</v>
      </c>
      <c r="E1450" s="36">
        <v>1741</v>
      </c>
      <c r="F1450" s="36">
        <v>42</v>
      </c>
      <c r="G1450" s="36">
        <v>0.25</v>
      </c>
    </row>
    <row r="1451" spans="1:7" ht="30" customHeight="1">
      <c r="A1451" s="36" t="str">
        <f t="shared" si="148"/>
        <v>新疆</v>
      </c>
      <c r="B1451" s="65" t="str">
        <f>B1450</f>
        <v>巴音郭楞蒙古自治州</v>
      </c>
      <c r="C1451" s="65" t="s">
        <v>2005</v>
      </c>
      <c r="D1451" s="36">
        <v>1613</v>
      </c>
      <c r="E1451" s="36">
        <v>1978</v>
      </c>
      <c r="F1451" s="36">
        <v>41</v>
      </c>
      <c r="G1451" s="36">
        <v>0.25</v>
      </c>
    </row>
    <row r="1452" spans="1:7" ht="30" customHeight="1">
      <c r="A1452" s="36" t="str">
        <f t="shared" si="148"/>
        <v>新疆</v>
      </c>
      <c r="B1452" s="65" t="str">
        <f>B1451</f>
        <v>巴音郭楞蒙古自治州</v>
      </c>
      <c r="C1452" s="65" t="s">
        <v>2006</v>
      </c>
      <c r="D1452" s="36">
        <v>1606</v>
      </c>
      <c r="E1452" s="36">
        <v>1956</v>
      </c>
      <c r="F1452" s="36">
        <v>41</v>
      </c>
      <c r="G1452" s="36">
        <v>0.25</v>
      </c>
    </row>
    <row r="1453" spans="1:7" ht="30" customHeight="1">
      <c r="A1453" s="36" t="str">
        <f t="shared" si="148"/>
        <v>新疆</v>
      </c>
      <c r="B1453" s="65" t="str">
        <f>B1452</f>
        <v>巴音郭楞蒙古自治州</v>
      </c>
      <c r="C1453" s="65" t="s">
        <v>2007</v>
      </c>
      <c r="D1453" s="36">
        <v>1664</v>
      </c>
      <c r="E1453" s="36">
        <v>1978</v>
      </c>
      <c r="F1453" s="36">
        <v>39</v>
      </c>
      <c r="G1453" s="36">
        <v>0.25</v>
      </c>
    </row>
    <row r="1454" spans="1:7" ht="30" customHeight="1">
      <c r="A1454" s="36" t="str">
        <f t="shared" si="148"/>
        <v>新疆</v>
      </c>
      <c r="B1454" s="65" t="str">
        <f>B1453</f>
        <v>巴音郭楞蒙古自治州</v>
      </c>
      <c r="C1454" s="65" t="s">
        <v>2008</v>
      </c>
      <c r="D1454" s="36">
        <v>1708</v>
      </c>
      <c r="E1454" s="36">
        <v>2018</v>
      </c>
      <c r="F1454" s="36">
        <v>38</v>
      </c>
      <c r="G1454" s="36">
        <v>0.25</v>
      </c>
    </row>
    <row r="1455" spans="1:7" ht="16.149999999999999" customHeight="1">
      <c r="A1455" s="36" t="str">
        <f t="shared" si="148"/>
        <v>新疆</v>
      </c>
      <c r="B1455" s="65" t="s">
        <v>2009</v>
      </c>
      <c r="C1455" s="65" t="s">
        <v>2010</v>
      </c>
      <c r="D1455" s="36">
        <v>1478</v>
      </c>
      <c r="E1455" s="36">
        <v>1773</v>
      </c>
      <c r="F1455" s="36">
        <v>44</v>
      </c>
      <c r="G1455" s="36">
        <v>0.25</v>
      </c>
    </row>
    <row r="1456" spans="1:7" ht="30" customHeight="1">
      <c r="A1456" s="36" t="str">
        <f t="shared" si="148"/>
        <v>新疆</v>
      </c>
      <c r="B1456" s="65" t="str">
        <f>B1455</f>
        <v>博尔塔拉蒙古自治州</v>
      </c>
      <c r="C1456" s="65" t="s">
        <v>2011</v>
      </c>
      <c r="D1456" s="36">
        <v>1481</v>
      </c>
      <c r="E1456" s="36">
        <v>1770</v>
      </c>
      <c r="F1456" s="36">
        <v>44</v>
      </c>
      <c r="G1456" s="36">
        <v>0.25</v>
      </c>
    </row>
    <row r="1457" spans="1:7" ht="30" customHeight="1">
      <c r="A1457" s="36" t="str">
        <f t="shared" si="148"/>
        <v>新疆</v>
      </c>
      <c r="B1457" s="65" t="str">
        <f>B1456</f>
        <v>博尔塔拉蒙古自治州</v>
      </c>
      <c r="C1457" s="65" t="s">
        <v>2012</v>
      </c>
      <c r="D1457" s="36">
        <v>1496</v>
      </c>
      <c r="E1457" s="36">
        <v>1803</v>
      </c>
      <c r="F1457" s="36">
        <v>44</v>
      </c>
      <c r="G1457" s="36">
        <v>0.25</v>
      </c>
    </row>
    <row r="1458" spans="1:7" ht="30" customHeight="1">
      <c r="A1458" s="36" t="str">
        <f t="shared" si="148"/>
        <v>新疆</v>
      </c>
      <c r="B1458" s="65" t="str">
        <f>B1457</f>
        <v>博尔塔拉蒙古自治州</v>
      </c>
      <c r="C1458" s="65" t="s">
        <v>2013</v>
      </c>
      <c r="D1458" s="36">
        <v>1430</v>
      </c>
      <c r="E1458" s="36">
        <v>1620</v>
      </c>
      <c r="F1458" s="36">
        <v>30</v>
      </c>
      <c r="G1458" s="36">
        <v>0.25</v>
      </c>
    </row>
    <row r="1459" spans="1:7" ht="15" customHeight="1">
      <c r="A1459" s="36" t="s">
        <v>2014</v>
      </c>
      <c r="B1459" s="36" t="s">
        <v>2015</v>
      </c>
      <c r="C1459" s="65" t="s">
        <v>2015</v>
      </c>
      <c r="D1459" s="36">
        <v>1682</v>
      </c>
      <c r="E1459" s="36">
        <v>1806</v>
      </c>
      <c r="F1459" s="36">
        <v>24</v>
      </c>
      <c r="G1459" s="36">
        <v>0.33579999999999999</v>
      </c>
    </row>
    <row r="1460" spans="1:7" ht="15" customHeight="1">
      <c r="A1460" s="36" t="str">
        <f t="shared" ref="A1460:B1466" si="149">A1459</f>
        <v>云南</v>
      </c>
      <c r="B1460" s="36" t="str">
        <f t="shared" si="149"/>
        <v>昆明市</v>
      </c>
      <c r="C1460" s="65" t="s">
        <v>2016</v>
      </c>
      <c r="D1460" s="36">
        <v>1682</v>
      </c>
      <c r="E1460" s="36">
        <v>1803</v>
      </c>
      <c r="F1460" s="36">
        <v>24</v>
      </c>
      <c r="G1460" s="36">
        <v>0.33579999999999999</v>
      </c>
    </row>
    <row r="1461" spans="1:7" ht="15" customHeight="1">
      <c r="A1461" s="36" t="str">
        <f t="shared" si="149"/>
        <v>云南</v>
      </c>
      <c r="B1461" s="36" t="str">
        <f t="shared" si="149"/>
        <v>昆明市</v>
      </c>
      <c r="C1461" s="65" t="s">
        <v>2017</v>
      </c>
      <c r="D1461" s="36">
        <v>1708</v>
      </c>
      <c r="E1461" s="36">
        <v>1843</v>
      </c>
      <c r="F1461" s="36">
        <v>25</v>
      </c>
      <c r="G1461" s="36">
        <v>0.33579999999999999</v>
      </c>
    </row>
    <row r="1462" spans="1:7" ht="15" customHeight="1">
      <c r="A1462" s="36" t="str">
        <f t="shared" si="149"/>
        <v>云南</v>
      </c>
      <c r="B1462" s="36" t="str">
        <f t="shared" si="149"/>
        <v>昆明市</v>
      </c>
      <c r="C1462" s="65" t="s">
        <v>2018</v>
      </c>
      <c r="D1462" s="36">
        <v>1620</v>
      </c>
      <c r="E1462" s="36">
        <v>1722</v>
      </c>
      <c r="F1462" s="36">
        <v>24</v>
      </c>
      <c r="G1462" s="36">
        <v>0.33579999999999999</v>
      </c>
    </row>
    <row r="1463" spans="1:7" ht="15" customHeight="1">
      <c r="A1463" s="36" t="str">
        <f t="shared" si="149"/>
        <v>云南</v>
      </c>
      <c r="B1463" s="36" t="str">
        <f t="shared" si="149"/>
        <v>昆明市</v>
      </c>
      <c r="C1463" s="65" t="s">
        <v>2019</v>
      </c>
      <c r="D1463" s="36">
        <v>1624</v>
      </c>
      <c r="E1463" s="36">
        <v>1741</v>
      </c>
      <c r="F1463" s="36">
        <v>25</v>
      </c>
      <c r="G1463" s="36">
        <v>0.33579999999999999</v>
      </c>
    </row>
    <row r="1464" spans="1:7" ht="15" customHeight="1">
      <c r="A1464" s="36" t="str">
        <f t="shared" si="149"/>
        <v>云南</v>
      </c>
      <c r="B1464" s="36" t="str">
        <f t="shared" si="149"/>
        <v>昆明市</v>
      </c>
      <c r="C1464" s="65" t="s">
        <v>2020</v>
      </c>
      <c r="D1464" s="36">
        <v>1620</v>
      </c>
      <c r="E1464" s="36">
        <v>1722</v>
      </c>
      <c r="F1464" s="36">
        <v>24</v>
      </c>
      <c r="G1464" s="36">
        <v>0.33579999999999999</v>
      </c>
    </row>
    <row r="1465" spans="1:7" ht="15" customHeight="1">
      <c r="A1465" s="36" t="str">
        <f t="shared" si="149"/>
        <v>云南</v>
      </c>
      <c r="B1465" s="36" t="str">
        <f t="shared" si="149"/>
        <v>昆明市</v>
      </c>
      <c r="C1465" s="65" t="s">
        <v>2021</v>
      </c>
      <c r="D1465" s="36">
        <v>1708</v>
      </c>
      <c r="E1465" s="36">
        <v>1850</v>
      </c>
      <c r="F1465" s="36">
        <v>25</v>
      </c>
      <c r="G1465" s="36">
        <v>0.33579999999999999</v>
      </c>
    </row>
    <row r="1466" spans="1:7" ht="15" customHeight="1">
      <c r="A1466" s="36" t="str">
        <f t="shared" si="149"/>
        <v>云南</v>
      </c>
      <c r="B1466" s="36" t="str">
        <f t="shared" si="149"/>
        <v>昆明市</v>
      </c>
      <c r="C1466" s="65" t="s">
        <v>2022</v>
      </c>
      <c r="D1466" s="36">
        <v>1624</v>
      </c>
      <c r="E1466" s="36">
        <v>1744</v>
      </c>
      <c r="F1466" s="36">
        <v>25</v>
      </c>
      <c r="G1466" s="36">
        <v>0.33579999999999999</v>
      </c>
    </row>
    <row r="1467" spans="1:7" ht="15" customHeight="1">
      <c r="A1467" s="36" t="str">
        <f t="shared" ref="A1467:A1498" si="150">A1466</f>
        <v>云南</v>
      </c>
      <c r="B1467" s="36" t="s">
        <v>2023</v>
      </c>
      <c r="C1467" s="90" t="s">
        <v>2023</v>
      </c>
      <c r="D1467" s="36">
        <v>1624</v>
      </c>
      <c r="E1467" s="36">
        <v>1744</v>
      </c>
      <c r="F1467" s="36">
        <v>25</v>
      </c>
      <c r="G1467" s="36">
        <v>0.33579999999999999</v>
      </c>
    </row>
    <row r="1468" spans="1:7" ht="15" customHeight="1">
      <c r="A1468" s="36" t="str">
        <f t="shared" si="150"/>
        <v>云南</v>
      </c>
      <c r="B1468" s="36" t="str">
        <f t="shared" ref="B1468:B1475" si="151">B1467</f>
        <v>曲靖市</v>
      </c>
      <c r="C1468" s="90" t="s">
        <v>2024</v>
      </c>
      <c r="D1468" s="36">
        <v>1492</v>
      </c>
      <c r="E1468" s="36">
        <v>1580</v>
      </c>
      <c r="F1468" s="36">
        <v>26</v>
      </c>
      <c r="G1468" s="36">
        <v>0.33579999999999999</v>
      </c>
    </row>
    <row r="1469" spans="1:7" ht="15" customHeight="1">
      <c r="A1469" s="36" t="str">
        <f t="shared" si="150"/>
        <v>云南</v>
      </c>
      <c r="B1469" s="36" t="str">
        <f t="shared" si="151"/>
        <v>曲靖市</v>
      </c>
      <c r="C1469" s="90" t="s">
        <v>2025</v>
      </c>
      <c r="D1469" s="36">
        <v>1624</v>
      </c>
      <c r="E1469" s="36">
        <v>1742</v>
      </c>
      <c r="F1469" s="36">
        <v>25</v>
      </c>
      <c r="G1469" s="36">
        <v>0.33579999999999999</v>
      </c>
    </row>
    <row r="1470" spans="1:7" ht="15" customHeight="1">
      <c r="A1470" s="36" t="str">
        <f t="shared" si="150"/>
        <v>云南</v>
      </c>
      <c r="B1470" s="36" t="str">
        <f t="shared" si="151"/>
        <v>曲靖市</v>
      </c>
      <c r="C1470" s="90" t="s">
        <v>2026</v>
      </c>
      <c r="D1470" s="36">
        <v>1624</v>
      </c>
      <c r="E1470" s="36">
        <v>1741</v>
      </c>
      <c r="F1470" s="36">
        <v>25</v>
      </c>
      <c r="G1470" s="36">
        <v>0.33579999999999999</v>
      </c>
    </row>
    <row r="1471" spans="1:7" ht="15" customHeight="1">
      <c r="A1471" s="36" t="str">
        <f t="shared" si="150"/>
        <v>云南</v>
      </c>
      <c r="B1471" s="36" t="str">
        <f t="shared" si="151"/>
        <v>曲靖市</v>
      </c>
      <c r="C1471" s="90" t="s">
        <v>2027</v>
      </c>
      <c r="D1471" s="36">
        <v>1620</v>
      </c>
      <c r="E1471" s="36">
        <v>1722</v>
      </c>
      <c r="F1471" s="36">
        <v>24</v>
      </c>
      <c r="G1471" s="36">
        <v>0.33579999999999999</v>
      </c>
    </row>
    <row r="1472" spans="1:7" ht="15" customHeight="1">
      <c r="A1472" s="36" t="str">
        <f t="shared" si="150"/>
        <v>云南</v>
      </c>
      <c r="B1472" s="36" t="str">
        <f t="shared" si="151"/>
        <v>曲靖市</v>
      </c>
      <c r="C1472" s="90" t="s">
        <v>2028</v>
      </c>
      <c r="D1472" s="36">
        <v>1503</v>
      </c>
      <c r="E1472" s="36">
        <v>1569</v>
      </c>
      <c r="F1472" s="36">
        <v>24</v>
      </c>
      <c r="G1472" s="36">
        <v>0.33579999999999999</v>
      </c>
    </row>
    <row r="1473" spans="1:7" ht="15" customHeight="1">
      <c r="A1473" s="36" t="str">
        <f t="shared" si="150"/>
        <v>云南</v>
      </c>
      <c r="B1473" s="36" t="str">
        <f t="shared" si="151"/>
        <v>曲靖市</v>
      </c>
      <c r="C1473" s="90" t="s">
        <v>2029</v>
      </c>
      <c r="D1473" s="36">
        <v>1514</v>
      </c>
      <c r="E1473" s="36">
        <v>1598</v>
      </c>
      <c r="F1473" s="36">
        <v>25</v>
      </c>
      <c r="G1473" s="36">
        <v>0.33579999999999999</v>
      </c>
    </row>
    <row r="1474" spans="1:7" ht="15" customHeight="1">
      <c r="A1474" s="36" t="str">
        <f t="shared" si="150"/>
        <v>云南</v>
      </c>
      <c r="B1474" s="36" t="str">
        <f t="shared" si="151"/>
        <v>曲靖市</v>
      </c>
      <c r="C1474" s="90" t="s">
        <v>2030</v>
      </c>
      <c r="D1474" s="36">
        <v>1616</v>
      </c>
      <c r="E1474" s="36">
        <v>1744</v>
      </c>
      <c r="F1474" s="36">
        <v>26</v>
      </c>
      <c r="G1474" s="36">
        <v>0.33579999999999999</v>
      </c>
    </row>
    <row r="1475" spans="1:7" ht="15" customHeight="1">
      <c r="A1475" s="36" t="str">
        <f t="shared" si="150"/>
        <v>云南</v>
      </c>
      <c r="B1475" s="36" t="str">
        <f t="shared" si="151"/>
        <v>曲靖市</v>
      </c>
      <c r="C1475" s="90" t="s">
        <v>2031</v>
      </c>
      <c r="D1475" s="36">
        <v>1624</v>
      </c>
      <c r="E1475" s="36">
        <v>1744</v>
      </c>
      <c r="F1475" s="36">
        <v>25</v>
      </c>
      <c r="G1475" s="36">
        <v>0.33579999999999999</v>
      </c>
    </row>
    <row r="1476" spans="1:7" ht="15" customHeight="1">
      <c r="A1476" s="36" t="str">
        <f t="shared" si="150"/>
        <v>云南</v>
      </c>
      <c r="B1476" s="36" t="s">
        <v>2032</v>
      </c>
      <c r="C1476" s="65" t="s">
        <v>2032</v>
      </c>
      <c r="D1476" s="36">
        <v>1682</v>
      </c>
      <c r="E1476" s="36">
        <v>1799</v>
      </c>
      <c r="F1476" s="36">
        <v>24</v>
      </c>
      <c r="G1476" s="36">
        <v>0.33579999999999999</v>
      </c>
    </row>
    <row r="1477" spans="1:7" ht="15" customHeight="1">
      <c r="A1477" s="36" t="str">
        <f t="shared" si="150"/>
        <v>云南</v>
      </c>
      <c r="B1477" s="36" t="str">
        <f t="shared" ref="B1477:B1484" si="152">B1476</f>
        <v>玉溪市</v>
      </c>
      <c r="C1477" s="65" t="s">
        <v>2033</v>
      </c>
      <c r="D1477" s="36">
        <v>1682</v>
      </c>
      <c r="E1477" s="36">
        <v>1799</v>
      </c>
      <c r="F1477" s="36">
        <v>24</v>
      </c>
      <c r="G1477" s="36">
        <v>0.33579999999999999</v>
      </c>
    </row>
    <row r="1478" spans="1:7" ht="15" customHeight="1">
      <c r="A1478" s="36" t="str">
        <f t="shared" si="150"/>
        <v>云南</v>
      </c>
      <c r="B1478" s="36" t="str">
        <f t="shared" si="152"/>
        <v>玉溪市</v>
      </c>
      <c r="C1478" s="65" t="s">
        <v>2034</v>
      </c>
      <c r="D1478" s="36">
        <v>1682</v>
      </c>
      <c r="E1478" s="36">
        <v>1803</v>
      </c>
      <c r="F1478" s="36">
        <v>24</v>
      </c>
      <c r="G1478" s="36">
        <v>0.33579999999999999</v>
      </c>
    </row>
    <row r="1479" spans="1:7" ht="15" customHeight="1">
      <c r="A1479" s="36" t="str">
        <f t="shared" si="150"/>
        <v>云南</v>
      </c>
      <c r="B1479" s="36" t="str">
        <f t="shared" si="152"/>
        <v>玉溪市</v>
      </c>
      <c r="C1479" s="65" t="s">
        <v>2035</v>
      </c>
      <c r="D1479" s="36">
        <v>1682</v>
      </c>
      <c r="E1479" s="36">
        <v>1799</v>
      </c>
      <c r="F1479" s="36">
        <v>24</v>
      </c>
      <c r="G1479" s="36">
        <v>0.33579999999999999</v>
      </c>
    </row>
    <row r="1480" spans="1:7" ht="15" customHeight="1">
      <c r="A1480" s="36" t="str">
        <f t="shared" si="150"/>
        <v>云南</v>
      </c>
      <c r="B1480" s="36" t="str">
        <f t="shared" si="152"/>
        <v>玉溪市</v>
      </c>
      <c r="C1480" s="65" t="s">
        <v>2036</v>
      </c>
      <c r="D1480" s="36">
        <v>1682</v>
      </c>
      <c r="E1480" s="36">
        <v>1799</v>
      </c>
      <c r="F1480" s="36">
        <v>24</v>
      </c>
      <c r="G1480" s="36">
        <v>0.33579999999999999</v>
      </c>
    </row>
    <row r="1481" spans="1:7" ht="15" customHeight="1">
      <c r="A1481" s="36" t="str">
        <f t="shared" si="150"/>
        <v>云南</v>
      </c>
      <c r="B1481" s="36" t="str">
        <f t="shared" si="152"/>
        <v>玉溪市</v>
      </c>
      <c r="C1481" s="65" t="s">
        <v>2037</v>
      </c>
      <c r="D1481" s="36">
        <v>1682</v>
      </c>
      <c r="E1481" s="36">
        <v>1803</v>
      </c>
      <c r="F1481" s="36">
        <v>24</v>
      </c>
      <c r="G1481" s="36">
        <v>0.33579999999999999</v>
      </c>
    </row>
    <row r="1482" spans="1:7" ht="15" customHeight="1">
      <c r="A1482" s="36" t="str">
        <f t="shared" si="150"/>
        <v>云南</v>
      </c>
      <c r="B1482" s="36" t="str">
        <f t="shared" si="152"/>
        <v>玉溪市</v>
      </c>
      <c r="C1482" s="65" t="s">
        <v>2038</v>
      </c>
      <c r="D1482" s="36">
        <v>1682</v>
      </c>
      <c r="E1482" s="36">
        <v>1799</v>
      </c>
      <c r="F1482" s="36">
        <v>24</v>
      </c>
      <c r="G1482" s="36">
        <v>0.33579999999999999</v>
      </c>
    </row>
    <row r="1483" spans="1:7" ht="15" customHeight="1">
      <c r="A1483" s="36" t="str">
        <f t="shared" si="150"/>
        <v>云南</v>
      </c>
      <c r="B1483" s="36" t="str">
        <f t="shared" si="152"/>
        <v>玉溪市</v>
      </c>
      <c r="C1483" s="65" t="s">
        <v>2039</v>
      </c>
      <c r="D1483" s="36">
        <v>1657</v>
      </c>
      <c r="E1483" s="36">
        <v>1770</v>
      </c>
      <c r="F1483" s="36">
        <v>24</v>
      </c>
      <c r="G1483" s="36">
        <v>0.33579999999999999</v>
      </c>
    </row>
    <row r="1484" spans="1:7" ht="15" customHeight="1">
      <c r="A1484" s="36" t="str">
        <f t="shared" si="150"/>
        <v>云南</v>
      </c>
      <c r="B1484" s="36" t="str">
        <f t="shared" si="152"/>
        <v>玉溪市</v>
      </c>
      <c r="C1484" s="65" t="s">
        <v>2040</v>
      </c>
      <c r="D1484" s="36">
        <v>1657</v>
      </c>
      <c r="E1484" s="36">
        <v>1759</v>
      </c>
      <c r="F1484" s="36">
        <v>23</v>
      </c>
      <c r="G1484" s="36">
        <v>0.33579999999999999</v>
      </c>
    </row>
    <row r="1485" spans="1:7" ht="15" customHeight="1">
      <c r="A1485" s="36" t="str">
        <f t="shared" si="150"/>
        <v>云南</v>
      </c>
      <c r="B1485" s="36" t="s">
        <v>2041</v>
      </c>
      <c r="C1485" s="65" t="s">
        <v>2041</v>
      </c>
      <c r="D1485" s="36">
        <v>1649</v>
      </c>
      <c r="E1485" s="36">
        <v>1799</v>
      </c>
      <c r="F1485" s="36">
        <v>25</v>
      </c>
      <c r="G1485" s="36">
        <v>0.33579999999999999</v>
      </c>
    </row>
    <row r="1486" spans="1:7" ht="15" customHeight="1">
      <c r="A1486" s="36" t="str">
        <f t="shared" si="150"/>
        <v>云南</v>
      </c>
      <c r="B1486" s="36" t="str">
        <f>B1485</f>
        <v>保山市</v>
      </c>
      <c r="C1486" s="65" t="s">
        <v>2042</v>
      </c>
      <c r="D1486" s="36">
        <v>1649</v>
      </c>
      <c r="E1486" s="36">
        <v>1792</v>
      </c>
      <c r="F1486" s="36">
        <v>24</v>
      </c>
      <c r="G1486" s="36">
        <v>0.33579999999999999</v>
      </c>
    </row>
    <row r="1487" spans="1:7" ht="15" customHeight="1">
      <c r="A1487" s="36" t="str">
        <f t="shared" si="150"/>
        <v>云南</v>
      </c>
      <c r="B1487" s="36" t="str">
        <f>B1486</f>
        <v>保山市</v>
      </c>
      <c r="C1487" s="65" t="s">
        <v>2043</v>
      </c>
      <c r="D1487" s="36">
        <v>1584</v>
      </c>
      <c r="E1487" s="36">
        <v>1733</v>
      </c>
      <c r="F1487" s="36">
        <v>25</v>
      </c>
      <c r="G1487" s="36">
        <v>0.33579999999999999</v>
      </c>
    </row>
    <row r="1488" spans="1:7" ht="15" customHeight="1">
      <c r="A1488" s="36" t="str">
        <f t="shared" si="150"/>
        <v>云南</v>
      </c>
      <c r="B1488" s="36" t="str">
        <f>B1487</f>
        <v>保山市</v>
      </c>
      <c r="C1488" s="65" t="s">
        <v>2044</v>
      </c>
      <c r="D1488" s="36">
        <v>1649</v>
      </c>
      <c r="E1488" s="36">
        <v>1788</v>
      </c>
      <c r="F1488" s="36">
        <v>24</v>
      </c>
      <c r="G1488" s="36">
        <v>0.33579999999999999</v>
      </c>
    </row>
    <row r="1489" spans="1:7" ht="15" customHeight="1">
      <c r="A1489" s="36" t="str">
        <f t="shared" si="150"/>
        <v>云南</v>
      </c>
      <c r="B1489" s="36" t="str">
        <f>B1488</f>
        <v>保山市</v>
      </c>
      <c r="C1489" s="65" t="s">
        <v>2045</v>
      </c>
      <c r="D1489" s="36">
        <v>1649</v>
      </c>
      <c r="E1489" s="36">
        <v>1792</v>
      </c>
      <c r="F1489" s="36">
        <v>24</v>
      </c>
      <c r="G1489" s="36">
        <v>0.33579999999999999</v>
      </c>
    </row>
    <row r="1490" spans="1:7" ht="15" customHeight="1">
      <c r="A1490" s="36" t="str">
        <f t="shared" si="150"/>
        <v>云南</v>
      </c>
      <c r="B1490" s="36" t="s">
        <v>2046</v>
      </c>
      <c r="C1490" s="65" t="s">
        <v>2046</v>
      </c>
      <c r="D1490" s="36">
        <v>1478</v>
      </c>
      <c r="E1490" s="36">
        <v>1576</v>
      </c>
      <c r="F1490" s="36">
        <v>27</v>
      </c>
      <c r="G1490" s="36">
        <v>0.33579999999999999</v>
      </c>
    </row>
    <row r="1491" spans="1:7" ht="15" customHeight="1">
      <c r="A1491" s="36" t="str">
        <f t="shared" si="150"/>
        <v>云南</v>
      </c>
      <c r="B1491" s="36" t="str">
        <f t="shared" ref="B1491:B1500" si="153">B1490</f>
        <v>昭通市</v>
      </c>
      <c r="C1491" s="65" t="s">
        <v>2047</v>
      </c>
      <c r="D1491" s="36">
        <v>1478</v>
      </c>
      <c r="E1491" s="36">
        <v>1573</v>
      </c>
      <c r="F1491" s="36">
        <v>27</v>
      </c>
      <c r="G1491" s="36">
        <v>0.33579999999999999</v>
      </c>
    </row>
    <row r="1492" spans="1:7" ht="15" customHeight="1">
      <c r="A1492" s="36" t="str">
        <f t="shared" si="150"/>
        <v>云南</v>
      </c>
      <c r="B1492" s="36" t="str">
        <f t="shared" si="153"/>
        <v>昭通市</v>
      </c>
      <c r="C1492" s="65" t="s">
        <v>2048</v>
      </c>
      <c r="D1492" s="36">
        <v>1693</v>
      </c>
      <c r="E1492" s="36">
        <v>1854</v>
      </c>
      <c r="F1492" s="36">
        <v>26</v>
      </c>
      <c r="G1492" s="36">
        <v>0.33579999999999999</v>
      </c>
    </row>
    <row r="1493" spans="1:7" ht="15" customHeight="1">
      <c r="A1493" s="36" t="str">
        <f t="shared" si="150"/>
        <v>云南</v>
      </c>
      <c r="B1493" s="36" t="str">
        <f t="shared" si="153"/>
        <v>昭通市</v>
      </c>
      <c r="C1493" s="65" t="s">
        <v>2049</v>
      </c>
      <c r="D1493" s="36">
        <v>1113</v>
      </c>
      <c r="E1493" s="36">
        <v>1186</v>
      </c>
      <c r="F1493" s="36">
        <v>27</v>
      </c>
      <c r="G1493" s="36">
        <v>0.33579999999999999</v>
      </c>
    </row>
    <row r="1494" spans="1:7" ht="15" customHeight="1">
      <c r="A1494" s="36" t="str">
        <f t="shared" si="150"/>
        <v>云南</v>
      </c>
      <c r="B1494" s="36" t="str">
        <f t="shared" si="153"/>
        <v>昭通市</v>
      </c>
      <c r="C1494" s="65" t="s">
        <v>2050</v>
      </c>
      <c r="D1494" s="36">
        <v>1478</v>
      </c>
      <c r="E1494" s="36">
        <v>1580</v>
      </c>
      <c r="F1494" s="36">
        <v>27</v>
      </c>
      <c r="G1494" s="36">
        <v>0.33579999999999999</v>
      </c>
    </row>
    <row r="1495" spans="1:7" ht="15" customHeight="1">
      <c r="A1495" s="36" t="str">
        <f t="shared" si="150"/>
        <v>云南</v>
      </c>
      <c r="B1495" s="36" t="str">
        <f t="shared" si="153"/>
        <v>昭通市</v>
      </c>
      <c r="C1495" s="65" t="s">
        <v>2051</v>
      </c>
      <c r="D1495" s="36">
        <v>1233</v>
      </c>
      <c r="E1495" s="36">
        <v>1295</v>
      </c>
      <c r="F1495" s="36">
        <v>28</v>
      </c>
      <c r="G1495" s="36">
        <v>0.33579999999999999</v>
      </c>
    </row>
    <row r="1496" spans="1:7" ht="15" customHeight="1">
      <c r="A1496" s="36" t="str">
        <f t="shared" si="150"/>
        <v>云南</v>
      </c>
      <c r="B1496" s="36" t="str">
        <f t="shared" si="153"/>
        <v>昭通市</v>
      </c>
      <c r="C1496" s="65" t="s">
        <v>2052</v>
      </c>
      <c r="D1496" s="36">
        <v>1233</v>
      </c>
      <c r="E1496" s="36">
        <v>1299</v>
      </c>
      <c r="F1496" s="36">
        <v>28</v>
      </c>
      <c r="G1496" s="36">
        <v>0.33579999999999999</v>
      </c>
    </row>
    <row r="1497" spans="1:7" ht="15" customHeight="1">
      <c r="A1497" s="36" t="str">
        <f t="shared" si="150"/>
        <v>云南</v>
      </c>
      <c r="B1497" s="36" t="str">
        <f t="shared" si="153"/>
        <v>昭通市</v>
      </c>
      <c r="C1497" s="65" t="s">
        <v>2053</v>
      </c>
      <c r="D1497" s="36">
        <v>1259</v>
      </c>
      <c r="E1497" s="36">
        <v>1303</v>
      </c>
      <c r="F1497" s="36">
        <v>27</v>
      </c>
      <c r="G1497" s="36">
        <v>0.33579999999999999</v>
      </c>
    </row>
    <row r="1498" spans="1:7" ht="15" customHeight="1">
      <c r="A1498" s="36" t="str">
        <f t="shared" si="150"/>
        <v>云南</v>
      </c>
      <c r="B1498" s="36" t="str">
        <f t="shared" si="153"/>
        <v>昭通市</v>
      </c>
      <c r="C1498" s="65" t="s">
        <v>2054</v>
      </c>
      <c r="D1498" s="36">
        <v>1259</v>
      </c>
      <c r="E1498" s="36">
        <v>1303</v>
      </c>
      <c r="F1498" s="36">
        <v>27</v>
      </c>
      <c r="G1498" s="36">
        <v>0.33579999999999999</v>
      </c>
    </row>
    <row r="1499" spans="1:7" ht="15" customHeight="1">
      <c r="A1499" s="36" t="str">
        <f t="shared" ref="A1499:A1530" si="154">A1498</f>
        <v>云南</v>
      </c>
      <c r="B1499" s="36" t="str">
        <f t="shared" si="153"/>
        <v>昭通市</v>
      </c>
      <c r="C1499" s="65" t="s">
        <v>2055</v>
      </c>
      <c r="D1499" s="36">
        <v>1189</v>
      </c>
      <c r="E1499" s="36">
        <v>1222</v>
      </c>
      <c r="F1499" s="36">
        <v>27</v>
      </c>
      <c r="G1499" s="36">
        <v>0.33579999999999999</v>
      </c>
    </row>
    <row r="1500" spans="1:7" ht="15" customHeight="1">
      <c r="A1500" s="36" t="str">
        <f t="shared" si="154"/>
        <v>云南</v>
      </c>
      <c r="B1500" s="36" t="str">
        <f t="shared" si="153"/>
        <v>昭通市</v>
      </c>
      <c r="C1500" s="65" t="s">
        <v>2056</v>
      </c>
      <c r="D1500" s="36">
        <v>1120</v>
      </c>
      <c r="E1500" s="36">
        <v>1138</v>
      </c>
      <c r="F1500" s="36">
        <v>28</v>
      </c>
      <c r="G1500" s="36">
        <v>0.33579999999999999</v>
      </c>
    </row>
    <row r="1501" spans="1:7" ht="15" customHeight="1">
      <c r="A1501" s="36" t="str">
        <f t="shared" si="154"/>
        <v>云南</v>
      </c>
      <c r="B1501" s="36" t="s">
        <v>2057</v>
      </c>
      <c r="C1501" s="65" t="s">
        <v>2057</v>
      </c>
      <c r="D1501" s="36">
        <v>1722</v>
      </c>
      <c r="E1501" s="36">
        <v>1905</v>
      </c>
      <c r="F1501" s="36">
        <v>26</v>
      </c>
      <c r="G1501" s="36">
        <v>0.33579999999999999</v>
      </c>
    </row>
    <row r="1502" spans="1:7" ht="15" customHeight="1">
      <c r="A1502" s="36" t="str">
        <f t="shared" si="154"/>
        <v>云南</v>
      </c>
      <c r="B1502" s="36" t="str">
        <f>B1501</f>
        <v>丽江市</v>
      </c>
      <c r="C1502" s="65" t="s">
        <v>2058</v>
      </c>
      <c r="D1502" s="36">
        <v>1722</v>
      </c>
      <c r="E1502" s="36">
        <v>1901</v>
      </c>
      <c r="F1502" s="36">
        <v>26</v>
      </c>
      <c r="G1502" s="36">
        <v>0.33579999999999999</v>
      </c>
    </row>
    <row r="1503" spans="1:7" ht="15" customHeight="1">
      <c r="A1503" s="36" t="str">
        <f t="shared" si="154"/>
        <v>云南</v>
      </c>
      <c r="B1503" s="36" t="str">
        <f>B1502</f>
        <v>丽江市</v>
      </c>
      <c r="C1503" s="65" t="s">
        <v>2059</v>
      </c>
      <c r="D1503" s="36">
        <v>1741</v>
      </c>
      <c r="E1503" s="36">
        <v>1916</v>
      </c>
      <c r="F1503" s="36">
        <v>26</v>
      </c>
      <c r="G1503" s="36">
        <v>0.33579999999999999</v>
      </c>
    </row>
    <row r="1504" spans="1:7" ht="15" customHeight="1">
      <c r="A1504" s="36" t="str">
        <f t="shared" si="154"/>
        <v>云南</v>
      </c>
      <c r="B1504" s="36" t="str">
        <f>B1503</f>
        <v>丽江市</v>
      </c>
      <c r="C1504" s="65" t="s">
        <v>2060</v>
      </c>
      <c r="D1504" s="36">
        <v>1722</v>
      </c>
      <c r="E1504" s="36">
        <v>1906</v>
      </c>
      <c r="F1504" s="36">
        <v>26</v>
      </c>
      <c r="G1504" s="36">
        <v>0.33579999999999999</v>
      </c>
    </row>
    <row r="1505" spans="1:7" ht="15" customHeight="1">
      <c r="A1505" s="36" t="str">
        <f t="shared" si="154"/>
        <v>云南</v>
      </c>
      <c r="B1505" s="36" t="str">
        <f>B1504</f>
        <v>丽江市</v>
      </c>
      <c r="C1505" s="65" t="s">
        <v>2061</v>
      </c>
      <c r="D1505" s="36">
        <v>1741</v>
      </c>
      <c r="E1505" s="36">
        <v>1930</v>
      </c>
      <c r="F1505" s="36">
        <v>27</v>
      </c>
      <c r="G1505" s="36">
        <v>0.33579999999999999</v>
      </c>
    </row>
    <row r="1506" spans="1:7" ht="15" customHeight="1">
      <c r="A1506" s="36" t="str">
        <f t="shared" si="154"/>
        <v>云南</v>
      </c>
      <c r="B1506" s="36" t="s">
        <v>2062</v>
      </c>
      <c r="C1506" s="65" t="s">
        <v>2062</v>
      </c>
      <c r="D1506" s="36">
        <v>1679</v>
      </c>
      <c r="E1506" s="36">
        <v>1803</v>
      </c>
      <c r="F1506" s="36">
        <v>22</v>
      </c>
      <c r="G1506" s="36">
        <v>0.33579999999999999</v>
      </c>
    </row>
    <row r="1507" spans="1:7" ht="15" customHeight="1">
      <c r="A1507" s="36" t="str">
        <f t="shared" si="154"/>
        <v>云南</v>
      </c>
      <c r="B1507" s="36" t="str">
        <f t="shared" ref="B1507:B1515" si="155">B1506</f>
        <v>普洱市</v>
      </c>
      <c r="C1507" s="65" t="s">
        <v>2063</v>
      </c>
      <c r="D1507" s="36">
        <v>1635</v>
      </c>
      <c r="E1507" s="36">
        <v>1748</v>
      </c>
      <c r="F1507" s="36">
        <v>23</v>
      </c>
      <c r="G1507" s="36">
        <v>0.33579999999999999</v>
      </c>
    </row>
    <row r="1508" spans="1:7" ht="15" customHeight="1">
      <c r="A1508" s="36" t="str">
        <f t="shared" si="154"/>
        <v>云南</v>
      </c>
      <c r="B1508" s="36" t="str">
        <f t="shared" si="155"/>
        <v>普洱市</v>
      </c>
      <c r="C1508" s="65" t="s">
        <v>2064</v>
      </c>
      <c r="D1508" s="36">
        <v>1638</v>
      </c>
      <c r="E1508" s="36">
        <v>1744</v>
      </c>
      <c r="F1508" s="36">
        <v>23</v>
      </c>
      <c r="G1508" s="36">
        <v>0.33579999999999999</v>
      </c>
    </row>
    <row r="1509" spans="1:7" ht="15" customHeight="1">
      <c r="A1509" s="36" t="str">
        <f t="shared" si="154"/>
        <v>云南</v>
      </c>
      <c r="B1509" s="36" t="str">
        <f t="shared" si="155"/>
        <v>普洱市</v>
      </c>
      <c r="C1509" s="65" t="s">
        <v>2065</v>
      </c>
      <c r="D1509" s="36">
        <v>1635</v>
      </c>
      <c r="E1509" s="36">
        <v>1766</v>
      </c>
      <c r="F1509" s="36">
        <v>24</v>
      </c>
      <c r="G1509" s="36">
        <v>0.33579999999999999</v>
      </c>
    </row>
    <row r="1510" spans="1:7" ht="15" customHeight="1">
      <c r="A1510" s="36" t="str">
        <f t="shared" si="154"/>
        <v>云南</v>
      </c>
      <c r="B1510" s="36" t="str">
        <f t="shared" si="155"/>
        <v>普洱市</v>
      </c>
      <c r="C1510" s="65" t="s">
        <v>2066</v>
      </c>
      <c r="D1510" s="36">
        <v>1649</v>
      </c>
      <c r="E1510" s="36">
        <v>1769</v>
      </c>
      <c r="F1510" s="36">
        <v>23</v>
      </c>
      <c r="G1510" s="36">
        <v>0.33579999999999999</v>
      </c>
    </row>
    <row r="1511" spans="1:7" ht="30" customHeight="1">
      <c r="A1511" s="36" t="str">
        <f t="shared" si="154"/>
        <v>云南</v>
      </c>
      <c r="B1511" s="36" t="str">
        <f t="shared" si="155"/>
        <v>普洱市</v>
      </c>
      <c r="C1511" s="65" t="s">
        <v>2067</v>
      </c>
      <c r="D1511" s="36">
        <v>1657</v>
      </c>
      <c r="E1511" s="36">
        <v>1769</v>
      </c>
      <c r="F1511" s="36">
        <v>24</v>
      </c>
      <c r="G1511" s="36">
        <v>0.33579999999999999</v>
      </c>
    </row>
    <row r="1512" spans="1:7" ht="15" customHeight="1">
      <c r="A1512" s="36" t="str">
        <f t="shared" si="154"/>
        <v>云南</v>
      </c>
      <c r="B1512" s="36" t="str">
        <f t="shared" si="155"/>
        <v>普洱市</v>
      </c>
      <c r="C1512" s="65" t="s">
        <v>2068</v>
      </c>
      <c r="D1512" s="36">
        <v>1657</v>
      </c>
      <c r="E1512" s="36">
        <v>1766</v>
      </c>
      <c r="F1512" s="36">
        <v>22</v>
      </c>
      <c r="G1512" s="36">
        <v>0.33579999999999999</v>
      </c>
    </row>
    <row r="1513" spans="1:7" ht="15" customHeight="1">
      <c r="A1513" s="36" t="str">
        <f t="shared" si="154"/>
        <v>云南</v>
      </c>
      <c r="B1513" s="36" t="str">
        <f t="shared" si="155"/>
        <v>普洱市</v>
      </c>
      <c r="C1513" s="65" t="s">
        <v>2069</v>
      </c>
      <c r="D1513" s="36">
        <v>1704</v>
      </c>
      <c r="E1513" s="36">
        <v>1835</v>
      </c>
      <c r="F1513" s="36">
        <v>22</v>
      </c>
      <c r="G1513" s="36">
        <v>0.33579999999999999</v>
      </c>
    </row>
    <row r="1514" spans="1:7" ht="15" customHeight="1">
      <c r="A1514" s="36" t="str">
        <f t="shared" si="154"/>
        <v>云南</v>
      </c>
      <c r="B1514" s="36" t="str">
        <f t="shared" si="155"/>
        <v>普洱市</v>
      </c>
      <c r="C1514" s="65" t="s">
        <v>2070</v>
      </c>
      <c r="D1514" s="36">
        <v>1704</v>
      </c>
      <c r="E1514" s="36">
        <v>1831</v>
      </c>
      <c r="F1514" s="36">
        <v>22</v>
      </c>
      <c r="G1514" s="36">
        <v>0.33579999999999999</v>
      </c>
    </row>
    <row r="1515" spans="1:7" ht="15" customHeight="1">
      <c r="A1515" s="36" t="str">
        <f t="shared" si="154"/>
        <v>云南</v>
      </c>
      <c r="B1515" s="36" t="str">
        <f t="shared" si="155"/>
        <v>普洱市</v>
      </c>
      <c r="C1515" s="65" t="s">
        <v>2071</v>
      </c>
      <c r="D1515" s="36">
        <v>1704</v>
      </c>
      <c r="E1515" s="36">
        <v>1835</v>
      </c>
      <c r="F1515" s="36">
        <v>22</v>
      </c>
      <c r="G1515" s="36">
        <v>0.33579999999999999</v>
      </c>
    </row>
    <row r="1516" spans="1:7" ht="15" customHeight="1">
      <c r="A1516" s="36" t="str">
        <f t="shared" si="154"/>
        <v>云南</v>
      </c>
      <c r="B1516" s="36" t="s">
        <v>2072</v>
      </c>
      <c r="C1516" s="65" t="s">
        <v>2072</v>
      </c>
      <c r="D1516" s="36">
        <v>1</v>
      </c>
      <c r="E1516" s="36">
        <v>1774</v>
      </c>
      <c r="F1516" s="36">
        <v>23</v>
      </c>
      <c r="G1516" s="36">
        <v>0.33579999999999999</v>
      </c>
    </row>
    <row r="1517" spans="1:7" ht="15" customHeight="1">
      <c r="A1517" s="36" t="str">
        <f t="shared" si="154"/>
        <v>云南</v>
      </c>
      <c r="B1517" s="36" t="str">
        <f t="shared" ref="B1517:B1523" si="156">B1516</f>
        <v>临沧市</v>
      </c>
      <c r="C1517" s="65" t="s">
        <v>2073</v>
      </c>
      <c r="D1517" s="36">
        <v>1649</v>
      </c>
      <c r="E1517" s="36">
        <v>1788</v>
      </c>
      <c r="F1517" s="36">
        <v>24</v>
      </c>
      <c r="G1517" s="36">
        <v>0.33579999999999999</v>
      </c>
    </row>
    <row r="1518" spans="1:7" ht="15" customHeight="1">
      <c r="A1518" s="36" t="str">
        <f t="shared" si="154"/>
        <v>云南</v>
      </c>
      <c r="B1518" s="36" t="str">
        <f t="shared" si="156"/>
        <v>临沧市</v>
      </c>
      <c r="C1518" s="65" t="s">
        <v>2074</v>
      </c>
      <c r="D1518" s="36">
        <v>1635</v>
      </c>
      <c r="E1518" s="36">
        <v>1766</v>
      </c>
      <c r="F1518" s="36">
        <v>24</v>
      </c>
      <c r="G1518" s="36">
        <v>0.33579999999999999</v>
      </c>
    </row>
    <row r="1519" spans="1:7" ht="15" customHeight="1">
      <c r="A1519" s="36" t="str">
        <f t="shared" si="154"/>
        <v>云南</v>
      </c>
      <c r="B1519" s="36" t="str">
        <f t="shared" si="156"/>
        <v>临沧市</v>
      </c>
      <c r="C1519" s="65" t="s">
        <v>2075</v>
      </c>
      <c r="D1519" s="36">
        <v>1649</v>
      </c>
      <c r="E1519" s="36">
        <v>1781</v>
      </c>
      <c r="F1519" s="36">
        <v>24</v>
      </c>
      <c r="G1519" s="36">
        <v>0.33579999999999999</v>
      </c>
    </row>
    <row r="1520" spans="1:7" ht="15" customHeight="1">
      <c r="A1520" s="36" t="str">
        <f t="shared" si="154"/>
        <v>云南</v>
      </c>
      <c r="B1520" s="36" t="str">
        <f t="shared" si="156"/>
        <v>临沧市</v>
      </c>
      <c r="C1520" s="65" t="s">
        <v>2076</v>
      </c>
      <c r="D1520" s="36">
        <v>1653</v>
      </c>
      <c r="E1520" s="36">
        <v>1788</v>
      </c>
      <c r="F1520" s="36">
        <v>23</v>
      </c>
      <c r="G1520" s="36">
        <v>0.33579999999999999</v>
      </c>
    </row>
    <row r="1521" spans="1:7" ht="30" customHeight="1">
      <c r="A1521" s="36" t="str">
        <f t="shared" si="154"/>
        <v>云南</v>
      </c>
      <c r="B1521" s="36" t="str">
        <f t="shared" si="156"/>
        <v>临沧市</v>
      </c>
      <c r="C1521" s="65" t="s">
        <v>2077</v>
      </c>
      <c r="D1521" s="36">
        <v>1671</v>
      </c>
      <c r="E1521" s="36">
        <v>1803</v>
      </c>
      <c r="F1521" s="36">
        <v>23</v>
      </c>
      <c r="G1521" s="36">
        <v>0.33579999999999999</v>
      </c>
    </row>
    <row r="1522" spans="1:7" ht="15" customHeight="1">
      <c r="A1522" s="36" t="str">
        <f t="shared" si="154"/>
        <v>云南</v>
      </c>
      <c r="B1522" s="36" t="str">
        <f t="shared" si="156"/>
        <v>临沧市</v>
      </c>
      <c r="C1522" s="65" t="s">
        <v>2078</v>
      </c>
      <c r="D1522" s="36">
        <v>1671</v>
      </c>
      <c r="E1522" s="36">
        <v>1803</v>
      </c>
      <c r="F1522" s="36">
        <v>23</v>
      </c>
      <c r="G1522" s="36">
        <v>0.33579999999999999</v>
      </c>
    </row>
    <row r="1523" spans="1:7" ht="15" customHeight="1">
      <c r="A1523" s="36" t="str">
        <f t="shared" si="154"/>
        <v>云南</v>
      </c>
      <c r="B1523" s="36" t="str">
        <f t="shared" si="156"/>
        <v>临沧市</v>
      </c>
      <c r="C1523" s="65" t="s">
        <v>2079</v>
      </c>
      <c r="D1523" s="36">
        <v>1671</v>
      </c>
      <c r="E1523" s="36">
        <v>1799</v>
      </c>
      <c r="F1523" s="36">
        <v>23</v>
      </c>
      <c r="G1523" s="36">
        <v>0.33579999999999999</v>
      </c>
    </row>
    <row r="1524" spans="1:7" ht="16.149999999999999" customHeight="1">
      <c r="A1524" s="36" t="str">
        <f t="shared" si="154"/>
        <v>云南</v>
      </c>
      <c r="B1524" s="65" t="s">
        <v>2080</v>
      </c>
      <c r="C1524" s="92" t="s">
        <v>2081</v>
      </c>
      <c r="D1524" s="36">
        <v>1730</v>
      </c>
      <c r="E1524" s="36">
        <v>1879</v>
      </c>
      <c r="F1524" s="36">
        <v>25</v>
      </c>
      <c r="G1524" s="36">
        <v>0.33579999999999999</v>
      </c>
    </row>
    <row r="1525" spans="1:7" ht="30" customHeight="1">
      <c r="A1525" s="36" t="str">
        <f t="shared" si="154"/>
        <v>云南</v>
      </c>
      <c r="B1525" s="65" t="str">
        <f t="shared" ref="B1525:B1533" si="157">B1524</f>
        <v>楚雄彝族自治州</v>
      </c>
      <c r="C1525" s="92" t="s">
        <v>2082</v>
      </c>
      <c r="D1525" s="36">
        <v>1657</v>
      </c>
      <c r="E1525" s="36">
        <v>1777</v>
      </c>
      <c r="F1525" s="36">
        <v>24</v>
      </c>
      <c r="G1525" s="36">
        <v>0.33579999999999999</v>
      </c>
    </row>
    <row r="1526" spans="1:7" ht="30" customHeight="1">
      <c r="A1526" s="36" t="str">
        <f t="shared" si="154"/>
        <v>云南</v>
      </c>
      <c r="B1526" s="65" t="str">
        <f t="shared" si="157"/>
        <v>楚雄彝族自治州</v>
      </c>
      <c r="C1526" s="92" t="s">
        <v>2083</v>
      </c>
      <c r="D1526" s="36">
        <v>1733</v>
      </c>
      <c r="E1526" s="36">
        <v>1883</v>
      </c>
      <c r="F1526" s="36">
        <v>25</v>
      </c>
      <c r="G1526" s="36">
        <v>0.33579999999999999</v>
      </c>
    </row>
    <row r="1527" spans="1:7" ht="30" customHeight="1">
      <c r="A1527" s="36" t="str">
        <f t="shared" si="154"/>
        <v>云南</v>
      </c>
      <c r="B1527" s="65" t="str">
        <f t="shared" si="157"/>
        <v>楚雄彝族自治州</v>
      </c>
      <c r="C1527" s="92" t="s">
        <v>2084</v>
      </c>
      <c r="D1527" s="36">
        <v>1733</v>
      </c>
      <c r="E1527" s="36">
        <v>1883</v>
      </c>
      <c r="F1527" s="36">
        <v>25</v>
      </c>
      <c r="G1527" s="36">
        <v>0.33579999999999999</v>
      </c>
    </row>
    <row r="1528" spans="1:7" ht="30" customHeight="1">
      <c r="A1528" s="36" t="str">
        <f t="shared" si="154"/>
        <v>云南</v>
      </c>
      <c r="B1528" s="65" t="str">
        <f t="shared" si="157"/>
        <v>楚雄彝族自治州</v>
      </c>
      <c r="C1528" s="92" t="s">
        <v>2085</v>
      </c>
      <c r="D1528" s="36">
        <v>1733</v>
      </c>
      <c r="E1528" s="36">
        <v>1886</v>
      </c>
      <c r="F1528" s="36">
        <v>25</v>
      </c>
      <c r="G1528" s="36">
        <v>0.33579999999999999</v>
      </c>
    </row>
    <row r="1529" spans="1:7" ht="30" customHeight="1">
      <c r="A1529" s="36" t="str">
        <f t="shared" si="154"/>
        <v>云南</v>
      </c>
      <c r="B1529" s="65" t="str">
        <f t="shared" si="157"/>
        <v>楚雄彝族自治州</v>
      </c>
      <c r="C1529" s="92" t="s">
        <v>2086</v>
      </c>
      <c r="D1529" s="36">
        <v>1733</v>
      </c>
      <c r="E1529" s="36">
        <v>1890</v>
      </c>
      <c r="F1529" s="36">
        <v>25</v>
      </c>
      <c r="G1529" s="36">
        <v>0.33579999999999999</v>
      </c>
    </row>
    <row r="1530" spans="1:7" ht="30" customHeight="1">
      <c r="A1530" s="36" t="str">
        <f t="shared" si="154"/>
        <v>云南</v>
      </c>
      <c r="B1530" s="65" t="str">
        <f t="shared" si="157"/>
        <v>楚雄彝族自治州</v>
      </c>
      <c r="C1530" s="65" t="s">
        <v>2087</v>
      </c>
      <c r="D1530" s="36">
        <v>1741</v>
      </c>
      <c r="E1530" s="36">
        <v>1908</v>
      </c>
      <c r="F1530" s="36">
        <v>26</v>
      </c>
      <c r="G1530" s="36">
        <v>0.33579999999999999</v>
      </c>
    </row>
    <row r="1531" spans="1:7" ht="30" customHeight="1">
      <c r="A1531" s="36" t="str">
        <f t="shared" ref="A1531:A1562" si="158">A1530</f>
        <v>云南</v>
      </c>
      <c r="B1531" s="65" t="str">
        <f t="shared" si="157"/>
        <v>楚雄彝族自治州</v>
      </c>
      <c r="C1531" s="65" t="s">
        <v>2088</v>
      </c>
      <c r="D1531" s="36">
        <v>1708</v>
      </c>
      <c r="E1531" s="36">
        <v>1843</v>
      </c>
      <c r="F1531" s="36">
        <v>25</v>
      </c>
      <c r="G1531" s="36">
        <v>0.33579999999999999</v>
      </c>
    </row>
    <row r="1532" spans="1:7" ht="30" customHeight="1">
      <c r="A1532" s="36" t="str">
        <f t="shared" si="158"/>
        <v>云南</v>
      </c>
      <c r="B1532" s="65" t="str">
        <f t="shared" si="157"/>
        <v>楚雄彝族自治州</v>
      </c>
      <c r="C1532" s="65" t="s">
        <v>2089</v>
      </c>
      <c r="D1532" s="36">
        <v>1733</v>
      </c>
      <c r="E1532" s="36">
        <v>1890</v>
      </c>
      <c r="F1532" s="36">
        <v>25</v>
      </c>
      <c r="G1532" s="36">
        <v>0.33579999999999999</v>
      </c>
    </row>
    <row r="1533" spans="1:7" ht="30" customHeight="1">
      <c r="A1533" s="36" t="str">
        <f t="shared" si="158"/>
        <v>云南</v>
      </c>
      <c r="B1533" s="65" t="str">
        <f t="shared" si="157"/>
        <v>楚雄彝族自治州</v>
      </c>
      <c r="C1533" s="92" t="s">
        <v>2090</v>
      </c>
      <c r="D1533" s="36">
        <v>1708</v>
      </c>
      <c r="E1533" s="36">
        <v>1805</v>
      </c>
      <c r="F1533" s="36">
        <v>25</v>
      </c>
      <c r="G1533" s="36">
        <v>0.33579999999999999</v>
      </c>
    </row>
    <row r="1534" spans="1:7" ht="16.149999999999999" customHeight="1">
      <c r="A1534" s="36" t="str">
        <f t="shared" si="158"/>
        <v>云南</v>
      </c>
      <c r="B1534" s="65" t="s">
        <v>2091</v>
      </c>
      <c r="C1534" s="65" t="s">
        <v>2092</v>
      </c>
      <c r="D1534" s="36">
        <v>1638</v>
      </c>
      <c r="E1534" s="36">
        <v>1726</v>
      </c>
      <c r="F1534" s="36">
        <v>23</v>
      </c>
      <c r="G1534" s="36">
        <v>0.33579999999999999</v>
      </c>
    </row>
    <row r="1535" spans="1:7" ht="30" customHeight="1">
      <c r="A1535" s="36" t="str">
        <f t="shared" si="158"/>
        <v>云南</v>
      </c>
      <c r="B1535" s="65" t="str">
        <f t="shared" ref="B1535:B1546" si="159">B1534</f>
        <v>红河哈尼彝族自治州</v>
      </c>
      <c r="C1535" s="65" t="s">
        <v>2093</v>
      </c>
      <c r="D1535" s="36">
        <v>1638</v>
      </c>
      <c r="E1535" s="36">
        <v>1726</v>
      </c>
      <c r="F1535" s="36">
        <v>23</v>
      </c>
      <c r="G1535" s="36">
        <v>0.33579999999999999</v>
      </c>
    </row>
    <row r="1536" spans="1:7" ht="30" customHeight="1">
      <c r="A1536" s="36" t="str">
        <f t="shared" si="158"/>
        <v>云南</v>
      </c>
      <c r="B1536" s="65" t="str">
        <f t="shared" si="159"/>
        <v>红河哈尼彝族自治州</v>
      </c>
      <c r="C1536" s="65" t="s">
        <v>2094</v>
      </c>
      <c r="D1536" s="36">
        <v>1635</v>
      </c>
      <c r="E1536" s="36">
        <v>1723</v>
      </c>
      <c r="F1536" s="36">
        <v>23</v>
      </c>
      <c r="G1536" s="36">
        <v>0.33579999999999999</v>
      </c>
    </row>
    <row r="1537" spans="1:7" ht="30" customHeight="1">
      <c r="A1537" s="36" t="str">
        <f t="shared" si="158"/>
        <v>云南</v>
      </c>
      <c r="B1537" s="65" t="str">
        <f t="shared" si="159"/>
        <v>红河哈尼彝族自治州</v>
      </c>
      <c r="C1537" s="65" t="s">
        <v>2095</v>
      </c>
      <c r="D1537" s="36">
        <v>1657</v>
      </c>
      <c r="E1537" s="36">
        <v>1755</v>
      </c>
      <c r="F1537" s="36">
        <v>23</v>
      </c>
      <c r="G1537" s="36">
        <v>0.33579999999999999</v>
      </c>
    </row>
    <row r="1538" spans="1:7" ht="30" customHeight="1">
      <c r="A1538" s="36" t="str">
        <f t="shared" si="158"/>
        <v>云南</v>
      </c>
      <c r="B1538" s="65" t="str">
        <f t="shared" si="159"/>
        <v>红河哈尼彝族自治州</v>
      </c>
      <c r="C1538" s="65" t="s">
        <v>2096</v>
      </c>
      <c r="D1538" s="36">
        <v>1657</v>
      </c>
      <c r="E1538" s="36">
        <v>1755</v>
      </c>
      <c r="F1538" s="36">
        <v>23</v>
      </c>
      <c r="G1538" s="36">
        <v>0.33579999999999999</v>
      </c>
    </row>
    <row r="1539" spans="1:7" ht="30" customHeight="1">
      <c r="A1539" s="36" t="str">
        <f t="shared" si="158"/>
        <v>云南</v>
      </c>
      <c r="B1539" s="65" t="str">
        <f t="shared" si="159"/>
        <v>红河哈尼彝族自治州</v>
      </c>
      <c r="C1539" s="65" t="s">
        <v>2097</v>
      </c>
      <c r="D1539" s="36">
        <v>1653</v>
      </c>
      <c r="E1539" s="36">
        <v>1719</v>
      </c>
      <c r="F1539" s="36">
        <v>24</v>
      </c>
      <c r="G1539" s="36">
        <v>0.33579999999999999</v>
      </c>
    </row>
    <row r="1540" spans="1:7" ht="30" customHeight="1">
      <c r="A1540" s="36" t="str">
        <f t="shared" si="158"/>
        <v>云南</v>
      </c>
      <c r="B1540" s="65" t="str">
        <f t="shared" si="159"/>
        <v>红河哈尼彝族自治州</v>
      </c>
      <c r="C1540" s="65" t="s">
        <v>2098</v>
      </c>
      <c r="D1540" s="36">
        <v>1653</v>
      </c>
      <c r="E1540" s="36">
        <v>1719</v>
      </c>
      <c r="F1540" s="36">
        <v>24</v>
      </c>
      <c r="G1540" s="36">
        <v>0.33579999999999999</v>
      </c>
    </row>
    <row r="1541" spans="1:7" ht="30" customHeight="1">
      <c r="A1541" s="36" t="str">
        <f t="shared" si="158"/>
        <v>云南</v>
      </c>
      <c r="B1541" s="65" t="str">
        <f t="shared" si="159"/>
        <v>红河哈尼彝族自治州</v>
      </c>
      <c r="C1541" s="65" t="s">
        <v>2099</v>
      </c>
      <c r="D1541" s="36">
        <v>1587</v>
      </c>
      <c r="E1541" s="36">
        <v>1679</v>
      </c>
      <c r="F1541" s="36">
        <v>22</v>
      </c>
      <c r="G1541" s="36">
        <v>0.33579999999999999</v>
      </c>
    </row>
    <row r="1542" spans="1:7" ht="30" customHeight="1">
      <c r="A1542" s="36" t="str">
        <f t="shared" si="158"/>
        <v>云南</v>
      </c>
      <c r="B1542" s="65" t="str">
        <f t="shared" si="159"/>
        <v>红河哈尼彝族自治州</v>
      </c>
      <c r="C1542" s="65" t="s">
        <v>2100</v>
      </c>
      <c r="D1542" s="36">
        <v>1478</v>
      </c>
      <c r="E1542" s="36">
        <v>1547</v>
      </c>
      <c r="F1542" s="36">
        <v>22</v>
      </c>
      <c r="G1542" s="36">
        <v>0.33579999999999999</v>
      </c>
    </row>
    <row r="1543" spans="1:7" ht="30" customHeight="1">
      <c r="A1543" s="36" t="str">
        <f t="shared" si="158"/>
        <v>云南</v>
      </c>
      <c r="B1543" s="65" t="str">
        <f t="shared" si="159"/>
        <v>红河哈尼彝族自治州</v>
      </c>
      <c r="C1543" s="65" t="s">
        <v>2101</v>
      </c>
      <c r="D1543" s="36">
        <v>1478</v>
      </c>
      <c r="E1543" s="36">
        <v>1547</v>
      </c>
      <c r="F1543" s="36">
        <v>22</v>
      </c>
      <c r="G1543" s="36">
        <v>0.33579999999999999</v>
      </c>
    </row>
    <row r="1544" spans="1:7" ht="30" customHeight="1">
      <c r="A1544" s="36" t="str">
        <f t="shared" si="158"/>
        <v>云南</v>
      </c>
      <c r="B1544" s="65" t="str">
        <f t="shared" si="159"/>
        <v>红河哈尼彝族自治州</v>
      </c>
      <c r="C1544" s="65" t="s">
        <v>2102</v>
      </c>
      <c r="D1544" s="36">
        <v>1478</v>
      </c>
      <c r="E1544" s="36">
        <v>1544</v>
      </c>
      <c r="F1544" s="36">
        <v>22</v>
      </c>
      <c r="G1544" s="36">
        <v>0.33579999999999999</v>
      </c>
    </row>
    <row r="1545" spans="1:7" ht="30" customHeight="1">
      <c r="A1545" s="36" t="str">
        <f t="shared" si="158"/>
        <v>云南</v>
      </c>
      <c r="B1545" s="65" t="str">
        <f t="shared" si="159"/>
        <v>红河哈尼彝族自治州</v>
      </c>
      <c r="C1545" s="65" t="s">
        <v>2103</v>
      </c>
      <c r="D1545" s="36">
        <v>1657</v>
      </c>
      <c r="E1545" s="36">
        <v>1754</v>
      </c>
      <c r="F1545" s="36">
        <v>23</v>
      </c>
      <c r="G1545" s="36">
        <v>0.33579999999999999</v>
      </c>
    </row>
    <row r="1546" spans="1:7" ht="30" customHeight="1">
      <c r="A1546" s="36" t="str">
        <f t="shared" si="158"/>
        <v>云南</v>
      </c>
      <c r="B1546" s="65" t="str">
        <f t="shared" si="159"/>
        <v>红河哈尼彝族自治州</v>
      </c>
      <c r="C1546" s="65" t="s">
        <v>2104</v>
      </c>
      <c r="D1546" s="36">
        <v>1657</v>
      </c>
      <c r="E1546" s="36">
        <v>1754</v>
      </c>
      <c r="F1546" s="36">
        <v>23</v>
      </c>
      <c r="G1546" s="36">
        <v>0.33579999999999999</v>
      </c>
    </row>
    <row r="1547" spans="1:7" ht="16.149999999999999" customHeight="1">
      <c r="A1547" s="36" t="str">
        <f t="shared" si="158"/>
        <v>云南</v>
      </c>
      <c r="B1547" s="65" t="s">
        <v>2105</v>
      </c>
      <c r="C1547" s="65" t="s">
        <v>2106</v>
      </c>
      <c r="D1547" s="36">
        <v>1536</v>
      </c>
      <c r="E1547" s="36">
        <v>1606</v>
      </c>
      <c r="F1547" s="36">
        <v>23</v>
      </c>
      <c r="G1547" s="36">
        <v>0.33579999999999999</v>
      </c>
    </row>
    <row r="1548" spans="1:7" ht="30" customHeight="1">
      <c r="A1548" s="36" t="str">
        <f t="shared" si="158"/>
        <v>云南</v>
      </c>
      <c r="B1548" s="65" t="str">
        <f t="shared" ref="B1548:B1554" si="160">B1547</f>
        <v>文山壮族苗族自治州</v>
      </c>
      <c r="C1548" s="65" t="s">
        <v>2107</v>
      </c>
      <c r="D1548" s="36">
        <v>1536</v>
      </c>
      <c r="E1548" s="36">
        <v>1606</v>
      </c>
      <c r="F1548" s="36">
        <v>23</v>
      </c>
      <c r="G1548" s="36">
        <v>0.33579999999999999</v>
      </c>
    </row>
    <row r="1549" spans="1:7" ht="30" customHeight="1">
      <c r="A1549" s="36" t="str">
        <f t="shared" si="158"/>
        <v>云南</v>
      </c>
      <c r="B1549" s="65" t="str">
        <f t="shared" si="160"/>
        <v>文山壮族苗族自治州</v>
      </c>
      <c r="C1549" s="65" t="s">
        <v>2108</v>
      </c>
      <c r="D1549" s="36">
        <v>1536</v>
      </c>
      <c r="E1549" s="36">
        <v>1606</v>
      </c>
      <c r="F1549" s="36">
        <v>23</v>
      </c>
      <c r="G1549" s="36">
        <v>0.33579999999999999</v>
      </c>
    </row>
    <row r="1550" spans="1:7" ht="30" customHeight="1">
      <c r="A1550" s="36" t="str">
        <f t="shared" si="158"/>
        <v>云南</v>
      </c>
      <c r="B1550" s="65" t="str">
        <f t="shared" si="160"/>
        <v>文山壮族苗族自治州</v>
      </c>
      <c r="C1550" s="65" t="s">
        <v>2109</v>
      </c>
      <c r="D1550" s="36">
        <v>1500</v>
      </c>
      <c r="E1550" s="36">
        <v>1562</v>
      </c>
      <c r="F1550" s="36">
        <v>24</v>
      </c>
      <c r="G1550" s="36">
        <v>0.33579999999999999</v>
      </c>
    </row>
    <row r="1551" spans="1:7" ht="30" customHeight="1">
      <c r="A1551" s="36" t="str">
        <f t="shared" si="158"/>
        <v>云南</v>
      </c>
      <c r="B1551" s="65" t="str">
        <f t="shared" si="160"/>
        <v>文山壮族苗族自治州</v>
      </c>
      <c r="C1551" s="65" t="s">
        <v>2110</v>
      </c>
      <c r="D1551" s="36">
        <v>1423</v>
      </c>
      <c r="E1551" s="36">
        <v>1470</v>
      </c>
      <c r="F1551" s="36">
        <v>23</v>
      </c>
      <c r="G1551" s="36">
        <v>0.33579999999999999</v>
      </c>
    </row>
    <row r="1552" spans="1:7" ht="30" customHeight="1">
      <c r="A1552" s="36" t="str">
        <f t="shared" si="158"/>
        <v>云南</v>
      </c>
      <c r="B1552" s="65" t="str">
        <f t="shared" si="160"/>
        <v>文山壮族苗族自治州</v>
      </c>
      <c r="C1552" s="65" t="s">
        <v>2111</v>
      </c>
      <c r="D1552" s="36">
        <v>1416</v>
      </c>
      <c r="E1552" s="36">
        <v>1456</v>
      </c>
      <c r="F1552" s="36">
        <v>24</v>
      </c>
      <c r="G1552" s="36">
        <v>0.33579999999999999</v>
      </c>
    </row>
    <row r="1553" spans="1:7" ht="30" customHeight="1">
      <c r="A1553" s="36" t="str">
        <f t="shared" si="158"/>
        <v>云南</v>
      </c>
      <c r="B1553" s="65" t="str">
        <f t="shared" si="160"/>
        <v>文山壮族苗族自治州</v>
      </c>
      <c r="C1553" s="65" t="s">
        <v>2112</v>
      </c>
      <c r="D1553" s="36">
        <v>1536</v>
      </c>
      <c r="E1553" s="36">
        <v>1603</v>
      </c>
      <c r="F1553" s="36">
        <v>23</v>
      </c>
      <c r="G1553" s="36">
        <v>0.33579999999999999</v>
      </c>
    </row>
    <row r="1554" spans="1:7" ht="30" customHeight="1">
      <c r="A1554" s="36" t="str">
        <f t="shared" si="158"/>
        <v>云南</v>
      </c>
      <c r="B1554" s="65" t="str">
        <f t="shared" si="160"/>
        <v>文山壮族苗族自治州</v>
      </c>
      <c r="C1554" s="65" t="s">
        <v>2113</v>
      </c>
      <c r="D1554" s="36">
        <v>1536</v>
      </c>
      <c r="E1554" s="36">
        <v>1609</v>
      </c>
      <c r="F1554" s="36">
        <v>23</v>
      </c>
      <c r="G1554" s="36">
        <v>0.33579999999999999</v>
      </c>
    </row>
    <row r="1555" spans="1:7" ht="16.149999999999999" customHeight="1">
      <c r="A1555" s="36" t="str">
        <f t="shared" si="158"/>
        <v>云南</v>
      </c>
      <c r="B1555" s="65" t="s">
        <v>2114</v>
      </c>
      <c r="C1555" s="65" t="s">
        <v>2115</v>
      </c>
      <c r="D1555" s="36">
        <v>1679</v>
      </c>
      <c r="E1555" s="36">
        <v>1792</v>
      </c>
      <c r="F1555" s="36">
        <v>22</v>
      </c>
      <c r="G1555" s="36">
        <v>0.33579999999999999</v>
      </c>
    </row>
    <row r="1556" spans="1:7" ht="30" customHeight="1">
      <c r="A1556" s="36" t="str">
        <f t="shared" si="158"/>
        <v>云南</v>
      </c>
      <c r="B1556" s="65" t="str">
        <f>B1555</f>
        <v>西双版纳傣族自治州</v>
      </c>
      <c r="C1556" s="65" t="s">
        <v>2116</v>
      </c>
      <c r="D1556" s="36">
        <v>1668</v>
      </c>
      <c r="E1556" s="36">
        <v>1766</v>
      </c>
      <c r="F1556" s="36">
        <v>21</v>
      </c>
      <c r="G1556" s="36">
        <v>0.33579999999999999</v>
      </c>
    </row>
    <row r="1557" spans="1:7" ht="30" customHeight="1">
      <c r="A1557" s="36" t="str">
        <f t="shared" si="158"/>
        <v>云南</v>
      </c>
      <c r="B1557" s="65" t="str">
        <f>B1556</f>
        <v>西双版纳傣族自治州</v>
      </c>
      <c r="C1557" s="65" t="s">
        <v>2117</v>
      </c>
      <c r="D1557" s="36">
        <v>1683</v>
      </c>
      <c r="E1557" s="36">
        <v>1799</v>
      </c>
      <c r="F1557" s="36">
        <v>21</v>
      </c>
      <c r="G1557" s="36">
        <v>0.33579999999999999</v>
      </c>
    </row>
    <row r="1558" spans="1:7" ht="16.149999999999999" customHeight="1">
      <c r="A1558" s="36" t="str">
        <f t="shared" si="158"/>
        <v>云南</v>
      </c>
      <c r="B1558" s="65" t="s">
        <v>2118</v>
      </c>
      <c r="C1558" s="65" t="s">
        <v>2119</v>
      </c>
      <c r="D1558" s="36">
        <v>1711</v>
      </c>
      <c r="E1558" s="36">
        <v>1869</v>
      </c>
      <c r="F1558" s="36">
        <v>25</v>
      </c>
      <c r="G1558" s="36">
        <v>0.33579999999999999</v>
      </c>
    </row>
    <row r="1559" spans="1:7" ht="30" customHeight="1">
      <c r="A1559" s="36" t="str">
        <f t="shared" si="158"/>
        <v>云南</v>
      </c>
      <c r="B1559" s="65" t="str">
        <f t="shared" ref="B1559:B1569" si="161">B1558</f>
        <v>大理白族自治州</v>
      </c>
      <c r="C1559" s="65" t="s">
        <v>2120</v>
      </c>
      <c r="D1559" s="36">
        <v>1711</v>
      </c>
      <c r="E1559" s="36">
        <v>1869</v>
      </c>
      <c r="F1559" s="36">
        <v>25</v>
      </c>
      <c r="G1559" s="36">
        <v>0.33579999999999999</v>
      </c>
    </row>
    <row r="1560" spans="1:7" ht="30" customHeight="1">
      <c r="A1560" s="36" t="str">
        <f t="shared" si="158"/>
        <v>云南</v>
      </c>
      <c r="B1560" s="65" t="str">
        <f t="shared" si="161"/>
        <v>大理白族自治州</v>
      </c>
      <c r="C1560" s="65" t="s">
        <v>2121</v>
      </c>
      <c r="D1560" s="36">
        <v>1711</v>
      </c>
      <c r="E1560" s="36">
        <v>1873</v>
      </c>
      <c r="F1560" s="36">
        <v>25</v>
      </c>
      <c r="G1560" s="36">
        <v>0.33579999999999999</v>
      </c>
    </row>
    <row r="1561" spans="1:7" ht="30" customHeight="1">
      <c r="A1561" s="36" t="str">
        <f t="shared" si="158"/>
        <v>云南</v>
      </c>
      <c r="B1561" s="65" t="str">
        <f t="shared" si="161"/>
        <v>大理白族自治州</v>
      </c>
      <c r="C1561" s="65" t="s">
        <v>2122</v>
      </c>
      <c r="D1561" s="36">
        <v>1711</v>
      </c>
      <c r="E1561" s="36">
        <v>1865</v>
      </c>
      <c r="F1561" s="36">
        <v>25</v>
      </c>
      <c r="G1561" s="36">
        <v>0.33579999999999999</v>
      </c>
    </row>
    <row r="1562" spans="1:7" ht="30" customHeight="1">
      <c r="A1562" s="36" t="str">
        <f t="shared" si="158"/>
        <v>云南</v>
      </c>
      <c r="B1562" s="65" t="str">
        <f t="shared" si="161"/>
        <v>大理白族自治州</v>
      </c>
      <c r="C1562" s="65" t="s">
        <v>2123</v>
      </c>
      <c r="D1562" s="36">
        <v>1650</v>
      </c>
      <c r="E1562" s="36">
        <v>1807</v>
      </c>
      <c r="F1562" s="36">
        <v>25</v>
      </c>
      <c r="G1562" s="36">
        <v>0.33579999999999999</v>
      </c>
    </row>
    <row r="1563" spans="1:7" ht="30" customHeight="1">
      <c r="A1563" s="36" t="str">
        <f t="shared" ref="A1563:A1581" si="162">A1562</f>
        <v>云南</v>
      </c>
      <c r="B1563" s="65" t="str">
        <f t="shared" si="161"/>
        <v>大理白族自治州</v>
      </c>
      <c r="C1563" s="65" t="s">
        <v>2124</v>
      </c>
      <c r="D1563" s="36">
        <v>1723</v>
      </c>
      <c r="E1563" s="36">
        <v>1902</v>
      </c>
      <c r="F1563" s="36">
        <v>26</v>
      </c>
      <c r="G1563" s="36">
        <v>0.33579999999999999</v>
      </c>
    </row>
    <row r="1564" spans="1:7" ht="30" customHeight="1">
      <c r="A1564" s="36" t="str">
        <f t="shared" si="162"/>
        <v>云南</v>
      </c>
      <c r="B1564" s="65" t="str">
        <f t="shared" si="161"/>
        <v>大理白族自治州</v>
      </c>
      <c r="C1564" s="65" t="s">
        <v>2125</v>
      </c>
      <c r="D1564" s="36">
        <v>1711</v>
      </c>
      <c r="E1564" s="36">
        <v>1862</v>
      </c>
      <c r="F1564" s="36">
        <v>25</v>
      </c>
      <c r="G1564" s="36">
        <v>0.33579999999999999</v>
      </c>
    </row>
    <row r="1565" spans="1:7" ht="30" customHeight="1">
      <c r="A1565" s="36" t="str">
        <f t="shared" si="162"/>
        <v>云南</v>
      </c>
      <c r="B1565" s="65" t="str">
        <f t="shared" si="161"/>
        <v>大理白族自治州</v>
      </c>
      <c r="C1565" s="65" t="s">
        <v>2126</v>
      </c>
      <c r="D1565" s="36">
        <v>1653</v>
      </c>
      <c r="E1565" s="36">
        <v>1811</v>
      </c>
      <c r="F1565" s="36">
        <v>25</v>
      </c>
      <c r="G1565" s="36">
        <v>0.33579999999999999</v>
      </c>
    </row>
    <row r="1566" spans="1:7" ht="30" customHeight="1">
      <c r="A1566" s="36" t="str">
        <f t="shared" si="162"/>
        <v>云南</v>
      </c>
      <c r="B1566" s="65" t="str">
        <f t="shared" si="161"/>
        <v>大理白族自治州</v>
      </c>
      <c r="C1566" s="65" t="s">
        <v>2127</v>
      </c>
      <c r="D1566" s="36">
        <v>1711</v>
      </c>
      <c r="E1566" s="36">
        <v>1865</v>
      </c>
      <c r="F1566" s="36">
        <v>25</v>
      </c>
      <c r="G1566" s="36">
        <v>0.33579999999999999</v>
      </c>
    </row>
    <row r="1567" spans="1:7" ht="30" customHeight="1">
      <c r="A1567" s="36" t="str">
        <f t="shared" si="162"/>
        <v>云南</v>
      </c>
      <c r="B1567" s="65" t="str">
        <f t="shared" si="161"/>
        <v>大理白族自治州</v>
      </c>
      <c r="C1567" s="65" t="s">
        <v>2128</v>
      </c>
      <c r="D1567" s="36">
        <v>1653</v>
      </c>
      <c r="E1567" s="36">
        <v>1811</v>
      </c>
      <c r="F1567" s="36">
        <v>25</v>
      </c>
      <c r="G1567" s="36">
        <v>0.33579999999999999</v>
      </c>
    </row>
    <row r="1568" spans="1:7" ht="30" customHeight="1">
      <c r="A1568" s="36" t="str">
        <f t="shared" si="162"/>
        <v>云南</v>
      </c>
      <c r="B1568" s="65" t="str">
        <f t="shared" si="161"/>
        <v>大理白族自治州</v>
      </c>
      <c r="C1568" s="65" t="s">
        <v>2129</v>
      </c>
      <c r="D1568" s="36">
        <v>1606</v>
      </c>
      <c r="E1568" s="36">
        <v>1759</v>
      </c>
      <c r="F1568" s="36">
        <v>26</v>
      </c>
      <c r="G1568" s="36">
        <v>0.33579999999999999</v>
      </c>
    </row>
    <row r="1569" spans="1:7" ht="30" customHeight="1">
      <c r="A1569" s="36" t="str">
        <f t="shared" si="162"/>
        <v>云南</v>
      </c>
      <c r="B1569" s="65" t="str">
        <f t="shared" si="161"/>
        <v>大理白族自治州</v>
      </c>
      <c r="C1569" s="65" t="s">
        <v>2130</v>
      </c>
      <c r="D1569" s="36">
        <v>1606</v>
      </c>
      <c r="E1569" s="36">
        <v>1763</v>
      </c>
      <c r="F1569" s="36">
        <v>26</v>
      </c>
      <c r="G1569" s="36">
        <v>0.33579999999999999</v>
      </c>
    </row>
    <row r="1570" spans="1:7" ht="16.149999999999999" customHeight="1">
      <c r="A1570" s="36" t="str">
        <f t="shared" si="162"/>
        <v>云南</v>
      </c>
      <c r="B1570" s="65" t="s">
        <v>2131</v>
      </c>
      <c r="C1570" s="65" t="s">
        <v>2132</v>
      </c>
      <c r="D1570" s="36">
        <v>1628</v>
      </c>
      <c r="E1570" s="36">
        <v>1770</v>
      </c>
      <c r="F1570" s="36">
        <v>24</v>
      </c>
      <c r="G1570" s="36">
        <v>0.33579999999999999</v>
      </c>
    </row>
    <row r="1571" spans="1:7" ht="30" customHeight="1">
      <c r="A1571" s="36" t="str">
        <f t="shared" si="162"/>
        <v>云南</v>
      </c>
      <c r="B1571" s="65" t="str">
        <f>B1570</f>
        <v>德宏傣族景颇族自治州</v>
      </c>
      <c r="C1571" s="65" t="s">
        <v>2133</v>
      </c>
      <c r="D1571" s="36">
        <v>1642</v>
      </c>
      <c r="E1571" s="36">
        <v>1788</v>
      </c>
      <c r="F1571" s="36">
        <v>24</v>
      </c>
      <c r="G1571" s="36">
        <v>0.33579999999999999</v>
      </c>
    </row>
    <row r="1572" spans="1:7" ht="30" customHeight="1">
      <c r="A1572" s="36" t="str">
        <f t="shared" si="162"/>
        <v>云南</v>
      </c>
      <c r="B1572" s="65" t="str">
        <f>B1571</f>
        <v>德宏傣族景颇族自治州</v>
      </c>
      <c r="C1572" s="65" t="s">
        <v>2134</v>
      </c>
      <c r="D1572" s="36">
        <v>1628</v>
      </c>
      <c r="E1572" s="36">
        <v>1777</v>
      </c>
      <c r="F1572" s="36">
        <v>24</v>
      </c>
      <c r="G1572" s="36">
        <v>0.33579999999999999</v>
      </c>
    </row>
    <row r="1573" spans="1:7" ht="30" customHeight="1">
      <c r="A1573" s="36" t="str">
        <f t="shared" si="162"/>
        <v>云南</v>
      </c>
      <c r="B1573" s="65" t="str">
        <f>B1572</f>
        <v>德宏傣族景颇族自治州</v>
      </c>
      <c r="C1573" s="65" t="s">
        <v>2135</v>
      </c>
      <c r="D1573" s="36">
        <v>1639</v>
      </c>
      <c r="E1573" s="36">
        <v>1796</v>
      </c>
      <c r="F1573" s="36">
        <v>24</v>
      </c>
      <c r="G1573" s="36">
        <v>0.33579999999999999</v>
      </c>
    </row>
    <row r="1574" spans="1:7" ht="30" customHeight="1">
      <c r="A1574" s="36" t="str">
        <f t="shared" si="162"/>
        <v>云南</v>
      </c>
      <c r="B1574" s="65" t="str">
        <f>B1573</f>
        <v>德宏傣族景颇族自治州</v>
      </c>
      <c r="C1574" s="65" t="s">
        <v>2136</v>
      </c>
      <c r="D1574" s="36">
        <v>1639</v>
      </c>
      <c r="E1574" s="36">
        <v>1788</v>
      </c>
      <c r="F1574" s="36">
        <v>24</v>
      </c>
      <c r="G1574" s="36">
        <v>0.33579999999999999</v>
      </c>
    </row>
    <row r="1575" spans="1:7" ht="16.149999999999999" customHeight="1">
      <c r="A1575" s="36" t="str">
        <f t="shared" si="162"/>
        <v>云南</v>
      </c>
      <c r="B1575" s="65" t="s">
        <v>2137</v>
      </c>
      <c r="C1575" s="65" t="s">
        <v>2138</v>
      </c>
      <c r="D1575" s="36">
        <v>1584</v>
      </c>
      <c r="E1575" s="36">
        <v>1745</v>
      </c>
      <c r="F1575" s="36">
        <v>25</v>
      </c>
      <c r="G1575" s="36">
        <v>0.33579999999999999</v>
      </c>
    </row>
    <row r="1576" spans="1:7" ht="30" customHeight="1">
      <c r="A1576" s="36" t="str">
        <f t="shared" si="162"/>
        <v>云南</v>
      </c>
      <c r="B1576" s="65" t="str">
        <f>B1575</f>
        <v>怒江僳僳族自治州</v>
      </c>
      <c r="C1576" s="65" t="s">
        <v>2139</v>
      </c>
      <c r="D1576" s="36">
        <v>1522</v>
      </c>
      <c r="E1576" s="36">
        <v>1675</v>
      </c>
      <c r="F1576" s="36">
        <v>26</v>
      </c>
      <c r="G1576" s="36">
        <v>0.33579999999999999</v>
      </c>
    </row>
    <row r="1577" spans="1:7" ht="30" customHeight="1">
      <c r="A1577" s="36" t="str">
        <f t="shared" si="162"/>
        <v>云南</v>
      </c>
      <c r="B1577" s="65" t="str">
        <f>B1576</f>
        <v>怒江僳僳族自治州</v>
      </c>
      <c r="C1577" s="65" t="s">
        <v>2140</v>
      </c>
      <c r="D1577" s="36">
        <v>1449</v>
      </c>
      <c r="E1577" s="36">
        <v>1580</v>
      </c>
      <c r="F1577" s="36">
        <v>27</v>
      </c>
      <c r="G1577" s="36">
        <v>0.33579999999999999</v>
      </c>
    </row>
    <row r="1578" spans="1:7" ht="30" customHeight="1">
      <c r="A1578" s="36" t="str">
        <f t="shared" si="162"/>
        <v>云南</v>
      </c>
      <c r="B1578" s="65" t="str">
        <f>B1577</f>
        <v>怒江僳僳族自治州</v>
      </c>
      <c r="C1578" s="65" t="s">
        <v>2141</v>
      </c>
      <c r="D1578" s="36">
        <v>1606</v>
      </c>
      <c r="E1578" s="36">
        <v>1763</v>
      </c>
      <c r="F1578" s="36">
        <v>26</v>
      </c>
      <c r="G1578" s="36">
        <v>0.33579999999999999</v>
      </c>
    </row>
    <row r="1579" spans="1:7" ht="30" customHeight="1">
      <c r="A1579" s="36" t="str">
        <f t="shared" si="162"/>
        <v>云南</v>
      </c>
      <c r="B1579" s="65" t="s">
        <v>2142</v>
      </c>
      <c r="C1579" s="65" t="s">
        <v>2143</v>
      </c>
      <c r="D1579" s="36">
        <v>1591</v>
      </c>
      <c r="E1579" s="36">
        <v>1756</v>
      </c>
      <c r="F1579" s="36">
        <v>27</v>
      </c>
      <c r="G1579" s="36">
        <v>0.33579999999999999</v>
      </c>
    </row>
    <row r="1580" spans="1:7" ht="30" customHeight="1">
      <c r="A1580" s="36" t="str">
        <f t="shared" si="162"/>
        <v>云南</v>
      </c>
      <c r="B1580" s="65" t="str">
        <f>B1579</f>
        <v>迪庆藏族自治州</v>
      </c>
      <c r="C1580" s="65" t="s">
        <v>2144</v>
      </c>
      <c r="D1580" s="36">
        <v>1597</v>
      </c>
      <c r="E1580" s="36">
        <v>1741</v>
      </c>
      <c r="F1580" s="36">
        <v>28</v>
      </c>
      <c r="G1580" s="36">
        <v>0.33579999999999999</v>
      </c>
    </row>
    <row r="1581" spans="1:7" ht="30" customHeight="1">
      <c r="A1581" s="36" t="str">
        <f t="shared" si="162"/>
        <v>云南</v>
      </c>
      <c r="B1581" s="65" t="str">
        <f>B1580</f>
        <v>迪庆藏族自治州</v>
      </c>
      <c r="C1581" s="65" t="s">
        <v>2145</v>
      </c>
      <c r="D1581" s="36">
        <v>1591</v>
      </c>
      <c r="E1581" s="36">
        <v>1752</v>
      </c>
      <c r="F1581" s="36">
        <v>27</v>
      </c>
      <c r="G1581" s="36">
        <v>0.33579999999999999</v>
      </c>
    </row>
    <row r="1582" spans="1:7" ht="15" customHeight="1">
      <c r="A1582" s="36" t="s">
        <v>2146</v>
      </c>
      <c r="B1582" s="36" t="s">
        <v>2146</v>
      </c>
      <c r="C1582" s="36" t="s">
        <v>2147</v>
      </c>
      <c r="D1582" s="36">
        <v>1376.05</v>
      </c>
      <c r="E1582" s="36">
        <v>1467.3</v>
      </c>
      <c r="F1582" s="36">
        <v>31</v>
      </c>
      <c r="G1582" s="36">
        <v>0.41549999999999998</v>
      </c>
    </row>
    <row r="1583" spans="1:7" ht="15" customHeight="1">
      <c r="A1583" s="36" t="str">
        <f t="shared" ref="A1583:A1598" si="163">A1582</f>
        <v>上海</v>
      </c>
      <c r="B1583" s="36" t="str">
        <f t="shared" ref="B1583:B1598" si="164">B1582</f>
        <v>上海</v>
      </c>
      <c r="C1583" s="36" t="s">
        <v>2148</v>
      </c>
      <c r="D1583" s="36">
        <v>1376.05</v>
      </c>
      <c r="E1583" s="36">
        <v>1467.3</v>
      </c>
      <c r="F1583" s="36">
        <v>31</v>
      </c>
      <c r="G1583" s="36">
        <v>0.41549999999999998</v>
      </c>
    </row>
    <row r="1584" spans="1:7" ht="15" customHeight="1">
      <c r="A1584" s="36" t="str">
        <f t="shared" si="163"/>
        <v>上海</v>
      </c>
      <c r="B1584" s="36" t="str">
        <f t="shared" si="164"/>
        <v>上海</v>
      </c>
      <c r="C1584" s="36" t="s">
        <v>2149</v>
      </c>
      <c r="D1584" s="36">
        <v>1376.05</v>
      </c>
      <c r="E1584" s="36">
        <v>1467.3</v>
      </c>
      <c r="F1584" s="36">
        <v>31</v>
      </c>
      <c r="G1584" s="36">
        <v>0.41549999999999998</v>
      </c>
    </row>
    <row r="1585" spans="1:7" ht="15" customHeight="1">
      <c r="A1585" s="36" t="str">
        <f t="shared" si="163"/>
        <v>上海</v>
      </c>
      <c r="B1585" s="36" t="str">
        <f t="shared" si="164"/>
        <v>上海</v>
      </c>
      <c r="C1585" s="36" t="s">
        <v>2150</v>
      </c>
      <c r="D1585" s="36">
        <v>1376.05</v>
      </c>
      <c r="E1585" s="36">
        <v>1467.3</v>
      </c>
      <c r="F1585" s="36">
        <v>31</v>
      </c>
      <c r="G1585" s="36">
        <v>0.41549999999999998</v>
      </c>
    </row>
    <row r="1586" spans="1:7" ht="15" customHeight="1">
      <c r="A1586" s="36" t="str">
        <f t="shared" si="163"/>
        <v>上海</v>
      </c>
      <c r="B1586" s="36" t="str">
        <f t="shared" si="164"/>
        <v>上海</v>
      </c>
      <c r="C1586" s="36" t="s">
        <v>2151</v>
      </c>
      <c r="D1586" s="36">
        <v>1376.05</v>
      </c>
      <c r="E1586" s="36">
        <v>1467.3</v>
      </c>
      <c r="F1586" s="36">
        <v>31</v>
      </c>
      <c r="G1586" s="36">
        <v>0.41549999999999998</v>
      </c>
    </row>
    <row r="1587" spans="1:7" ht="15" customHeight="1">
      <c r="A1587" s="36" t="str">
        <f t="shared" si="163"/>
        <v>上海</v>
      </c>
      <c r="B1587" s="36" t="str">
        <f t="shared" si="164"/>
        <v>上海</v>
      </c>
      <c r="C1587" s="36" t="s">
        <v>2152</v>
      </c>
      <c r="D1587" s="36">
        <v>1376.05</v>
      </c>
      <c r="E1587" s="36">
        <v>1467.3</v>
      </c>
      <c r="F1587" s="36">
        <v>31</v>
      </c>
      <c r="G1587" s="36">
        <v>0.41549999999999998</v>
      </c>
    </row>
    <row r="1588" spans="1:7" ht="15" customHeight="1">
      <c r="A1588" s="36" t="str">
        <f t="shared" si="163"/>
        <v>上海</v>
      </c>
      <c r="B1588" s="36" t="str">
        <f t="shared" si="164"/>
        <v>上海</v>
      </c>
      <c r="C1588" s="36" t="s">
        <v>2153</v>
      </c>
      <c r="D1588" s="36">
        <v>1376.05</v>
      </c>
      <c r="E1588" s="36">
        <v>1467.3</v>
      </c>
      <c r="F1588" s="36">
        <v>31</v>
      </c>
      <c r="G1588" s="36">
        <v>0.41549999999999998</v>
      </c>
    </row>
    <row r="1589" spans="1:7" ht="15" customHeight="1">
      <c r="A1589" s="36" t="str">
        <f t="shared" si="163"/>
        <v>上海</v>
      </c>
      <c r="B1589" s="36" t="str">
        <f t="shared" si="164"/>
        <v>上海</v>
      </c>
      <c r="C1589" s="36" t="s">
        <v>2154</v>
      </c>
      <c r="D1589" s="36">
        <v>1376.05</v>
      </c>
      <c r="E1589" s="36">
        <v>1467.3</v>
      </c>
      <c r="F1589" s="36">
        <v>31</v>
      </c>
      <c r="G1589" s="36">
        <v>0.41549999999999998</v>
      </c>
    </row>
    <row r="1590" spans="1:7" ht="15" customHeight="1">
      <c r="A1590" s="36" t="str">
        <f t="shared" si="163"/>
        <v>上海</v>
      </c>
      <c r="B1590" s="36" t="str">
        <f t="shared" si="164"/>
        <v>上海</v>
      </c>
      <c r="C1590" s="36" t="s">
        <v>2155</v>
      </c>
      <c r="D1590" s="36">
        <v>1376.05</v>
      </c>
      <c r="E1590" s="36">
        <v>1470.95</v>
      </c>
      <c r="F1590" s="36">
        <v>31</v>
      </c>
      <c r="G1590" s="36">
        <v>0.41549999999999998</v>
      </c>
    </row>
    <row r="1591" spans="1:7" ht="15" customHeight="1">
      <c r="A1591" s="36" t="str">
        <f t="shared" si="163"/>
        <v>上海</v>
      </c>
      <c r="B1591" s="36" t="str">
        <f t="shared" si="164"/>
        <v>上海</v>
      </c>
      <c r="C1591" s="36" t="s">
        <v>2156</v>
      </c>
      <c r="D1591" s="36">
        <v>1376.05</v>
      </c>
      <c r="E1591" s="36">
        <v>1470.95</v>
      </c>
      <c r="F1591" s="36">
        <v>31</v>
      </c>
      <c r="G1591" s="36">
        <v>0.41549999999999998</v>
      </c>
    </row>
    <row r="1592" spans="1:7" ht="15" customHeight="1">
      <c r="A1592" s="36" t="str">
        <f t="shared" si="163"/>
        <v>上海</v>
      </c>
      <c r="B1592" s="36" t="str">
        <f t="shared" si="164"/>
        <v>上海</v>
      </c>
      <c r="C1592" s="36" t="s">
        <v>2157</v>
      </c>
      <c r="D1592" s="36">
        <v>1376.05</v>
      </c>
      <c r="E1592" s="36">
        <v>1470.95</v>
      </c>
      <c r="F1592" s="36">
        <v>31</v>
      </c>
      <c r="G1592" s="36">
        <v>0.41549999999999998</v>
      </c>
    </row>
    <row r="1593" spans="1:7" ht="15" customHeight="1">
      <c r="A1593" s="36" t="str">
        <f t="shared" si="163"/>
        <v>上海</v>
      </c>
      <c r="B1593" s="36" t="str">
        <f t="shared" si="164"/>
        <v>上海</v>
      </c>
      <c r="C1593" s="36" t="s">
        <v>2158</v>
      </c>
      <c r="D1593" s="36">
        <v>1376.05</v>
      </c>
      <c r="E1593" s="36">
        <v>1470.95</v>
      </c>
      <c r="F1593" s="36">
        <v>31</v>
      </c>
      <c r="G1593" s="36">
        <v>0.41549999999999998</v>
      </c>
    </row>
    <row r="1594" spans="1:7" ht="15" customHeight="1">
      <c r="A1594" s="36" t="str">
        <f t="shared" si="163"/>
        <v>上海</v>
      </c>
      <c r="B1594" s="36" t="str">
        <f t="shared" si="164"/>
        <v>上海</v>
      </c>
      <c r="C1594" s="36" t="s">
        <v>2159</v>
      </c>
      <c r="D1594" s="36">
        <v>1376.05</v>
      </c>
      <c r="E1594" s="36">
        <v>1470.95</v>
      </c>
      <c r="F1594" s="36">
        <v>31</v>
      </c>
      <c r="G1594" s="36">
        <v>0.41549999999999998</v>
      </c>
    </row>
    <row r="1595" spans="1:7" ht="15" customHeight="1">
      <c r="A1595" s="36" t="str">
        <f t="shared" si="163"/>
        <v>上海</v>
      </c>
      <c r="B1595" s="36" t="str">
        <f t="shared" si="164"/>
        <v>上海</v>
      </c>
      <c r="C1595" s="36" t="s">
        <v>2160</v>
      </c>
      <c r="D1595" s="36">
        <v>1376.05</v>
      </c>
      <c r="E1595" s="36">
        <v>1470.95</v>
      </c>
      <c r="F1595" s="36">
        <v>31</v>
      </c>
      <c r="G1595" s="36">
        <v>0.41549999999999998</v>
      </c>
    </row>
    <row r="1596" spans="1:7" ht="15" customHeight="1">
      <c r="A1596" s="36" t="str">
        <f t="shared" si="163"/>
        <v>上海</v>
      </c>
      <c r="B1596" s="36" t="str">
        <f t="shared" si="164"/>
        <v>上海</v>
      </c>
      <c r="C1596" s="36" t="s">
        <v>2161</v>
      </c>
      <c r="D1596" s="36">
        <v>1405.25</v>
      </c>
      <c r="E1596" s="36">
        <v>1492.85</v>
      </c>
      <c r="F1596" s="36">
        <v>30</v>
      </c>
      <c r="G1596" s="36">
        <v>0.41549999999999998</v>
      </c>
    </row>
    <row r="1597" spans="1:7" ht="15" customHeight="1">
      <c r="A1597" s="36" t="str">
        <f t="shared" si="163"/>
        <v>上海</v>
      </c>
      <c r="B1597" s="36" t="str">
        <f t="shared" si="164"/>
        <v>上海</v>
      </c>
      <c r="C1597" s="36" t="s">
        <v>2162</v>
      </c>
      <c r="D1597" s="36">
        <v>1405.25</v>
      </c>
      <c r="E1597" s="36">
        <v>1496.4999999999998</v>
      </c>
      <c r="F1597" s="36">
        <v>30</v>
      </c>
      <c r="G1597" s="36">
        <v>0.41549999999999998</v>
      </c>
    </row>
    <row r="1598" spans="1:7" ht="15" customHeight="1">
      <c r="A1598" s="36" t="str">
        <f t="shared" si="163"/>
        <v>上海</v>
      </c>
      <c r="B1598" s="36" t="str">
        <f t="shared" si="164"/>
        <v>上海</v>
      </c>
      <c r="C1598" s="36" t="s">
        <v>2163</v>
      </c>
      <c r="D1598" s="36">
        <v>1376.05</v>
      </c>
      <c r="E1598" s="36">
        <v>1474.6</v>
      </c>
      <c r="F1598" s="36">
        <v>31</v>
      </c>
      <c r="G1598" s="36">
        <v>0.41549999999999998</v>
      </c>
    </row>
    <row r="1599" spans="1:7" ht="15" customHeight="1">
      <c r="A1599" s="36" t="s">
        <v>2164</v>
      </c>
      <c r="B1599" s="36" t="s">
        <v>2165</v>
      </c>
      <c r="C1599" s="36" t="s">
        <v>2166</v>
      </c>
      <c r="D1599" s="36">
        <v>1332.25</v>
      </c>
      <c r="E1599" s="36">
        <v>1412.55</v>
      </c>
      <c r="F1599" s="36">
        <v>30</v>
      </c>
      <c r="G1599" s="36">
        <v>0.4153</v>
      </c>
    </row>
    <row r="1600" spans="1:7" ht="15" customHeight="1">
      <c r="A1600" s="36" t="str">
        <f t="shared" ref="A1600:A1611" si="165">A1599</f>
        <v>浙江</v>
      </c>
      <c r="B1600" s="36" t="str">
        <f t="shared" ref="B1600:B1611" si="166">B1599</f>
        <v>杭州市</v>
      </c>
      <c r="C1600" s="36" t="s">
        <v>2167</v>
      </c>
      <c r="D1600" s="36">
        <v>1332.25</v>
      </c>
      <c r="E1600" s="36">
        <v>1412.55</v>
      </c>
      <c r="F1600" s="36">
        <v>30</v>
      </c>
      <c r="G1600" s="36">
        <v>0.4153</v>
      </c>
    </row>
    <row r="1601" spans="1:7" ht="15" customHeight="1">
      <c r="A1601" s="36" t="str">
        <f t="shared" si="165"/>
        <v>浙江</v>
      </c>
      <c r="B1601" s="36" t="str">
        <f t="shared" si="166"/>
        <v>杭州市</v>
      </c>
      <c r="C1601" s="36" t="s">
        <v>2168</v>
      </c>
      <c r="D1601" s="36">
        <v>1332.25</v>
      </c>
      <c r="E1601" s="36">
        <v>1412.55</v>
      </c>
      <c r="F1601" s="36">
        <v>30</v>
      </c>
      <c r="G1601" s="36">
        <v>0.4153</v>
      </c>
    </row>
    <row r="1602" spans="1:7" ht="15" customHeight="1">
      <c r="A1602" s="36" t="str">
        <f t="shared" si="165"/>
        <v>浙江</v>
      </c>
      <c r="B1602" s="36" t="str">
        <f t="shared" si="166"/>
        <v>杭州市</v>
      </c>
      <c r="C1602" s="36" t="s">
        <v>2169</v>
      </c>
      <c r="D1602" s="36">
        <v>1332.25</v>
      </c>
      <c r="E1602" s="36">
        <v>1412.55</v>
      </c>
      <c r="F1602" s="36">
        <v>30</v>
      </c>
      <c r="G1602" s="36">
        <v>0.4153</v>
      </c>
    </row>
    <row r="1603" spans="1:7" ht="15" customHeight="1">
      <c r="A1603" s="36" t="str">
        <f t="shared" si="165"/>
        <v>浙江</v>
      </c>
      <c r="B1603" s="36" t="str">
        <f t="shared" si="166"/>
        <v>杭州市</v>
      </c>
      <c r="C1603" s="36" t="s">
        <v>2170</v>
      </c>
      <c r="D1603" s="36">
        <v>1332.25</v>
      </c>
      <c r="E1603" s="36">
        <v>1412.55</v>
      </c>
      <c r="F1603" s="36">
        <v>30</v>
      </c>
      <c r="G1603" s="36">
        <v>0.4153</v>
      </c>
    </row>
    <row r="1604" spans="1:7" ht="15" customHeight="1">
      <c r="A1604" s="36" t="str">
        <f t="shared" si="165"/>
        <v>浙江</v>
      </c>
      <c r="B1604" s="36" t="str">
        <f t="shared" si="166"/>
        <v>杭州市</v>
      </c>
      <c r="C1604" s="36" t="s">
        <v>2171</v>
      </c>
      <c r="D1604" s="36">
        <v>1332.25</v>
      </c>
      <c r="E1604" s="36">
        <v>1412.55</v>
      </c>
      <c r="F1604" s="36">
        <v>30</v>
      </c>
      <c r="G1604" s="36">
        <v>0.4153</v>
      </c>
    </row>
    <row r="1605" spans="1:7" ht="15" customHeight="1">
      <c r="A1605" s="36" t="str">
        <f t="shared" si="165"/>
        <v>浙江</v>
      </c>
      <c r="B1605" s="36" t="str">
        <f t="shared" si="166"/>
        <v>杭州市</v>
      </c>
      <c r="C1605" s="36" t="s">
        <v>2172</v>
      </c>
      <c r="D1605" s="36">
        <v>1332.25</v>
      </c>
      <c r="E1605" s="36">
        <v>1412.55</v>
      </c>
      <c r="F1605" s="36">
        <v>30</v>
      </c>
      <c r="G1605" s="36">
        <v>0.4153</v>
      </c>
    </row>
    <row r="1606" spans="1:7" ht="15" customHeight="1">
      <c r="A1606" s="36" t="str">
        <f t="shared" si="165"/>
        <v>浙江</v>
      </c>
      <c r="B1606" s="36" t="str">
        <f t="shared" si="166"/>
        <v>杭州市</v>
      </c>
      <c r="C1606" s="36" t="s">
        <v>2173</v>
      </c>
      <c r="D1606" s="36">
        <v>1332.25</v>
      </c>
      <c r="E1606" s="36">
        <v>1412.55</v>
      </c>
      <c r="F1606" s="36">
        <v>30</v>
      </c>
      <c r="G1606" s="36">
        <v>0.4153</v>
      </c>
    </row>
    <row r="1607" spans="1:7" ht="15" customHeight="1">
      <c r="A1607" s="36" t="str">
        <f t="shared" si="165"/>
        <v>浙江</v>
      </c>
      <c r="B1607" s="36" t="str">
        <f t="shared" si="166"/>
        <v>杭州市</v>
      </c>
      <c r="C1607" s="36" t="s">
        <v>2174</v>
      </c>
      <c r="D1607" s="36">
        <v>1310.3499999999999</v>
      </c>
      <c r="E1607" s="36">
        <v>1390.65</v>
      </c>
      <c r="F1607" s="36">
        <v>30</v>
      </c>
      <c r="G1607" s="36">
        <v>0.4153</v>
      </c>
    </row>
    <row r="1608" spans="1:7" ht="15" customHeight="1">
      <c r="A1608" s="36" t="str">
        <f t="shared" si="165"/>
        <v>浙江</v>
      </c>
      <c r="B1608" s="36" t="str">
        <f t="shared" si="166"/>
        <v>杭州市</v>
      </c>
      <c r="C1608" s="36" t="s">
        <v>2175</v>
      </c>
      <c r="D1608" s="36">
        <v>1284.8</v>
      </c>
      <c r="E1608" s="36">
        <v>1354.15</v>
      </c>
      <c r="F1608" s="36">
        <v>29</v>
      </c>
      <c r="G1608" s="36">
        <v>0.4153</v>
      </c>
    </row>
    <row r="1609" spans="1:7" ht="15" customHeight="1">
      <c r="A1609" s="36" t="str">
        <f t="shared" si="165"/>
        <v>浙江</v>
      </c>
      <c r="B1609" s="36" t="str">
        <f t="shared" si="166"/>
        <v>杭州市</v>
      </c>
      <c r="C1609" s="36" t="s">
        <v>2176</v>
      </c>
      <c r="D1609" s="36">
        <v>1310.3499999999999</v>
      </c>
      <c r="E1609" s="36">
        <v>1390.65</v>
      </c>
      <c r="F1609" s="36">
        <v>30</v>
      </c>
      <c r="G1609" s="36">
        <v>0.4153</v>
      </c>
    </row>
    <row r="1610" spans="1:7" ht="15" customHeight="1">
      <c r="A1610" s="36" t="str">
        <f t="shared" si="165"/>
        <v>浙江</v>
      </c>
      <c r="B1610" s="36" t="str">
        <f t="shared" si="166"/>
        <v>杭州市</v>
      </c>
      <c r="C1610" s="36" t="s">
        <v>2177</v>
      </c>
      <c r="D1610" s="36">
        <v>1284.8</v>
      </c>
      <c r="E1610" s="36">
        <v>1357.8000000000002</v>
      </c>
      <c r="F1610" s="36">
        <v>29</v>
      </c>
      <c r="G1610" s="36">
        <v>0.4153</v>
      </c>
    </row>
    <row r="1611" spans="1:7" ht="15" customHeight="1">
      <c r="A1611" s="36" t="str">
        <f t="shared" si="165"/>
        <v>浙江</v>
      </c>
      <c r="B1611" s="36" t="str">
        <f t="shared" si="166"/>
        <v>杭州市</v>
      </c>
      <c r="C1611" s="36" t="s">
        <v>2178</v>
      </c>
      <c r="D1611" s="36">
        <v>1284.8</v>
      </c>
      <c r="E1611" s="36">
        <v>1357.8000000000002</v>
      </c>
      <c r="F1611" s="36">
        <v>29</v>
      </c>
      <c r="G1611" s="36">
        <v>0.4153</v>
      </c>
    </row>
    <row r="1612" spans="1:7" ht="15" customHeight="1">
      <c r="A1612" s="36" t="str">
        <f t="shared" ref="A1612:A1643" si="167">A1611</f>
        <v>浙江</v>
      </c>
      <c r="B1612" s="36" t="s">
        <v>2179</v>
      </c>
      <c r="C1612" s="36" t="s">
        <v>2180</v>
      </c>
      <c r="D1612" s="36">
        <v>1295.75</v>
      </c>
      <c r="E1612" s="36">
        <v>1357.8000000000002</v>
      </c>
      <c r="F1612" s="36">
        <v>29</v>
      </c>
      <c r="G1612" s="36">
        <v>0.4153</v>
      </c>
    </row>
    <row r="1613" spans="1:7" ht="15" customHeight="1">
      <c r="A1613" s="36" t="str">
        <f t="shared" si="167"/>
        <v>浙江</v>
      </c>
      <c r="B1613" s="36" t="str">
        <f t="shared" ref="B1613:B1622" si="168">B1612</f>
        <v>宁波市</v>
      </c>
      <c r="C1613" s="36" t="s">
        <v>2181</v>
      </c>
      <c r="D1613" s="36">
        <v>1295.75</v>
      </c>
      <c r="E1613" s="36">
        <v>1357.8000000000002</v>
      </c>
      <c r="F1613" s="36">
        <v>29</v>
      </c>
      <c r="G1613" s="36">
        <v>0.4153</v>
      </c>
    </row>
    <row r="1614" spans="1:7" ht="15" customHeight="1">
      <c r="A1614" s="36" t="str">
        <f t="shared" si="167"/>
        <v>浙江</v>
      </c>
      <c r="B1614" s="36" t="str">
        <f t="shared" si="168"/>
        <v>宁波市</v>
      </c>
      <c r="C1614" s="36" t="s">
        <v>2182</v>
      </c>
      <c r="D1614" s="36">
        <v>1295.75</v>
      </c>
      <c r="E1614" s="36">
        <v>1357.8000000000002</v>
      </c>
      <c r="F1614" s="36">
        <v>29</v>
      </c>
      <c r="G1614" s="36">
        <v>0.4153</v>
      </c>
    </row>
    <row r="1615" spans="1:7" ht="15" customHeight="1">
      <c r="A1615" s="36" t="str">
        <f t="shared" si="167"/>
        <v>浙江</v>
      </c>
      <c r="B1615" s="36" t="str">
        <f t="shared" si="168"/>
        <v>宁波市</v>
      </c>
      <c r="C1615" s="36" t="s">
        <v>2183</v>
      </c>
      <c r="D1615" s="36">
        <v>1295.75</v>
      </c>
      <c r="E1615" s="36">
        <v>1357.8000000000002</v>
      </c>
      <c r="F1615" s="36">
        <v>29</v>
      </c>
      <c r="G1615" s="36">
        <v>0.4153</v>
      </c>
    </row>
    <row r="1616" spans="1:7" ht="15" customHeight="1">
      <c r="A1616" s="36" t="str">
        <f t="shared" si="167"/>
        <v>浙江</v>
      </c>
      <c r="B1616" s="36" t="str">
        <f t="shared" si="168"/>
        <v>宁波市</v>
      </c>
      <c r="C1616" s="36" t="s">
        <v>2184</v>
      </c>
      <c r="D1616" s="36">
        <v>1299.4000000000001</v>
      </c>
      <c r="E1616" s="36">
        <v>1361.45</v>
      </c>
      <c r="F1616" s="36">
        <v>29</v>
      </c>
      <c r="G1616" s="36">
        <v>0.4153</v>
      </c>
    </row>
    <row r="1617" spans="1:7" ht="15" customHeight="1">
      <c r="A1617" s="36" t="str">
        <f t="shared" si="167"/>
        <v>浙江</v>
      </c>
      <c r="B1617" s="36" t="str">
        <f t="shared" si="168"/>
        <v>宁波市</v>
      </c>
      <c r="C1617" s="36" t="s">
        <v>2185</v>
      </c>
      <c r="D1617" s="36">
        <v>1295.75</v>
      </c>
      <c r="E1617" s="36">
        <v>1357.8000000000002</v>
      </c>
      <c r="F1617" s="36">
        <v>29</v>
      </c>
      <c r="G1617" s="36">
        <v>0.4153</v>
      </c>
    </row>
    <row r="1618" spans="1:7" ht="15" customHeight="1">
      <c r="A1618" s="36" t="str">
        <f t="shared" si="167"/>
        <v>浙江</v>
      </c>
      <c r="B1618" s="36" t="str">
        <f t="shared" si="168"/>
        <v>宁波市</v>
      </c>
      <c r="C1618" s="36" t="s">
        <v>2186</v>
      </c>
      <c r="D1618" s="36">
        <v>1405.25</v>
      </c>
      <c r="E1618" s="36">
        <v>1485.5500000000002</v>
      </c>
      <c r="F1618" s="36">
        <v>30</v>
      </c>
      <c r="G1618" s="36">
        <v>0.4153</v>
      </c>
    </row>
    <row r="1619" spans="1:7" ht="15" customHeight="1">
      <c r="A1619" s="36" t="str">
        <f t="shared" si="167"/>
        <v>浙江</v>
      </c>
      <c r="B1619" s="36" t="str">
        <f t="shared" si="168"/>
        <v>宁波市</v>
      </c>
      <c r="C1619" s="36" t="s">
        <v>2187</v>
      </c>
      <c r="D1619" s="36">
        <v>1405.25</v>
      </c>
      <c r="E1619" s="36">
        <v>1489.2</v>
      </c>
      <c r="F1619" s="36">
        <v>30</v>
      </c>
      <c r="G1619" s="36">
        <v>0.4153</v>
      </c>
    </row>
    <row r="1620" spans="1:7" ht="15" customHeight="1">
      <c r="A1620" s="36" t="str">
        <f t="shared" si="167"/>
        <v>浙江</v>
      </c>
      <c r="B1620" s="36" t="str">
        <f t="shared" si="168"/>
        <v>宁波市</v>
      </c>
      <c r="C1620" s="36" t="s">
        <v>2188</v>
      </c>
      <c r="D1620" s="36">
        <v>1295.75</v>
      </c>
      <c r="E1620" s="36">
        <v>1357.8000000000002</v>
      </c>
      <c r="F1620" s="36">
        <v>29</v>
      </c>
      <c r="G1620" s="36">
        <v>0.4153</v>
      </c>
    </row>
    <row r="1621" spans="1:7" ht="15" customHeight="1">
      <c r="A1621" s="36" t="str">
        <f t="shared" si="167"/>
        <v>浙江</v>
      </c>
      <c r="B1621" s="36" t="str">
        <f t="shared" si="168"/>
        <v>宁波市</v>
      </c>
      <c r="C1621" s="36" t="s">
        <v>2189</v>
      </c>
      <c r="D1621" s="36">
        <v>1295.75</v>
      </c>
      <c r="E1621" s="36">
        <v>1354.15</v>
      </c>
      <c r="F1621" s="36">
        <v>29</v>
      </c>
      <c r="G1621" s="36">
        <v>0.4153</v>
      </c>
    </row>
    <row r="1622" spans="1:7" ht="15" customHeight="1">
      <c r="A1622" s="36" t="str">
        <f t="shared" si="167"/>
        <v>浙江</v>
      </c>
      <c r="B1622" s="36" t="str">
        <f t="shared" si="168"/>
        <v>宁波市</v>
      </c>
      <c r="C1622" s="36" t="s">
        <v>2190</v>
      </c>
      <c r="D1622" s="36">
        <v>1295.75</v>
      </c>
      <c r="E1622" s="36">
        <v>1354.15</v>
      </c>
      <c r="F1622" s="36">
        <v>29</v>
      </c>
      <c r="G1622" s="36">
        <v>0.4153</v>
      </c>
    </row>
    <row r="1623" spans="1:7" ht="15" customHeight="1">
      <c r="A1623" s="36" t="str">
        <f t="shared" si="167"/>
        <v>浙江</v>
      </c>
      <c r="B1623" s="36" t="s">
        <v>2191</v>
      </c>
      <c r="C1623" s="36" t="s">
        <v>2192</v>
      </c>
      <c r="D1623" s="36">
        <v>1292.0999999999999</v>
      </c>
      <c r="E1623" s="36">
        <v>1343.2</v>
      </c>
      <c r="F1623" s="36">
        <v>28</v>
      </c>
      <c r="G1623" s="36">
        <v>0.4153</v>
      </c>
    </row>
    <row r="1624" spans="1:7" ht="15" customHeight="1">
      <c r="A1624" s="36" t="str">
        <f t="shared" si="167"/>
        <v>浙江</v>
      </c>
      <c r="B1624" s="36" t="str">
        <f t="shared" ref="B1624:B1633" si="169">B1623</f>
        <v>温州市</v>
      </c>
      <c r="C1624" s="36" t="s">
        <v>2193</v>
      </c>
      <c r="D1624" s="36">
        <v>1284.8</v>
      </c>
      <c r="E1624" s="36">
        <v>1332.25</v>
      </c>
      <c r="F1624" s="36">
        <v>27</v>
      </c>
      <c r="G1624" s="36">
        <v>0.4153</v>
      </c>
    </row>
    <row r="1625" spans="1:7" ht="15" customHeight="1">
      <c r="A1625" s="36" t="str">
        <f t="shared" si="167"/>
        <v>浙江</v>
      </c>
      <c r="B1625" s="36" t="str">
        <f t="shared" si="169"/>
        <v>温州市</v>
      </c>
      <c r="C1625" s="36" t="s">
        <v>2194</v>
      </c>
      <c r="D1625" s="36">
        <v>1292.0999999999999</v>
      </c>
      <c r="E1625" s="36">
        <v>1343.2</v>
      </c>
      <c r="F1625" s="36">
        <v>28</v>
      </c>
      <c r="G1625" s="36">
        <v>0.4153</v>
      </c>
    </row>
    <row r="1626" spans="1:7" ht="15" customHeight="1">
      <c r="A1626" s="36" t="str">
        <f t="shared" si="167"/>
        <v>浙江</v>
      </c>
      <c r="B1626" s="36" t="str">
        <f t="shared" si="169"/>
        <v>温州市</v>
      </c>
      <c r="C1626" s="36" t="s">
        <v>2195</v>
      </c>
      <c r="D1626" s="36">
        <v>1281.1499999999999</v>
      </c>
      <c r="E1626" s="36">
        <v>1332.25</v>
      </c>
      <c r="F1626" s="36">
        <v>27</v>
      </c>
      <c r="G1626" s="36">
        <v>0.4153</v>
      </c>
    </row>
    <row r="1627" spans="1:7" ht="15" customHeight="1">
      <c r="A1627" s="36" t="str">
        <f t="shared" si="167"/>
        <v>浙江</v>
      </c>
      <c r="B1627" s="36" t="str">
        <f t="shared" si="169"/>
        <v>温州市</v>
      </c>
      <c r="C1627" s="36" t="s">
        <v>2196</v>
      </c>
      <c r="D1627" s="36">
        <v>1292.0999999999999</v>
      </c>
      <c r="E1627" s="36">
        <v>1343.2</v>
      </c>
      <c r="F1627" s="36">
        <v>28</v>
      </c>
      <c r="G1627" s="36">
        <v>0.4153</v>
      </c>
    </row>
    <row r="1628" spans="1:7" ht="15" customHeight="1">
      <c r="A1628" s="36" t="str">
        <f t="shared" si="167"/>
        <v>浙江</v>
      </c>
      <c r="B1628" s="36" t="str">
        <f t="shared" si="169"/>
        <v>温州市</v>
      </c>
      <c r="C1628" s="36" t="s">
        <v>2197</v>
      </c>
      <c r="D1628" s="36">
        <v>1445.4</v>
      </c>
      <c r="E1628" s="36">
        <v>1492.85</v>
      </c>
      <c r="F1628" s="36">
        <v>27</v>
      </c>
      <c r="G1628" s="36">
        <v>0.4153</v>
      </c>
    </row>
    <row r="1629" spans="1:7" ht="15" customHeight="1">
      <c r="A1629" s="36" t="str">
        <f t="shared" si="167"/>
        <v>浙江</v>
      </c>
      <c r="B1629" s="36" t="str">
        <f t="shared" si="169"/>
        <v>温州市</v>
      </c>
      <c r="C1629" s="36" t="s">
        <v>2198</v>
      </c>
      <c r="D1629" s="36">
        <v>1292.0999999999999</v>
      </c>
      <c r="E1629" s="36">
        <v>1343.2</v>
      </c>
      <c r="F1629" s="36">
        <v>28</v>
      </c>
      <c r="G1629" s="36">
        <v>0.4153</v>
      </c>
    </row>
    <row r="1630" spans="1:7" ht="15" customHeight="1">
      <c r="A1630" s="36" t="str">
        <f t="shared" si="167"/>
        <v>浙江</v>
      </c>
      <c r="B1630" s="36" t="str">
        <f t="shared" si="169"/>
        <v>温州市</v>
      </c>
      <c r="C1630" s="36" t="s">
        <v>2199</v>
      </c>
      <c r="D1630" s="36">
        <v>1281.1499999999999</v>
      </c>
      <c r="E1630" s="36">
        <v>1332.25</v>
      </c>
      <c r="F1630" s="36">
        <v>27</v>
      </c>
      <c r="G1630" s="36">
        <v>0.4153</v>
      </c>
    </row>
    <row r="1631" spans="1:7" ht="15" customHeight="1">
      <c r="A1631" s="36" t="str">
        <f t="shared" si="167"/>
        <v>浙江</v>
      </c>
      <c r="B1631" s="36" t="str">
        <f t="shared" si="169"/>
        <v>温州市</v>
      </c>
      <c r="C1631" s="36" t="s">
        <v>2200</v>
      </c>
      <c r="D1631" s="36">
        <v>1281.1499999999999</v>
      </c>
      <c r="E1631" s="36">
        <v>1328.6000000000001</v>
      </c>
      <c r="F1631" s="36">
        <v>27</v>
      </c>
      <c r="G1631" s="36">
        <v>0.4153</v>
      </c>
    </row>
    <row r="1632" spans="1:7" ht="15" customHeight="1">
      <c r="A1632" s="36" t="str">
        <f t="shared" si="167"/>
        <v>浙江</v>
      </c>
      <c r="B1632" s="36" t="str">
        <f t="shared" si="169"/>
        <v>温州市</v>
      </c>
      <c r="C1632" s="36" t="s">
        <v>2201</v>
      </c>
      <c r="D1632" s="36">
        <v>1281.1499999999999</v>
      </c>
      <c r="E1632" s="36">
        <v>1332.25</v>
      </c>
      <c r="F1632" s="36">
        <v>27</v>
      </c>
      <c r="G1632" s="36">
        <v>0.4153</v>
      </c>
    </row>
    <row r="1633" spans="1:7" ht="15" customHeight="1">
      <c r="A1633" s="36" t="str">
        <f t="shared" si="167"/>
        <v>浙江</v>
      </c>
      <c r="B1633" s="36" t="str">
        <f t="shared" si="169"/>
        <v>温州市</v>
      </c>
      <c r="C1633" s="36" t="s">
        <v>2202</v>
      </c>
      <c r="D1633" s="36">
        <v>1306.7</v>
      </c>
      <c r="E1633" s="36">
        <v>1365.1000000000001</v>
      </c>
      <c r="F1633" s="36">
        <v>27</v>
      </c>
      <c r="G1633" s="36">
        <v>0.4153</v>
      </c>
    </row>
    <row r="1634" spans="1:7" ht="15" customHeight="1">
      <c r="A1634" s="36" t="str">
        <f t="shared" si="167"/>
        <v>浙江</v>
      </c>
      <c r="B1634" s="36" t="s">
        <v>2203</v>
      </c>
      <c r="C1634" s="36" t="s">
        <v>2204</v>
      </c>
      <c r="D1634" s="36">
        <v>1306.7</v>
      </c>
      <c r="E1634" s="36">
        <v>1376.05</v>
      </c>
      <c r="F1634" s="36">
        <v>29</v>
      </c>
      <c r="G1634" s="36">
        <v>0.4153</v>
      </c>
    </row>
    <row r="1635" spans="1:7" ht="15" customHeight="1">
      <c r="A1635" s="36" t="str">
        <f t="shared" si="167"/>
        <v>浙江</v>
      </c>
      <c r="B1635" s="36" t="str">
        <f>B1634</f>
        <v>绍兴市</v>
      </c>
      <c r="C1635" s="36" t="s">
        <v>2205</v>
      </c>
      <c r="D1635" s="36">
        <v>1332.25</v>
      </c>
      <c r="E1635" s="36">
        <v>1408.8999999999999</v>
      </c>
      <c r="F1635" s="36">
        <v>30</v>
      </c>
      <c r="G1635" s="36">
        <v>0.4153</v>
      </c>
    </row>
    <row r="1636" spans="1:7" ht="15" customHeight="1">
      <c r="A1636" s="36" t="str">
        <f t="shared" si="167"/>
        <v>浙江</v>
      </c>
      <c r="B1636" s="36" t="str">
        <f>B1635</f>
        <v>绍兴市</v>
      </c>
      <c r="C1636" s="36" t="s">
        <v>2206</v>
      </c>
      <c r="D1636" s="36">
        <v>1332.25</v>
      </c>
      <c r="E1636" s="36">
        <v>1408.8999999999999</v>
      </c>
      <c r="F1636" s="36">
        <v>30</v>
      </c>
      <c r="G1636" s="36">
        <v>0.4153</v>
      </c>
    </row>
    <row r="1637" spans="1:7" ht="15" customHeight="1">
      <c r="A1637" s="36" t="str">
        <f t="shared" si="167"/>
        <v>浙江</v>
      </c>
      <c r="B1637" s="36" t="str">
        <f>B1636</f>
        <v>绍兴市</v>
      </c>
      <c r="C1637" s="36" t="s">
        <v>2207</v>
      </c>
      <c r="D1637" s="36">
        <v>1306.7</v>
      </c>
      <c r="E1637" s="36">
        <v>1372.3999999999999</v>
      </c>
      <c r="F1637" s="36">
        <v>29</v>
      </c>
      <c r="G1637" s="36">
        <v>0.4153</v>
      </c>
    </row>
    <row r="1638" spans="1:7" ht="15" customHeight="1">
      <c r="A1638" s="36" t="str">
        <f t="shared" si="167"/>
        <v>浙江</v>
      </c>
      <c r="B1638" s="36" t="str">
        <f>B1637</f>
        <v>绍兴市</v>
      </c>
      <c r="C1638" s="36" t="s">
        <v>2208</v>
      </c>
      <c r="D1638" s="36">
        <v>1306.7</v>
      </c>
      <c r="E1638" s="36">
        <v>1372.3999999999999</v>
      </c>
      <c r="F1638" s="36">
        <v>29</v>
      </c>
      <c r="G1638" s="36">
        <v>0.4153</v>
      </c>
    </row>
    <row r="1639" spans="1:7" ht="15" customHeight="1">
      <c r="A1639" s="36" t="str">
        <f t="shared" si="167"/>
        <v>浙江</v>
      </c>
      <c r="B1639" s="36" t="str">
        <f>B1638</f>
        <v>绍兴市</v>
      </c>
      <c r="C1639" s="36" t="s">
        <v>2209</v>
      </c>
      <c r="D1639" s="36">
        <v>1306.7</v>
      </c>
      <c r="E1639" s="36">
        <v>1365.1000000000001</v>
      </c>
      <c r="F1639" s="36">
        <v>29</v>
      </c>
      <c r="G1639" s="36">
        <v>0.4153</v>
      </c>
    </row>
    <row r="1640" spans="1:7" ht="15" customHeight="1">
      <c r="A1640" s="36" t="str">
        <f t="shared" si="167"/>
        <v>浙江</v>
      </c>
      <c r="B1640" s="36" t="s">
        <v>2210</v>
      </c>
      <c r="C1640" s="36" t="s">
        <v>2211</v>
      </c>
      <c r="D1640" s="36">
        <v>1332.25</v>
      </c>
      <c r="E1640" s="36">
        <v>1419.8500000000001</v>
      </c>
      <c r="F1640" s="36">
        <v>30</v>
      </c>
      <c r="G1640" s="36">
        <v>0.4153</v>
      </c>
    </row>
    <row r="1641" spans="1:7" ht="15" customHeight="1">
      <c r="A1641" s="36" t="str">
        <f t="shared" si="167"/>
        <v>浙江</v>
      </c>
      <c r="B1641" s="36" t="str">
        <f>B1640</f>
        <v>湖州市</v>
      </c>
      <c r="C1641" s="36" t="s">
        <v>2212</v>
      </c>
      <c r="D1641" s="36">
        <v>1332.25</v>
      </c>
      <c r="E1641" s="36">
        <v>1419.8500000000001</v>
      </c>
      <c r="F1641" s="36">
        <v>30</v>
      </c>
      <c r="G1641" s="36">
        <v>0.4153</v>
      </c>
    </row>
    <row r="1642" spans="1:7" ht="15" customHeight="1">
      <c r="A1642" s="36" t="str">
        <f t="shared" si="167"/>
        <v>浙江</v>
      </c>
      <c r="B1642" s="36" t="str">
        <f>B1641</f>
        <v>湖州市</v>
      </c>
      <c r="C1642" s="36" t="s">
        <v>2213</v>
      </c>
      <c r="D1642" s="36">
        <v>1310.3499999999999</v>
      </c>
      <c r="E1642" s="36">
        <v>1394.3</v>
      </c>
      <c r="F1642" s="36">
        <v>30</v>
      </c>
      <c r="G1642" s="36">
        <v>0.4153</v>
      </c>
    </row>
    <row r="1643" spans="1:7" ht="15" customHeight="1">
      <c r="A1643" s="36" t="str">
        <f t="shared" si="167"/>
        <v>浙江</v>
      </c>
      <c r="B1643" s="36" t="str">
        <f>B1642</f>
        <v>湖州市</v>
      </c>
      <c r="C1643" s="36" t="s">
        <v>2214</v>
      </c>
      <c r="D1643" s="36">
        <v>1361.45</v>
      </c>
      <c r="E1643" s="36">
        <v>1460</v>
      </c>
      <c r="F1643" s="36">
        <v>31</v>
      </c>
      <c r="G1643" s="36">
        <v>0.4153</v>
      </c>
    </row>
    <row r="1644" spans="1:7" ht="15" customHeight="1">
      <c r="A1644" s="36" t="str">
        <f t="shared" ref="A1644:A1675" si="170">A1643</f>
        <v>浙江</v>
      </c>
      <c r="B1644" s="36" t="str">
        <f>B1643</f>
        <v>湖州市</v>
      </c>
      <c r="C1644" s="36" t="s">
        <v>2215</v>
      </c>
      <c r="D1644" s="36">
        <v>1310.3499999999999</v>
      </c>
      <c r="E1644" s="36">
        <v>1394.3</v>
      </c>
      <c r="F1644" s="36">
        <v>30</v>
      </c>
      <c r="G1644" s="36">
        <v>0.4153</v>
      </c>
    </row>
    <row r="1645" spans="1:7" ht="15" customHeight="1">
      <c r="A1645" s="36" t="str">
        <f t="shared" si="170"/>
        <v>浙江</v>
      </c>
      <c r="B1645" s="36" t="s">
        <v>2216</v>
      </c>
      <c r="C1645" s="36" t="s">
        <v>2217</v>
      </c>
      <c r="D1645" s="36">
        <v>1332.25</v>
      </c>
      <c r="E1645" s="36">
        <v>1416.2</v>
      </c>
      <c r="F1645" s="36">
        <v>30</v>
      </c>
      <c r="G1645" s="36">
        <v>0.4153</v>
      </c>
    </row>
    <row r="1646" spans="1:7" ht="15" customHeight="1">
      <c r="A1646" s="36" t="str">
        <f t="shared" si="170"/>
        <v>浙江</v>
      </c>
      <c r="B1646" s="36" t="str">
        <f t="shared" ref="B1646:B1651" si="171">B1645</f>
        <v>嘉兴市</v>
      </c>
      <c r="C1646" s="36" t="s">
        <v>2218</v>
      </c>
      <c r="D1646" s="36">
        <v>1332.25</v>
      </c>
      <c r="E1646" s="36">
        <v>1416.2</v>
      </c>
      <c r="F1646" s="36">
        <v>30</v>
      </c>
      <c r="G1646" s="36">
        <v>0.4153</v>
      </c>
    </row>
    <row r="1647" spans="1:7" ht="15" customHeight="1">
      <c r="A1647" s="36" t="str">
        <f t="shared" si="170"/>
        <v>浙江</v>
      </c>
      <c r="B1647" s="36" t="str">
        <f t="shared" si="171"/>
        <v>嘉兴市</v>
      </c>
      <c r="C1647" s="36" t="s">
        <v>2219</v>
      </c>
      <c r="D1647" s="36">
        <v>1332.25</v>
      </c>
      <c r="E1647" s="36">
        <v>1416.2</v>
      </c>
      <c r="F1647" s="36">
        <v>30</v>
      </c>
      <c r="G1647" s="36">
        <v>0.4153</v>
      </c>
    </row>
    <row r="1648" spans="1:7" ht="15" customHeight="1">
      <c r="A1648" s="36" t="str">
        <f t="shared" si="170"/>
        <v>浙江</v>
      </c>
      <c r="B1648" s="36" t="str">
        <f t="shared" si="171"/>
        <v>嘉兴市</v>
      </c>
      <c r="C1648" s="36" t="s">
        <v>2220</v>
      </c>
      <c r="D1648" s="36">
        <v>1405.25</v>
      </c>
      <c r="E1648" s="36">
        <v>1492.85</v>
      </c>
      <c r="F1648" s="36">
        <v>30</v>
      </c>
      <c r="G1648" s="36">
        <v>0.4153</v>
      </c>
    </row>
    <row r="1649" spans="1:7" ht="15" customHeight="1">
      <c r="A1649" s="36" t="str">
        <f t="shared" si="170"/>
        <v>浙江</v>
      </c>
      <c r="B1649" s="36" t="str">
        <f t="shared" si="171"/>
        <v>嘉兴市</v>
      </c>
      <c r="C1649" s="36" t="s">
        <v>2221</v>
      </c>
      <c r="D1649" s="36">
        <v>1332.25</v>
      </c>
      <c r="E1649" s="36">
        <v>1416.2</v>
      </c>
      <c r="F1649" s="36">
        <v>30</v>
      </c>
      <c r="G1649" s="36">
        <v>0.4153</v>
      </c>
    </row>
    <row r="1650" spans="1:7" ht="15" customHeight="1">
      <c r="A1650" s="36" t="str">
        <f t="shared" si="170"/>
        <v>浙江</v>
      </c>
      <c r="B1650" s="36" t="str">
        <f t="shared" si="171"/>
        <v>嘉兴市</v>
      </c>
      <c r="C1650" s="36" t="s">
        <v>2222</v>
      </c>
      <c r="D1650" s="36">
        <v>1332.25</v>
      </c>
      <c r="E1650" s="36">
        <v>1419.8500000000001</v>
      </c>
      <c r="F1650" s="36">
        <v>30</v>
      </c>
      <c r="G1650" s="36">
        <v>0.4153</v>
      </c>
    </row>
    <row r="1651" spans="1:7" ht="15" customHeight="1">
      <c r="A1651" s="36" t="str">
        <f t="shared" si="170"/>
        <v>浙江</v>
      </c>
      <c r="B1651" s="36" t="str">
        <f t="shared" si="171"/>
        <v>嘉兴市</v>
      </c>
      <c r="C1651" s="36" t="s">
        <v>2223</v>
      </c>
      <c r="D1651" s="36">
        <v>1332.25</v>
      </c>
      <c r="E1651" s="36">
        <v>1416.2</v>
      </c>
      <c r="F1651" s="36">
        <v>30</v>
      </c>
      <c r="G1651" s="36">
        <v>0.4153</v>
      </c>
    </row>
    <row r="1652" spans="1:7" ht="15" customHeight="1">
      <c r="A1652" s="36" t="str">
        <f t="shared" si="170"/>
        <v>浙江</v>
      </c>
      <c r="B1652" s="36" t="s">
        <v>2224</v>
      </c>
      <c r="C1652" s="36" t="s">
        <v>2225</v>
      </c>
      <c r="D1652" s="36">
        <v>1284.8</v>
      </c>
      <c r="E1652" s="36">
        <v>1350.5</v>
      </c>
      <c r="F1652" s="36">
        <v>29</v>
      </c>
      <c r="G1652" s="36">
        <v>0.4153</v>
      </c>
    </row>
    <row r="1653" spans="1:7" ht="15" customHeight="1">
      <c r="A1653" s="36" t="str">
        <f t="shared" si="170"/>
        <v>浙江</v>
      </c>
      <c r="B1653" s="36" t="str">
        <f t="shared" ref="B1653:B1660" si="172">B1652</f>
        <v>金华市</v>
      </c>
      <c r="C1653" s="36" t="s">
        <v>2226</v>
      </c>
      <c r="D1653" s="36">
        <v>1284.8</v>
      </c>
      <c r="E1653" s="36">
        <v>1350.5</v>
      </c>
      <c r="F1653" s="36">
        <v>29</v>
      </c>
      <c r="G1653" s="36">
        <v>0.4153</v>
      </c>
    </row>
    <row r="1654" spans="1:7" ht="15" customHeight="1">
      <c r="A1654" s="36" t="str">
        <f t="shared" si="170"/>
        <v>浙江</v>
      </c>
      <c r="B1654" s="36" t="str">
        <f t="shared" si="172"/>
        <v>金华市</v>
      </c>
      <c r="C1654" s="36" t="s">
        <v>2227</v>
      </c>
      <c r="D1654" s="36">
        <v>1284.8</v>
      </c>
      <c r="E1654" s="36">
        <v>1354.15</v>
      </c>
      <c r="F1654" s="36">
        <v>29</v>
      </c>
      <c r="G1654" s="36">
        <v>0.4153</v>
      </c>
    </row>
    <row r="1655" spans="1:7" ht="15" customHeight="1">
      <c r="A1655" s="36" t="str">
        <f t="shared" si="170"/>
        <v>浙江</v>
      </c>
      <c r="B1655" s="36" t="str">
        <f t="shared" si="172"/>
        <v>金华市</v>
      </c>
      <c r="C1655" s="36" t="s">
        <v>2228</v>
      </c>
      <c r="D1655" s="36">
        <v>1306.7</v>
      </c>
      <c r="E1655" s="36">
        <v>1368.75</v>
      </c>
      <c r="F1655" s="36">
        <v>29</v>
      </c>
      <c r="G1655" s="36">
        <v>0.4153</v>
      </c>
    </row>
    <row r="1656" spans="1:7" ht="15" customHeight="1">
      <c r="A1656" s="36" t="str">
        <f t="shared" si="170"/>
        <v>浙江</v>
      </c>
      <c r="B1656" s="36" t="str">
        <f t="shared" si="172"/>
        <v>金华市</v>
      </c>
      <c r="C1656" s="36" t="s">
        <v>2229</v>
      </c>
      <c r="D1656" s="36">
        <v>1292.0999999999999</v>
      </c>
      <c r="E1656" s="36">
        <v>1350.5</v>
      </c>
      <c r="F1656" s="36">
        <v>28</v>
      </c>
      <c r="G1656" s="36">
        <v>0.4153</v>
      </c>
    </row>
    <row r="1657" spans="1:7" ht="15" customHeight="1">
      <c r="A1657" s="36" t="str">
        <f t="shared" si="170"/>
        <v>浙江</v>
      </c>
      <c r="B1657" s="36" t="str">
        <f t="shared" si="172"/>
        <v>金华市</v>
      </c>
      <c r="C1657" s="36" t="s">
        <v>2230</v>
      </c>
      <c r="D1657" s="36">
        <v>1306.7</v>
      </c>
      <c r="E1657" s="36">
        <v>1368.75</v>
      </c>
      <c r="F1657" s="36">
        <v>29</v>
      </c>
      <c r="G1657" s="36">
        <v>0.4153</v>
      </c>
    </row>
    <row r="1658" spans="1:7" ht="15" customHeight="1">
      <c r="A1658" s="36" t="str">
        <f t="shared" si="170"/>
        <v>浙江</v>
      </c>
      <c r="B1658" s="36" t="str">
        <f t="shared" si="172"/>
        <v>金华市</v>
      </c>
      <c r="C1658" s="36" t="s">
        <v>2231</v>
      </c>
      <c r="D1658" s="36">
        <v>1273.8500000000001</v>
      </c>
      <c r="E1658" s="36">
        <v>1335.9</v>
      </c>
      <c r="F1658" s="36">
        <v>28</v>
      </c>
      <c r="G1658" s="36">
        <v>0.4153</v>
      </c>
    </row>
    <row r="1659" spans="1:7" ht="15" customHeight="1">
      <c r="A1659" s="36" t="str">
        <f t="shared" si="170"/>
        <v>浙江</v>
      </c>
      <c r="B1659" s="36" t="str">
        <f t="shared" si="172"/>
        <v>金华市</v>
      </c>
      <c r="C1659" s="36" t="s">
        <v>2232</v>
      </c>
      <c r="D1659" s="36">
        <v>1284.8</v>
      </c>
      <c r="E1659" s="36">
        <v>1354.15</v>
      </c>
      <c r="F1659" s="36">
        <v>29</v>
      </c>
      <c r="G1659" s="36">
        <v>0.4153</v>
      </c>
    </row>
    <row r="1660" spans="1:7" ht="15" customHeight="1">
      <c r="A1660" s="36" t="str">
        <f t="shared" si="170"/>
        <v>浙江</v>
      </c>
      <c r="B1660" s="36" t="str">
        <f t="shared" si="172"/>
        <v>金华市</v>
      </c>
      <c r="C1660" s="36" t="s">
        <v>2233</v>
      </c>
      <c r="D1660" s="36">
        <v>1306.7</v>
      </c>
      <c r="E1660" s="36">
        <v>1365.1000000000001</v>
      </c>
      <c r="F1660" s="36">
        <v>29</v>
      </c>
      <c r="G1660" s="36">
        <v>0.4153</v>
      </c>
    </row>
    <row r="1661" spans="1:7" ht="15" customHeight="1">
      <c r="A1661" s="36" t="str">
        <f t="shared" si="170"/>
        <v>浙江</v>
      </c>
      <c r="B1661" s="36" t="s">
        <v>2234</v>
      </c>
      <c r="C1661" s="36" t="s">
        <v>2235</v>
      </c>
      <c r="D1661" s="36">
        <v>1281.1499999999999</v>
      </c>
      <c r="E1661" s="36">
        <v>1343.2</v>
      </c>
      <c r="F1661" s="36">
        <v>28</v>
      </c>
      <c r="G1661" s="36">
        <v>0.4153</v>
      </c>
    </row>
    <row r="1662" spans="1:7" ht="15" customHeight="1">
      <c r="A1662" s="36" t="str">
        <f t="shared" si="170"/>
        <v>浙江</v>
      </c>
      <c r="B1662" s="36" t="str">
        <f>B1661</f>
        <v>衢州市</v>
      </c>
      <c r="C1662" s="36" t="s">
        <v>2236</v>
      </c>
      <c r="D1662" s="36">
        <v>1281.1499999999999</v>
      </c>
      <c r="E1662" s="36">
        <v>1343.2</v>
      </c>
      <c r="F1662" s="36">
        <v>28</v>
      </c>
      <c r="G1662" s="36">
        <v>0.4153</v>
      </c>
    </row>
    <row r="1663" spans="1:7" ht="15" customHeight="1">
      <c r="A1663" s="36" t="str">
        <f t="shared" si="170"/>
        <v>浙江</v>
      </c>
      <c r="B1663" s="36" t="str">
        <f>B1662</f>
        <v>衢州市</v>
      </c>
      <c r="C1663" s="36" t="s">
        <v>2237</v>
      </c>
      <c r="D1663" s="36">
        <v>1281.1499999999999</v>
      </c>
      <c r="E1663" s="36">
        <v>1339.55</v>
      </c>
      <c r="F1663" s="36">
        <v>28</v>
      </c>
      <c r="G1663" s="36">
        <v>0.4153</v>
      </c>
    </row>
    <row r="1664" spans="1:7" ht="15" customHeight="1">
      <c r="A1664" s="36" t="str">
        <f t="shared" si="170"/>
        <v>浙江</v>
      </c>
      <c r="B1664" s="36" t="str">
        <f>B1663</f>
        <v>衢州市</v>
      </c>
      <c r="C1664" s="36" t="s">
        <v>2238</v>
      </c>
      <c r="D1664" s="36">
        <v>1281.1499999999999</v>
      </c>
      <c r="E1664" s="36">
        <v>1343.2</v>
      </c>
      <c r="F1664" s="36">
        <v>28</v>
      </c>
      <c r="G1664" s="36">
        <v>0.4153</v>
      </c>
    </row>
    <row r="1665" spans="1:7" ht="15" customHeight="1">
      <c r="A1665" s="36" t="str">
        <f t="shared" si="170"/>
        <v>浙江</v>
      </c>
      <c r="B1665" s="36" t="str">
        <f>B1664</f>
        <v>衢州市</v>
      </c>
      <c r="C1665" s="36" t="s">
        <v>2239</v>
      </c>
      <c r="D1665" s="36">
        <v>1292.0999999999999</v>
      </c>
      <c r="E1665" s="36">
        <v>1361.45</v>
      </c>
      <c r="F1665" s="36">
        <v>29</v>
      </c>
      <c r="G1665" s="36">
        <v>0.4153</v>
      </c>
    </row>
    <row r="1666" spans="1:7" ht="15" customHeight="1">
      <c r="A1666" s="36" t="str">
        <f t="shared" si="170"/>
        <v>浙江</v>
      </c>
      <c r="B1666" s="36" t="str">
        <f>B1665</f>
        <v>衢州市</v>
      </c>
      <c r="C1666" s="36" t="s">
        <v>2240</v>
      </c>
      <c r="D1666" s="36">
        <v>1284.8</v>
      </c>
      <c r="E1666" s="36">
        <v>1350.5</v>
      </c>
      <c r="F1666" s="36">
        <v>29</v>
      </c>
      <c r="G1666" s="36">
        <v>0.4153</v>
      </c>
    </row>
    <row r="1667" spans="1:7" ht="15" customHeight="1">
      <c r="A1667" s="36" t="str">
        <f t="shared" si="170"/>
        <v>浙江</v>
      </c>
      <c r="B1667" s="36" t="s">
        <v>2241</v>
      </c>
      <c r="C1667" s="36" t="s">
        <v>2242</v>
      </c>
      <c r="D1667" s="36">
        <v>1416.2</v>
      </c>
      <c r="E1667" s="36">
        <v>1485.5500000000002</v>
      </c>
      <c r="F1667" s="36">
        <v>30</v>
      </c>
      <c r="G1667" s="36">
        <v>0.4153</v>
      </c>
    </row>
    <row r="1668" spans="1:7" ht="15" customHeight="1">
      <c r="A1668" s="36" t="str">
        <f t="shared" si="170"/>
        <v>浙江</v>
      </c>
      <c r="B1668" s="36" t="str">
        <f>B1667</f>
        <v>舟山市</v>
      </c>
      <c r="C1668" s="36" t="s">
        <v>2243</v>
      </c>
      <c r="D1668" s="36">
        <v>1416.2</v>
      </c>
      <c r="E1668" s="36">
        <v>1478.25</v>
      </c>
      <c r="F1668" s="36">
        <v>29</v>
      </c>
      <c r="G1668" s="36">
        <v>0.4153</v>
      </c>
    </row>
    <row r="1669" spans="1:7" ht="15" customHeight="1">
      <c r="A1669" s="36" t="str">
        <f t="shared" si="170"/>
        <v>浙江</v>
      </c>
      <c r="B1669" s="36" t="str">
        <f>B1668</f>
        <v>舟山市</v>
      </c>
      <c r="C1669" s="36" t="s">
        <v>2244</v>
      </c>
      <c r="D1669" s="36">
        <v>1419.8500000000001</v>
      </c>
      <c r="E1669" s="36">
        <v>1489.2</v>
      </c>
      <c r="F1669" s="36">
        <v>30</v>
      </c>
      <c r="G1669" s="36">
        <v>0.4153</v>
      </c>
    </row>
    <row r="1670" spans="1:7" ht="15" customHeight="1">
      <c r="A1670" s="36" t="str">
        <f t="shared" si="170"/>
        <v>浙江</v>
      </c>
      <c r="B1670" s="36" t="str">
        <f>B1669</f>
        <v>舟山市</v>
      </c>
      <c r="C1670" s="36" t="s">
        <v>2245</v>
      </c>
      <c r="D1670" s="36">
        <v>1419.8500000000001</v>
      </c>
      <c r="E1670" s="36">
        <v>1496.4999999999998</v>
      </c>
      <c r="F1670" s="36">
        <v>30</v>
      </c>
      <c r="G1670" s="36">
        <v>0.4153</v>
      </c>
    </row>
    <row r="1671" spans="1:7" ht="15" customHeight="1">
      <c r="A1671" s="36" t="str">
        <f t="shared" si="170"/>
        <v>浙江</v>
      </c>
      <c r="B1671" s="36" t="s">
        <v>2246</v>
      </c>
      <c r="C1671" s="36" t="s">
        <v>2247</v>
      </c>
      <c r="D1671" s="36">
        <v>1295.75</v>
      </c>
      <c r="E1671" s="36">
        <v>1350.5</v>
      </c>
      <c r="F1671" s="36">
        <v>28</v>
      </c>
      <c r="G1671" s="36">
        <v>0.4153</v>
      </c>
    </row>
    <row r="1672" spans="1:7" ht="15" customHeight="1">
      <c r="A1672" s="36" t="str">
        <f t="shared" si="170"/>
        <v>浙江</v>
      </c>
      <c r="B1672" s="36" t="str">
        <f t="shared" ref="B1672:B1679" si="173">B1671</f>
        <v>台州市</v>
      </c>
      <c r="C1672" s="36" t="s">
        <v>2248</v>
      </c>
      <c r="D1672" s="36">
        <v>1295.75</v>
      </c>
      <c r="E1672" s="36">
        <v>1350.5</v>
      </c>
      <c r="F1672" s="36">
        <v>28</v>
      </c>
      <c r="G1672" s="36">
        <v>0.4153</v>
      </c>
    </row>
    <row r="1673" spans="1:7" ht="15" customHeight="1">
      <c r="A1673" s="36" t="str">
        <f t="shared" si="170"/>
        <v>浙江</v>
      </c>
      <c r="B1673" s="36" t="str">
        <f t="shared" si="173"/>
        <v>台州市</v>
      </c>
      <c r="C1673" s="36" t="s">
        <v>2249</v>
      </c>
      <c r="D1673" s="36">
        <v>1295.75</v>
      </c>
      <c r="E1673" s="36">
        <v>1350.5</v>
      </c>
      <c r="F1673" s="36">
        <v>28</v>
      </c>
      <c r="G1673" s="36">
        <v>0.4153</v>
      </c>
    </row>
    <row r="1674" spans="1:7" ht="15" customHeight="1">
      <c r="A1674" s="36" t="str">
        <f t="shared" si="170"/>
        <v>浙江</v>
      </c>
      <c r="B1674" s="36" t="str">
        <f t="shared" si="173"/>
        <v>台州市</v>
      </c>
      <c r="C1674" s="36" t="s">
        <v>2250</v>
      </c>
      <c r="D1674" s="36">
        <v>1295.75</v>
      </c>
      <c r="E1674" s="36">
        <v>1346.85</v>
      </c>
      <c r="F1674" s="36">
        <v>28</v>
      </c>
      <c r="G1674" s="36">
        <v>0.4153</v>
      </c>
    </row>
    <row r="1675" spans="1:7" ht="15" customHeight="1">
      <c r="A1675" s="36" t="str">
        <f t="shared" si="170"/>
        <v>浙江</v>
      </c>
      <c r="B1675" s="36" t="str">
        <f t="shared" si="173"/>
        <v>台州市</v>
      </c>
      <c r="C1675" s="36" t="s">
        <v>2251</v>
      </c>
      <c r="D1675" s="36">
        <v>1295.75</v>
      </c>
      <c r="E1675" s="36">
        <v>1350.5</v>
      </c>
      <c r="F1675" s="36">
        <v>28</v>
      </c>
      <c r="G1675" s="36">
        <v>0.4153</v>
      </c>
    </row>
    <row r="1676" spans="1:7" ht="15" customHeight="1">
      <c r="A1676" s="36" t="str">
        <f t="shared" ref="A1676:A1688" si="174">A1675</f>
        <v>浙江</v>
      </c>
      <c r="B1676" s="36" t="str">
        <f t="shared" si="173"/>
        <v>台州市</v>
      </c>
      <c r="C1676" s="36" t="s">
        <v>2252</v>
      </c>
      <c r="D1676" s="36">
        <v>1295.75</v>
      </c>
      <c r="E1676" s="36">
        <v>1346.85</v>
      </c>
      <c r="F1676" s="36">
        <v>28</v>
      </c>
      <c r="G1676" s="36">
        <v>0.4153</v>
      </c>
    </row>
    <row r="1677" spans="1:7" ht="15" customHeight="1">
      <c r="A1677" s="36" t="str">
        <f t="shared" si="174"/>
        <v>浙江</v>
      </c>
      <c r="B1677" s="36" t="str">
        <f t="shared" si="173"/>
        <v>台州市</v>
      </c>
      <c r="C1677" s="36" t="s">
        <v>2253</v>
      </c>
      <c r="D1677" s="36">
        <v>1295.75</v>
      </c>
      <c r="E1677" s="36">
        <v>1350.5</v>
      </c>
      <c r="F1677" s="36">
        <v>29</v>
      </c>
      <c r="G1677" s="36">
        <v>0.4153</v>
      </c>
    </row>
    <row r="1678" spans="1:7" ht="15" customHeight="1">
      <c r="A1678" s="36" t="str">
        <f t="shared" si="174"/>
        <v>浙江</v>
      </c>
      <c r="B1678" s="36" t="str">
        <f t="shared" si="173"/>
        <v>台州市</v>
      </c>
      <c r="C1678" s="36" t="s">
        <v>2254</v>
      </c>
      <c r="D1678" s="36">
        <v>1295.75</v>
      </c>
      <c r="E1678" s="36">
        <v>1354.15</v>
      </c>
      <c r="F1678" s="36">
        <v>29</v>
      </c>
      <c r="G1678" s="36">
        <v>0.4153</v>
      </c>
    </row>
    <row r="1679" spans="1:7" ht="15" customHeight="1">
      <c r="A1679" s="36" t="str">
        <f t="shared" si="174"/>
        <v>浙江</v>
      </c>
      <c r="B1679" s="36" t="str">
        <f t="shared" si="173"/>
        <v>台州市</v>
      </c>
      <c r="C1679" s="36" t="s">
        <v>2255</v>
      </c>
      <c r="D1679" s="36">
        <v>1292.0999999999999</v>
      </c>
      <c r="E1679" s="36">
        <v>1350.5</v>
      </c>
      <c r="F1679" s="36">
        <v>28</v>
      </c>
      <c r="G1679" s="36">
        <v>0.4153</v>
      </c>
    </row>
    <row r="1680" spans="1:7" ht="15" customHeight="1">
      <c r="A1680" s="36" t="str">
        <f t="shared" si="174"/>
        <v>浙江</v>
      </c>
      <c r="B1680" s="36" t="s">
        <v>2256</v>
      </c>
      <c r="C1680" s="36" t="s">
        <v>2257</v>
      </c>
      <c r="D1680" s="36">
        <v>1273.8500000000001</v>
      </c>
      <c r="E1680" s="36">
        <v>1332.25</v>
      </c>
      <c r="F1680" s="36">
        <v>28</v>
      </c>
      <c r="G1680" s="36">
        <v>0.4153</v>
      </c>
    </row>
    <row r="1681" spans="1:7" ht="15" customHeight="1">
      <c r="A1681" s="36" t="str">
        <f t="shared" si="174"/>
        <v>浙江</v>
      </c>
      <c r="B1681" s="36" t="str">
        <f t="shared" ref="B1681:B1688" si="175">B1680</f>
        <v>丽水市</v>
      </c>
      <c r="C1681" s="36" t="s">
        <v>2258</v>
      </c>
      <c r="D1681" s="36">
        <v>1273.8500000000001</v>
      </c>
      <c r="E1681" s="36">
        <v>1328.6000000000001</v>
      </c>
      <c r="F1681" s="36">
        <v>28</v>
      </c>
      <c r="G1681" s="36">
        <v>0.4153</v>
      </c>
    </row>
    <row r="1682" spans="1:7" ht="15" customHeight="1">
      <c r="A1682" s="36" t="str">
        <f t="shared" si="174"/>
        <v>浙江</v>
      </c>
      <c r="B1682" s="36" t="str">
        <f t="shared" si="175"/>
        <v>丽水市</v>
      </c>
      <c r="C1682" s="36" t="s">
        <v>2259</v>
      </c>
      <c r="D1682" s="36">
        <v>1292.0999999999999</v>
      </c>
      <c r="E1682" s="36">
        <v>1343.2</v>
      </c>
      <c r="F1682" s="36">
        <v>28</v>
      </c>
      <c r="G1682" s="36">
        <v>0.4153</v>
      </c>
    </row>
    <row r="1683" spans="1:7" ht="15" customHeight="1">
      <c r="A1683" s="36" t="str">
        <f t="shared" si="174"/>
        <v>浙江</v>
      </c>
      <c r="B1683" s="36" t="str">
        <f t="shared" si="175"/>
        <v>丽水市</v>
      </c>
      <c r="C1683" s="36" t="s">
        <v>2260</v>
      </c>
      <c r="D1683" s="36">
        <v>1292.0999999999999</v>
      </c>
      <c r="E1683" s="36">
        <v>1346.85</v>
      </c>
      <c r="F1683" s="36">
        <v>28</v>
      </c>
      <c r="G1683" s="36">
        <v>0.4153</v>
      </c>
    </row>
    <row r="1684" spans="1:7" ht="15" customHeight="1">
      <c r="A1684" s="36" t="str">
        <f t="shared" si="174"/>
        <v>浙江</v>
      </c>
      <c r="B1684" s="36" t="str">
        <f t="shared" si="175"/>
        <v>丽水市</v>
      </c>
      <c r="C1684" s="36" t="s">
        <v>2261</v>
      </c>
      <c r="D1684" s="36">
        <v>1273.8500000000001</v>
      </c>
      <c r="E1684" s="36">
        <v>1335.9</v>
      </c>
      <c r="F1684" s="36">
        <v>28</v>
      </c>
      <c r="G1684" s="36">
        <v>0.4153</v>
      </c>
    </row>
    <row r="1685" spans="1:7" ht="15" customHeight="1">
      <c r="A1685" s="36" t="str">
        <f t="shared" si="174"/>
        <v>浙江</v>
      </c>
      <c r="B1685" s="36" t="str">
        <f t="shared" si="175"/>
        <v>丽水市</v>
      </c>
      <c r="C1685" s="36" t="s">
        <v>2262</v>
      </c>
      <c r="D1685" s="36">
        <v>1273.8500000000001</v>
      </c>
      <c r="E1685" s="36">
        <v>1332.25</v>
      </c>
      <c r="F1685" s="36">
        <v>28</v>
      </c>
      <c r="G1685" s="36">
        <v>0.4153</v>
      </c>
    </row>
    <row r="1686" spans="1:7" ht="15" customHeight="1">
      <c r="A1686" s="36" t="str">
        <f t="shared" si="174"/>
        <v>浙江</v>
      </c>
      <c r="B1686" s="36" t="str">
        <f t="shared" si="175"/>
        <v>丽水市</v>
      </c>
      <c r="C1686" s="36" t="s">
        <v>2263</v>
      </c>
      <c r="D1686" s="36">
        <v>1273.8500000000001</v>
      </c>
      <c r="E1686" s="36">
        <v>1332.25</v>
      </c>
      <c r="F1686" s="36">
        <v>28</v>
      </c>
      <c r="G1686" s="36">
        <v>0.4153</v>
      </c>
    </row>
    <row r="1687" spans="1:7" ht="15" customHeight="1">
      <c r="A1687" s="36" t="str">
        <f t="shared" si="174"/>
        <v>浙江</v>
      </c>
      <c r="B1687" s="36" t="str">
        <f t="shared" si="175"/>
        <v>丽水市</v>
      </c>
      <c r="C1687" s="36" t="s">
        <v>2264</v>
      </c>
      <c r="D1687" s="36">
        <v>1306.7</v>
      </c>
      <c r="E1687" s="36">
        <v>1365.1000000000001</v>
      </c>
      <c r="F1687" s="36">
        <v>27</v>
      </c>
      <c r="G1687" s="36">
        <v>0.4153</v>
      </c>
    </row>
    <row r="1688" spans="1:7" ht="15" customHeight="1">
      <c r="A1688" s="36" t="str">
        <f t="shared" si="174"/>
        <v>浙江</v>
      </c>
      <c r="B1688" s="36" t="str">
        <f t="shared" si="175"/>
        <v>丽水市</v>
      </c>
      <c r="C1688" s="36" t="s">
        <v>2265</v>
      </c>
      <c r="D1688" s="36">
        <v>1306.7</v>
      </c>
      <c r="E1688" s="36">
        <v>1368.75</v>
      </c>
      <c r="F1688" s="36">
        <v>27</v>
      </c>
      <c r="G1688" s="36">
        <v>0.4153</v>
      </c>
    </row>
    <row r="1689" spans="1:7" ht="15" customHeight="1">
      <c r="A1689" s="36" t="s">
        <v>2266</v>
      </c>
      <c r="B1689" s="36" t="s">
        <v>2267</v>
      </c>
      <c r="C1689" s="36" t="s">
        <v>2267</v>
      </c>
      <c r="D1689" s="36">
        <v>1616.92</v>
      </c>
      <c r="E1689" s="36">
        <v>1653.6</v>
      </c>
      <c r="F1689" s="36">
        <v>15</v>
      </c>
      <c r="G1689" s="36">
        <v>0.42980000000000002</v>
      </c>
    </row>
    <row r="1690" spans="1:7" ht="15" customHeight="1">
      <c r="A1690" s="36" t="str">
        <f t="shared" ref="A1690:A1706" si="176">A1689</f>
        <v>海南</v>
      </c>
      <c r="B1690" s="36" t="s">
        <v>2268</v>
      </c>
      <c r="C1690" s="36" t="s">
        <v>2268</v>
      </c>
      <c r="D1690" s="36">
        <v>1659.81</v>
      </c>
      <c r="E1690" s="36">
        <v>1699.29</v>
      </c>
      <c r="F1690" s="36">
        <v>15</v>
      </c>
      <c r="G1690" s="36">
        <v>0.42980000000000002</v>
      </c>
    </row>
    <row r="1691" spans="1:7" ht="15" customHeight="1">
      <c r="A1691" s="36" t="str">
        <f t="shared" si="176"/>
        <v>海南</v>
      </c>
      <c r="B1691" s="36" t="s">
        <v>2269</v>
      </c>
      <c r="C1691" s="36" t="s">
        <v>2269</v>
      </c>
      <c r="D1691" s="36">
        <v>1748.85</v>
      </c>
      <c r="E1691" s="36">
        <v>1782.58</v>
      </c>
      <c r="F1691" s="36">
        <v>13</v>
      </c>
      <c r="G1691" s="36">
        <v>0.42980000000000002</v>
      </c>
    </row>
    <row r="1692" spans="1:7" ht="15" customHeight="1">
      <c r="A1692" s="36" t="str">
        <f t="shared" si="176"/>
        <v>海南</v>
      </c>
      <c r="B1692" s="36" t="s">
        <v>2270</v>
      </c>
      <c r="C1692" s="36" t="s">
        <v>2270</v>
      </c>
      <c r="D1692" s="36">
        <v>1559.75</v>
      </c>
      <c r="E1692" s="36">
        <v>1584.38</v>
      </c>
      <c r="F1692" s="36">
        <v>12</v>
      </c>
      <c r="G1692" s="36">
        <v>0.42980000000000002</v>
      </c>
    </row>
    <row r="1693" spans="1:7" ht="15" customHeight="1">
      <c r="A1693" s="36" t="str">
        <f t="shared" si="176"/>
        <v>海南</v>
      </c>
      <c r="B1693" s="36" t="s">
        <v>2271</v>
      </c>
      <c r="C1693" s="36" t="s">
        <v>2271</v>
      </c>
      <c r="D1693" s="36">
        <v>1652.54</v>
      </c>
      <c r="E1693" s="36">
        <v>1687.65</v>
      </c>
      <c r="F1693" s="36">
        <v>14</v>
      </c>
      <c r="G1693" s="36">
        <v>0.42980000000000002</v>
      </c>
    </row>
    <row r="1694" spans="1:7" ht="15" customHeight="1">
      <c r="A1694" s="36" t="str">
        <f t="shared" si="176"/>
        <v>海南</v>
      </c>
      <c r="B1694" s="36" t="s">
        <v>2272</v>
      </c>
      <c r="C1694" s="36" t="s">
        <v>2272</v>
      </c>
      <c r="D1694" s="36">
        <v>1616.92</v>
      </c>
      <c r="E1694" s="36">
        <v>1653.6</v>
      </c>
      <c r="F1694" s="36">
        <v>15</v>
      </c>
      <c r="G1694" s="36">
        <v>0.42980000000000002</v>
      </c>
    </row>
    <row r="1695" spans="1:7" ht="15" customHeight="1">
      <c r="A1695" s="36" t="str">
        <f t="shared" si="176"/>
        <v>海南</v>
      </c>
      <c r="B1695" s="36" t="s">
        <v>2273</v>
      </c>
      <c r="C1695" s="36" t="s">
        <v>2273</v>
      </c>
      <c r="D1695" s="36">
        <v>1559.8</v>
      </c>
      <c r="E1695" s="36">
        <v>1584.7</v>
      </c>
      <c r="F1695" s="36">
        <v>13</v>
      </c>
      <c r="G1695" s="36">
        <v>0.42980000000000002</v>
      </c>
    </row>
    <row r="1696" spans="1:7" ht="15" customHeight="1">
      <c r="A1696" s="36" t="str">
        <f t="shared" si="176"/>
        <v>海南</v>
      </c>
      <c r="B1696" s="36" t="s">
        <v>2274</v>
      </c>
      <c r="C1696" s="36" t="s">
        <v>2274</v>
      </c>
      <c r="D1696" s="36">
        <v>1559.75</v>
      </c>
      <c r="E1696" s="36">
        <v>1582.1</v>
      </c>
      <c r="F1696" s="36">
        <v>12</v>
      </c>
      <c r="G1696" s="36">
        <v>0.42980000000000002</v>
      </c>
    </row>
    <row r="1697" spans="1:7" ht="15" customHeight="1">
      <c r="A1697" s="36" t="str">
        <f t="shared" si="176"/>
        <v>海南</v>
      </c>
      <c r="B1697" s="36" t="s">
        <v>2275</v>
      </c>
      <c r="C1697" s="36" t="s">
        <v>2275</v>
      </c>
      <c r="D1697" s="36">
        <v>1559.75</v>
      </c>
      <c r="E1697" s="36">
        <v>1582.58</v>
      </c>
      <c r="F1697" s="36">
        <v>12</v>
      </c>
      <c r="G1697" s="36">
        <v>0.42980000000000002</v>
      </c>
    </row>
    <row r="1698" spans="1:7" ht="15" customHeight="1">
      <c r="A1698" s="36" t="str">
        <f t="shared" si="176"/>
        <v>海南</v>
      </c>
      <c r="B1698" s="36" t="s">
        <v>2276</v>
      </c>
      <c r="C1698" s="36" t="s">
        <v>2276</v>
      </c>
      <c r="D1698" s="36">
        <v>1652.55</v>
      </c>
      <c r="E1698" s="36">
        <v>1687.65</v>
      </c>
      <c r="F1698" s="36">
        <v>14</v>
      </c>
      <c r="G1698" s="36">
        <v>0.42980000000000002</v>
      </c>
    </row>
    <row r="1699" spans="1:7" ht="15" customHeight="1">
      <c r="A1699" s="36" t="str">
        <f t="shared" si="176"/>
        <v>海南</v>
      </c>
      <c r="B1699" s="36" t="s">
        <v>2277</v>
      </c>
      <c r="C1699" s="36" t="s">
        <v>2277</v>
      </c>
      <c r="D1699" s="36">
        <v>1652.54</v>
      </c>
      <c r="E1699" s="36">
        <v>1685.09</v>
      </c>
      <c r="F1699" s="36">
        <v>14</v>
      </c>
      <c r="G1699" s="36">
        <v>0.42980000000000002</v>
      </c>
    </row>
    <row r="1700" spans="1:7" ht="15" customHeight="1">
      <c r="A1700" s="36" t="str">
        <f t="shared" si="176"/>
        <v>海南</v>
      </c>
      <c r="B1700" s="36" t="s">
        <v>2278</v>
      </c>
      <c r="C1700" s="36" t="s">
        <v>2278</v>
      </c>
      <c r="D1700" s="36">
        <v>1652.54</v>
      </c>
      <c r="E1700" s="36">
        <v>1684.97</v>
      </c>
      <c r="F1700" s="36">
        <v>14</v>
      </c>
      <c r="G1700" s="36">
        <v>0.42980000000000002</v>
      </c>
    </row>
    <row r="1701" spans="1:7" ht="15" customHeight="1">
      <c r="A1701" s="36" t="str">
        <f t="shared" si="176"/>
        <v>海南</v>
      </c>
      <c r="B1701" s="36" t="s">
        <v>2279</v>
      </c>
      <c r="C1701" s="36" t="s">
        <v>2279</v>
      </c>
      <c r="D1701" s="36">
        <v>1652.54</v>
      </c>
      <c r="E1701" s="36">
        <v>1683.93</v>
      </c>
      <c r="F1701" s="36">
        <v>13</v>
      </c>
      <c r="G1701" s="36">
        <v>0.42980000000000002</v>
      </c>
    </row>
    <row r="1702" spans="1:7" ht="15" customHeight="1">
      <c r="A1702" s="36" t="str">
        <f t="shared" si="176"/>
        <v>海南</v>
      </c>
      <c r="B1702" s="36" t="s">
        <v>2280</v>
      </c>
      <c r="C1702" s="36" t="s">
        <v>2280</v>
      </c>
      <c r="D1702" s="36">
        <v>1620.54</v>
      </c>
      <c r="E1702" s="36">
        <v>1652.51</v>
      </c>
      <c r="F1702" s="36">
        <v>14</v>
      </c>
      <c r="G1702" s="36">
        <v>0.42980000000000002</v>
      </c>
    </row>
    <row r="1703" spans="1:7" ht="15" customHeight="1">
      <c r="A1703" s="36" t="str">
        <f t="shared" si="176"/>
        <v>海南</v>
      </c>
      <c r="B1703" s="36" t="s">
        <v>2281</v>
      </c>
      <c r="C1703" s="36" t="s">
        <v>2281</v>
      </c>
      <c r="D1703" s="36">
        <v>1659.81</v>
      </c>
      <c r="E1703" s="36">
        <v>1702.33</v>
      </c>
      <c r="F1703" s="36">
        <v>16</v>
      </c>
      <c r="G1703" s="36">
        <v>0.42980000000000002</v>
      </c>
    </row>
    <row r="1704" spans="1:7" ht="15" customHeight="1">
      <c r="A1704" s="36" t="str">
        <f t="shared" si="176"/>
        <v>海南</v>
      </c>
      <c r="B1704" s="36" t="s">
        <v>2282</v>
      </c>
      <c r="C1704" s="36" t="s">
        <v>2282</v>
      </c>
      <c r="D1704" s="36">
        <v>1659.81</v>
      </c>
      <c r="E1704" s="36">
        <v>1701</v>
      </c>
      <c r="F1704" s="36">
        <v>15</v>
      </c>
      <c r="G1704" s="36">
        <v>0.42980000000000002</v>
      </c>
    </row>
    <row r="1705" spans="1:7" ht="15" customHeight="1">
      <c r="A1705" s="36" t="str">
        <f t="shared" si="176"/>
        <v>海南</v>
      </c>
      <c r="B1705" s="36" t="s">
        <v>2283</v>
      </c>
      <c r="C1705" s="36" t="s">
        <v>2283</v>
      </c>
      <c r="D1705" s="36">
        <v>1620.54</v>
      </c>
      <c r="E1705" s="36">
        <v>1650.73</v>
      </c>
      <c r="F1705" s="36">
        <v>13</v>
      </c>
      <c r="G1705" s="36">
        <v>0.42980000000000002</v>
      </c>
    </row>
    <row r="1706" spans="1:7" ht="15" customHeight="1">
      <c r="A1706" s="36" t="str">
        <f t="shared" si="176"/>
        <v>海南</v>
      </c>
      <c r="B1706" s="36" t="s">
        <v>2284</v>
      </c>
      <c r="C1706" s="36" t="s">
        <v>2284</v>
      </c>
      <c r="D1706" s="36">
        <v>1659.81</v>
      </c>
      <c r="E1706" s="36">
        <v>1702.54</v>
      </c>
      <c r="F1706" s="36">
        <v>16</v>
      </c>
      <c r="G1706" s="36">
        <v>0.42980000000000002</v>
      </c>
    </row>
    <row r="1707" spans="1:7" ht="15" customHeight="1">
      <c r="A1707" s="36" t="s">
        <v>2285</v>
      </c>
      <c r="B1707" s="36" t="s">
        <v>2285</v>
      </c>
      <c r="C1707" s="36" t="s">
        <v>2286</v>
      </c>
      <c r="D1707" s="36">
        <v>1481</v>
      </c>
      <c r="E1707" s="36">
        <v>1776</v>
      </c>
      <c r="F1707" s="36">
        <v>38</v>
      </c>
      <c r="G1707" s="36">
        <v>0.35980000000000001</v>
      </c>
    </row>
    <row r="1708" spans="1:7" ht="15" customHeight="1">
      <c r="A1708" s="36" t="str">
        <f t="shared" ref="A1708:A1722" si="177">A1707</f>
        <v>北京</v>
      </c>
      <c r="B1708" s="36" t="str">
        <f t="shared" ref="B1708:B1722" si="178">B1707</f>
        <v>北京</v>
      </c>
      <c r="C1708" s="36" t="s">
        <v>2287</v>
      </c>
      <c r="D1708" s="36">
        <v>1483</v>
      </c>
      <c r="E1708" s="36">
        <v>1776</v>
      </c>
      <c r="F1708" s="36">
        <v>38</v>
      </c>
      <c r="G1708" s="36">
        <v>0.35980000000000001</v>
      </c>
    </row>
    <row r="1709" spans="1:7" ht="15" customHeight="1">
      <c r="A1709" s="36" t="str">
        <f t="shared" si="177"/>
        <v>北京</v>
      </c>
      <c r="B1709" s="36" t="str">
        <f t="shared" si="178"/>
        <v>北京</v>
      </c>
      <c r="C1709" s="36" t="s">
        <v>2288</v>
      </c>
      <c r="D1709" s="36">
        <v>1482</v>
      </c>
      <c r="E1709" s="36">
        <v>1776</v>
      </c>
      <c r="F1709" s="36">
        <v>37</v>
      </c>
      <c r="G1709" s="36">
        <v>0.35980000000000001</v>
      </c>
    </row>
    <row r="1710" spans="1:7" ht="15" customHeight="1">
      <c r="A1710" s="36" t="str">
        <f t="shared" si="177"/>
        <v>北京</v>
      </c>
      <c r="B1710" s="36" t="str">
        <f t="shared" si="178"/>
        <v>北京</v>
      </c>
      <c r="C1710" s="36" t="s">
        <v>2289</v>
      </c>
      <c r="D1710" s="36">
        <v>1483</v>
      </c>
      <c r="E1710" s="36">
        <v>1777</v>
      </c>
      <c r="F1710" s="36">
        <v>38</v>
      </c>
      <c r="G1710" s="36">
        <v>0.35980000000000001</v>
      </c>
    </row>
    <row r="1711" spans="1:7" ht="15" customHeight="1">
      <c r="A1711" s="36" t="str">
        <f t="shared" si="177"/>
        <v>北京</v>
      </c>
      <c r="B1711" s="36" t="str">
        <f t="shared" si="178"/>
        <v>北京</v>
      </c>
      <c r="C1711" s="36" t="s">
        <v>2290</v>
      </c>
      <c r="D1711" s="36">
        <v>1484</v>
      </c>
      <c r="E1711" s="36">
        <v>1778</v>
      </c>
      <c r="F1711" s="36">
        <v>37</v>
      </c>
      <c r="G1711" s="36">
        <v>0.35980000000000001</v>
      </c>
    </row>
    <row r="1712" spans="1:7" ht="15" customHeight="1">
      <c r="A1712" s="36" t="str">
        <f t="shared" si="177"/>
        <v>北京</v>
      </c>
      <c r="B1712" s="36" t="str">
        <f t="shared" si="178"/>
        <v>北京</v>
      </c>
      <c r="C1712" s="36" t="s">
        <v>2291</v>
      </c>
      <c r="D1712" s="36">
        <v>1483</v>
      </c>
      <c r="E1712" s="36">
        <v>1775</v>
      </c>
      <c r="F1712" s="36">
        <v>38</v>
      </c>
      <c r="G1712" s="36">
        <v>0.35980000000000001</v>
      </c>
    </row>
    <row r="1713" spans="1:7" ht="15" customHeight="1">
      <c r="A1713" s="36" t="str">
        <f t="shared" si="177"/>
        <v>北京</v>
      </c>
      <c r="B1713" s="36" t="str">
        <f t="shared" si="178"/>
        <v>北京</v>
      </c>
      <c r="C1713" s="36" t="s">
        <v>2292</v>
      </c>
      <c r="D1713" s="36">
        <v>1482</v>
      </c>
      <c r="E1713" s="36">
        <v>1781</v>
      </c>
      <c r="F1713" s="36">
        <v>38</v>
      </c>
      <c r="G1713" s="36">
        <v>0.35980000000000001</v>
      </c>
    </row>
    <row r="1714" spans="1:7" ht="15" customHeight="1">
      <c r="A1714" s="36" t="str">
        <f t="shared" si="177"/>
        <v>北京</v>
      </c>
      <c r="B1714" s="36" t="str">
        <f t="shared" si="178"/>
        <v>北京</v>
      </c>
      <c r="C1714" s="36" t="s">
        <v>2293</v>
      </c>
      <c r="D1714" s="36">
        <v>1485</v>
      </c>
      <c r="E1714" s="36">
        <v>1775</v>
      </c>
      <c r="F1714" s="36">
        <v>37</v>
      </c>
      <c r="G1714" s="36">
        <v>0.35980000000000001</v>
      </c>
    </row>
    <row r="1715" spans="1:7" ht="15" customHeight="1">
      <c r="A1715" s="36" t="str">
        <f t="shared" si="177"/>
        <v>北京</v>
      </c>
      <c r="B1715" s="36" t="str">
        <f t="shared" si="178"/>
        <v>北京</v>
      </c>
      <c r="C1715" s="36" t="s">
        <v>2294</v>
      </c>
      <c r="D1715" s="36">
        <v>1485</v>
      </c>
      <c r="E1715" s="36">
        <v>1776</v>
      </c>
      <c r="F1715" s="36">
        <v>37</v>
      </c>
      <c r="G1715" s="36">
        <v>0.35980000000000001</v>
      </c>
    </row>
    <row r="1716" spans="1:7" ht="15" customHeight="1">
      <c r="A1716" s="36" t="str">
        <f t="shared" si="177"/>
        <v>北京</v>
      </c>
      <c r="B1716" s="36" t="str">
        <f t="shared" si="178"/>
        <v>北京</v>
      </c>
      <c r="C1716" s="36" t="s">
        <v>1090</v>
      </c>
      <c r="D1716" s="36">
        <v>1482</v>
      </c>
      <c r="E1716" s="36">
        <v>1777</v>
      </c>
      <c r="F1716" s="36">
        <v>38</v>
      </c>
      <c r="G1716" s="36">
        <v>0.35980000000000001</v>
      </c>
    </row>
    <row r="1717" spans="1:7" ht="15" customHeight="1">
      <c r="A1717" s="36" t="str">
        <f t="shared" si="177"/>
        <v>北京</v>
      </c>
      <c r="B1717" s="36" t="str">
        <f t="shared" si="178"/>
        <v>北京</v>
      </c>
      <c r="C1717" s="36" t="s">
        <v>2295</v>
      </c>
      <c r="D1717" s="36">
        <v>1480</v>
      </c>
      <c r="E1717" s="36">
        <v>1776</v>
      </c>
      <c r="F1717" s="36">
        <v>37</v>
      </c>
      <c r="G1717" s="36">
        <v>0.35980000000000001</v>
      </c>
    </row>
    <row r="1718" spans="1:7" ht="15" customHeight="1">
      <c r="A1718" s="36" t="str">
        <f t="shared" si="177"/>
        <v>北京</v>
      </c>
      <c r="B1718" s="36" t="str">
        <f t="shared" si="178"/>
        <v>北京</v>
      </c>
      <c r="C1718" s="36" t="s">
        <v>2296</v>
      </c>
      <c r="D1718" s="36">
        <v>1478</v>
      </c>
      <c r="E1718" s="36">
        <v>1806</v>
      </c>
      <c r="F1718" s="36">
        <v>40</v>
      </c>
      <c r="G1718" s="36">
        <v>0.35980000000000001</v>
      </c>
    </row>
    <row r="1719" spans="1:7" ht="15" customHeight="1">
      <c r="A1719" s="36" t="str">
        <f t="shared" si="177"/>
        <v>北京</v>
      </c>
      <c r="B1719" s="36" t="str">
        <f t="shared" si="178"/>
        <v>北京</v>
      </c>
      <c r="C1719" s="36" t="s">
        <v>2297</v>
      </c>
      <c r="D1719" s="36">
        <v>1479</v>
      </c>
      <c r="E1719" s="36">
        <v>1780</v>
      </c>
      <c r="F1719" s="36">
        <v>38</v>
      </c>
      <c r="G1719" s="36">
        <v>0.35980000000000001</v>
      </c>
    </row>
    <row r="1720" spans="1:7" ht="15" customHeight="1">
      <c r="A1720" s="36" t="str">
        <f t="shared" si="177"/>
        <v>北京</v>
      </c>
      <c r="B1720" s="36" t="str">
        <f t="shared" si="178"/>
        <v>北京</v>
      </c>
      <c r="C1720" s="36" t="s">
        <v>2298</v>
      </c>
      <c r="D1720" s="36">
        <v>1479</v>
      </c>
      <c r="E1720" s="36">
        <v>1802</v>
      </c>
      <c r="F1720" s="36">
        <v>39</v>
      </c>
      <c r="G1720" s="36">
        <v>0.35980000000000001</v>
      </c>
    </row>
    <row r="1721" spans="1:7" ht="15" customHeight="1">
      <c r="A1721" s="36" t="str">
        <f t="shared" si="177"/>
        <v>北京</v>
      </c>
      <c r="B1721" s="36" t="str">
        <f t="shared" si="178"/>
        <v>北京</v>
      </c>
      <c r="C1721" s="36" t="s">
        <v>2299</v>
      </c>
      <c r="D1721" s="36">
        <v>1484</v>
      </c>
      <c r="E1721" s="36">
        <v>1811</v>
      </c>
      <c r="F1721" s="36">
        <v>40</v>
      </c>
      <c r="G1721" s="36">
        <v>0.35980000000000001</v>
      </c>
    </row>
    <row r="1722" spans="1:7" ht="15" customHeight="1">
      <c r="A1722" s="36" t="str">
        <f t="shared" si="177"/>
        <v>北京</v>
      </c>
      <c r="B1722" s="36" t="str">
        <f t="shared" si="178"/>
        <v>北京</v>
      </c>
      <c r="C1722" s="36" t="s">
        <v>2300</v>
      </c>
      <c r="D1722" s="36">
        <v>1498</v>
      </c>
      <c r="E1722" s="36">
        <v>1858</v>
      </c>
      <c r="F1722" s="36">
        <v>41</v>
      </c>
      <c r="G1722" s="36">
        <v>0.35980000000000001</v>
      </c>
    </row>
    <row r="1723" spans="1:7" ht="15" customHeight="1">
      <c r="A1723" s="36" t="s">
        <v>2301</v>
      </c>
      <c r="B1723" s="36" t="s">
        <v>2302</v>
      </c>
      <c r="C1723" s="36" t="s">
        <v>1043</v>
      </c>
      <c r="D1723" s="36">
        <v>1310.3</v>
      </c>
      <c r="E1723" s="36">
        <v>1346.8</v>
      </c>
      <c r="F1723" s="36">
        <v>25</v>
      </c>
      <c r="G1723" s="36">
        <v>0.39319999999999999</v>
      </c>
    </row>
    <row r="1724" spans="1:7" ht="15" customHeight="1">
      <c r="A1724" s="36" t="str">
        <f t="shared" ref="A1724:A1734" si="179">A1723</f>
        <v>福建</v>
      </c>
      <c r="B1724" s="36" t="str">
        <f t="shared" ref="B1724:B1734" si="180">B1723</f>
        <v>福州市</v>
      </c>
      <c r="C1724" s="36" t="s">
        <v>2303</v>
      </c>
      <c r="D1724" s="36">
        <v>1310</v>
      </c>
      <c r="E1724" s="36">
        <v>1345</v>
      </c>
      <c r="F1724" s="36">
        <v>25</v>
      </c>
      <c r="G1724" s="36">
        <v>0.39319999999999999</v>
      </c>
    </row>
    <row r="1725" spans="1:7" ht="15" customHeight="1">
      <c r="A1725" s="36" t="str">
        <f t="shared" si="179"/>
        <v>福建</v>
      </c>
      <c r="B1725" s="36" t="str">
        <f t="shared" si="180"/>
        <v>福州市</v>
      </c>
      <c r="C1725" s="36" t="s">
        <v>2304</v>
      </c>
      <c r="D1725" s="36">
        <v>1310.3</v>
      </c>
      <c r="E1725" s="36">
        <v>1346.8</v>
      </c>
      <c r="F1725" s="36">
        <v>25</v>
      </c>
      <c r="G1725" s="36">
        <v>0.39319999999999999</v>
      </c>
    </row>
    <row r="1726" spans="1:7" ht="15" customHeight="1">
      <c r="A1726" s="36" t="str">
        <f t="shared" si="179"/>
        <v>福建</v>
      </c>
      <c r="B1726" s="36" t="str">
        <f t="shared" si="180"/>
        <v>福州市</v>
      </c>
      <c r="C1726" s="36" t="s">
        <v>2305</v>
      </c>
      <c r="D1726" s="36">
        <v>1310.0999999999999</v>
      </c>
      <c r="E1726" s="36">
        <v>1346.8</v>
      </c>
      <c r="F1726" s="36">
        <v>25</v>
      </c>
      <c r="G1726" s="36">
        <v>0.39319999999999999</v>
      </c>
    </row>
    <row r="1727" spans="1:7" ht="15" customHeight="1">
      <c r="A1727" s="36" t="str">
        <f t="shared" si="179"/>
        <v>福建</v>
      </c>
      <c r="B1727" s="36" t="str">
        <f t="shared" si="180"/>
        <v>福州市</v>
      </c>
      <c r="C1727" s="36" t="s">
        <v>2306</v>
      </c>
      <c r="D1727" s="36">
        <v>1310.3</v>
      </c>
      <c r="E1727" s="36">
        <v>1346.8</v>
      </c>
      <c r="F1727" s="36">
        <v>25</v>
      </c>
      <c r="G1727" s="36">
        <v>0.39319999999999999</v>
      </c>
    </row>
    <row r="1728" spans="1:7" ht="15" customHeight="1">
      <c r="A1728" s="36" t="str">
        <f t="shared" si="179"/>
        <v>福建</v>
      </c>
      <c r="B1728" s="36" t="str">
        <f t="shared" si="180"/>
        <v>福州市</v>
      </c>
      <c r="C1728" s="36" t="s">
        <v>2307</v>
      </c>
      <c r="D1728" s="36">
        <v>1310.3</v>
      </c>
      <c r="E1728" s="36">
        <v>1346.8</v>
      </c>
      <c r="F1728" s="36">
        <v>25</v>
      </c>
      <c r="G1728" s="36">
        <v>0.39319999999999999</v>
      </c>
    </row>
    <row r="1729" spans="1:7" ht="15" customHeight="1">
      <c r="A1729" s="36" t="str">
        <f t="shared" si="179"/>
        <v>福建</v>
      </c>
      <c r="B1729" s="36" t="str">
        <f t="shared" si="180"/>
        <v>福州市</v>
      </c>
      <c r="C1729" s="36" t="s">
        <v>2308</v>
      </c>
      <c r="D1729" s="36">
        <v>1312</v>
      </c>
      <c r="E1729" s="36">
        <v>1356.8</v>
      </c>
      <c r="F1729" s="36">
        <v>25</v>
      </c>
      <c r="G1729" s="36">
        <v>0.39319999999999999</v>
      </c>
    </row>
    <row r="1730" spans="1:7" ht="15" customHeight="1">
      <c r="A1730" s="36" t="str">
        <f t="shared" si="179"/>
        <v>福建</v>
      </c>
      <c r="B1730" s="36" t="str">
        <f t="shared" si="180"/>
        <v>福州市</v>
      </c>
      <c r="C1730" s="36" t="s">
        <v>2309</v>
      </c>
      <c r="D1730" s="36">
        <v>1310.3</v>
      </c>
      <c r="E1730" s="36">
        <v>1344</v>
      </c>
      <c r="F1730" s="36">
        <v>25</v>
      </c>
      <c r="G1730" s="36">
        <v>0.39319999999999999</v>
      </c>
    </row>
    <row r="1731" spans="1:7" ht="15" customHeight="1">
      <c r="A1731" s="36" t="str">
        <f t="shared" si="179"/>
        <v>福建</v>
      </c>
      <c r="B1731" s="36" t="str">
        <f t="shared" si="180"/>
        <v>福州市</v>
      </c>
      <c r="C1731" s="36" t="s">
        <v>2310</v>
      </c>
      <c r="D1731" s="36">
        <v>1309.5999999999999</v>
      </c>
      <c r="E1731" s="36">
        <v>1346.8</v>
      </c>
      <c r="F1731" s="36">
        <v>25</v>
      </c>
      <c r="G1731" s="36">
        <v>0.39319999999999999</v>
      </c>
    </row>
    <row r="1732" spans="1:7" ht="15" customHeight="1">
      <c r="A1732" s="36" t="str">
        <f t="shared" si="179"/>
        <v>福建</v>
      </c>
      <c r="B1732" s="36" t="str">
        <f t="shared" si="180"/>
        <v>福州市</v>
      </c>
      <c r="C1732" s="36" t="s">
        <v>2311</v>
      </c>
      <c r="D1732" s="36">
        <v>1310.3</v>
      </c>
      <c r="E1732" s="36">
        <v>1346.8</v>
      </c>
      <c r="F1732" s="36">
        <v>25</v>
      </c>
      <c r="G1732" s="36">
        <v>0.39319999999999999</v>
      </c>
    </row>
    <row r="1733" spans="1:7" ht="15" customHeight="1">
      <c r="A1733" s="36" t="str">
        <f t="shared" si="179"/>
        <v>福建</v>
      </c>
      <c r="B1733" s="36" t="str">
        <f t="shared" si="180"/>
        <v>福州市</v>
      </c>
      <c r="C1733" s="36" t="s">
        <v>2312</v>
      </c>
      <c r="D1733" s="36">
        <v>1310.3</v>
      </c>
      <c r="E1733" s="36">
        <v>1346.8</v>
      </c>
      <c r="F1733" s="36">
        <v>25</v>
      </c>
      <c r="G1733" s="36">
        <v>0.39319999999999999</v>
      </c>
    </row>
    <row r="1734" spans="1:7" ht="15" customHeight="1">
      <c r="A1734" s="36" t="str">
        <f t="shared" si="179"/>
        <v>福建</v>
      </c>
      <c r="B1734" s="36" t="str">
        <f t="shared" si="180"/>
        <v>福州市</v>
      </c>
      <c r="C1734" s="36" t="s">
        <v>2313</v>
      </c>
      <c r="D1734" s="36">
        <v>1312.3</v>
      </c>
      <c r="E1734" s="36">
        <v>1348.8</v>
      </c>
      <c r="F1734" s="36">
        <v>25</v>
      </c>
      <c r="G1734" s="36">
        <v>0.39319999999999999</v>
      </c>
    </row>
    <row r="1735" spans="1:7" ht="15" customHeight="1">
      <c r="A1735" s="36" t="str">
        <f t="shared" ref="A1735:A1766" si="181">A1734</f>
        <v>福建</v>
      </c>
      <c r="B1735" s="36" t="s">
        <v>2314</v>
      </c>
      <c r="C1735" s="36" t="s">
        <v>2315</v>
      </c>
      <c r="D1735" s="36">
        <v>1445.4</v>
      </c>
      <c r="E1735" s="36">
        <v>1503.8</v>
      </c>
      <c r="F1735" s="36">
        <v>24</v>
      </c>
      <c r="G1735" s="36">
        <v>0.39319999999999999</v>
      </c>
    </row>
    <row r="1736" spans="1:7" ht="15" customHeight="1">
      <c r="A1736" s="36" t="str">
        <f t="shared" si="181"/>
        <v>福建</v>
      </c>
      <c r="B1736" s="36" t="str">
        <f>B1735</f>
        <v>厦门</v>
      </c>
      <c r="C1736" s="36" t="s">
        <v>2316</v>
      </c>
      <c r="D1736" s="36">
        <v>1444.6</v>
      </c>
      <c r="E1736" s="36">
        <v>1502</v>
      </c>
      <c r="F1736" s="36">
        <v>24</v>
      </c>
      <c r="G1736" s="36">
        <v>0.39319999999999999</v>
      </c>
    </row>
    <row r="1737" spans="1:7" ht="15" customHeight="1">
      <c r="A1737" s="36" t="str">
        <f t="shared" si="181"/>
        <v>福建</v>
      </c>
      <c r="B1737" s="36" t="str">
        <f>B1736</f>
        <v>厦门</v>
      </c>
      <c r="C1737" s="36" t="s">
        <v>2317</v>
      </c>
      <c r="D1737" s="36">
        <v>1445.4</v>
      </c>
      <c r="E1737" s="36">
        <v>1502.5</v>
      </c>
      <c r="F1737" s="36">
        <v>24</v>
      </c>
      <c r="G1737" s="36">
        <v>0.39319999999999999</v>
      </c>
    </row>
    <row r="1738" spans="1:7" ht="15" customHeight="1">
      <c r="A1738" s="36" t="str">
        <f t="shared" si="181"/>
        <v>福建</v>
      </c>
      <c r="B1738" s="36" t="str">
        <f>B1737</f>
        <v>厦门</v>
      </c>
      <c r="C1738" s="36" t="s">
        <v>2318</v>
      </c>
      <c r="D1738" s="36">
        <v>1445.2</v>
      </c>
      <c r="E1738" s="36">
        <v>1503.5</v>
      </c>
      <c r="F1738" s="36">
        <v>24</v>
      </c>
      <c r="G1738" s="36">
        <v>0.39319999999999999</v>
      </c>
    </row>
    <row r="1739" spans="1:7" ht="15" customHeight="1">
      <c r="A1739" s="36" t="str">
        <f t="shared" si="181"/>
        <v>福建</v>
      </c>
      <c r="B1739" s="36" t="str">
        <f>B1738</f>
        <v>厦门</v>
      </c>
      <c r="C1739" s="36" t="s">
        <v>2319</v>
      </c>
      <c r="D1739" s="36">
        <v>1445.4</v>
      </c>
      <c r="E1739" s="36">
        <v>1503.3</v>
      </c>
      <c r="F1739" s="36">
        <v>24</v>
      </c>
      <c r="G1739" s="36">
        <v>0.39319999999999999</v>
      </c>
    </row>
    <row r="1740" spans="1:7" ht="15" customHeight="1">
      <c r="A1740" s="36" t="str">
        <f t="shared" si="181"/>
        <v>福建</v>
      </c>
      <c r="B1740" s="36" t="str">
        <f>B1739</f>
        <v>厦门</v>
      </c>
      <c r="C1740" s="36" t="s">
        <v>2320</v>
      </c>
      <c r="D1740" s="36">
        <v>1446</v>
      </c>
      <c r="E1740" s="36">
        <v>1502.8</v>
      </c>
      <c r="F1740" s="36">
        <v>24</v>
      </c>
      <c r="G1740" s="36">
        <v>0.39319999999999999</v>
      </c>
    </row>
    <row r="1741" spans="1:7" ht="15" customHeight="1">
      <c r="A1741" s="36" t="str">
        <f t="shared" si="181"/>
        <v>福建</v>
      </c>
      <c r="B1741" s="36" t="s">
        <v>2321</v>
      </c>
      <c r="C1741" s="36" t="s">
        <v>2322</v>
      </c>
      <c r="D1741" s="36">
        <v>1445.4</v>
      </c>
      <c r="E1741" s="36">
        <v>1503.8</v>
      </c>
      <c r="F1741" s="36">
        <v>24</v>
      </c>
      <c r="G1741" s="36">
        <v>0.39319999999999999</v>
      </c>
    </row>
    <row r="1742" spans="1:7" ht="15" customHeight="1">
      <c r="A1742" s="36" t="str">
        <f t="shared" si="181"/>
        <v>福建</v>
      </c>
      <c r="B1742" s="36" t="str">
        <f t="shared" ref="B1742:B1750" si="182">B1741</f>
        <v>漳州</v>
      </c>
      <c r="C1742" s="36" t="s">
        <v>2323</v>
      </c>
      <c r="D1742" s="36">
        <v>1445.4</v>
      </c>
      <c r="E1742" s="36">
        <v>1503.6</v>
      </c>
      <c r="F1742" s="36">
        <v>24</v>
      </c>
      <c r="G1742" s="36">
        <v>0.39319999999999999</v>
      </c>
    </row>
    <row r="1743" spans="1:7" ht="15" customHeight="1">
      <c r="A1743" s="36" t="str">
        <f t="shared" si="181"/>
        <v>福建</v>
      </c>
      <c r="B1743" s="36" t="str">
        <f t="shared" si="182"/>
        <v>漳州</v>
      </c>
      <c r="C1743" s="36" t="s">
        <v>2324</v>
      </c>
      <c r="D1743" s="36">
        <v>1444.8</v>
      </c>
      <c r="E1743" s="36">
        <v>1501.8</v>
      </c>
      <c r="F1743" s="36">
        <v>24</v>
      </c>
      <c r="G1743" s="36">
        <v>0.39319999999999999</v>
      </c>
    </row>
    <row r="1744" spans="1:7" ht="15" customHeight="1">
      <c r="A1744" s="36" t="str">
        <f t="shared" si="181"/>
        <v>福建</v>
      </c>
      <c r="B1744" s="36" t="str">
        <f t="shared" si="182"/>
        <v>漳州</v>
      </c>
      <c r="C1744" s="36" t="s">
        <v>2325</v>
      </c>
      <c r="D1744" s="36">
        <v>1445.4</v>
      </c>
      <c r="E1744" s="36">
        <v>1503.2</v>
      </c>
      <c r="F1744" s="36">
        <v>24</v>
      </c>
      <c r="G1744" s="36">
        <v>0.39319999999999999</v>
      </c>
    </row>
    <row r="1745" spans="1:7" ht="15" customHeight="1">
      <c r="A1745" s="36" t="str">
        <f t="shared" si="181"/>
        <v>福建</v>
      </c>
      <c r="B1745" s="36" t="str">
        <f t="shared" si="182"/>
        <v>漳州</v>
      </c>
      <c r="C1745" s="36" t="s">
        <v>2326</v>
      </c>
      <c r="D1745" s="36">
        <v>1445.4</v>
      </c>
      <c r="E1745" s="36">
        <v>1501.8</v>
      </c>
      <c r="F1745" s="36">
        <v>24</v>
      </c>
      <c r="G1745" s="36">
        <v>0.39319999999999999</v>
      </c>
    </row>
    <row r="1746" spans="1:7" ht="15" customHeight="1">
      <c r="A1746" s="36" t="str">
        <f t="shared" si="181"/>
        <v>福建</v>
      </c>
      <c r="B1746" s="36" t="str">
        <f t="shared" si="182"/>
        <v>漳州</v>
      </c>
      <c r="C1746" s="36" t="s">
        <v>2327</v>
      </c>
      <c r="D1746" s="36">
        <v>1445.2</v>
      </c>
      <c r="E1746" s="36">
        <v>1503.3</v>
      </c>
      <c r="F1746" s="36">
        <v>24</v>
      </c>
      <c r="G1746" s="36">
        <v>0.39319999999999999</v>
      </c>
    </row>
    <row r="1747" spans="1:7" ht="15" customHeight="1">
      <c r="A1747" s="36" t="str">
        <f t="shared" si="181"/>
        <v>福建</v>
      </c>
      <c r="B1747" s="36" t="str">
        <f t="shared" si="182"/>
        <v>漳州</v>
      </c>
      <c r="C1747" s="36" t="s">
        <v>2328</v>
      </c>
      <c r="D1747" s="36">
        <v>1445.4</v>
      </c>
      <c r="E1747" s="36">
        <v>1503.8</v>
      </c>
      <c r="F1747" s="36">
        <v>24</v>
      </c>
      <c r="G1747" s="36">
        <v>0.39319999999999999</v>
      </c>
    </row>
    <row r="1748" spans="1:7" ht="15" customHeight="1">
      <c r="A1748" s="36" t="str">
        <f t="shared" si="181"/>
        <v>福建</v>
      </c>
      <c r="B1748" s="36" t="str">
        <f t="shared" si="182"/>
        <v>漳州</v>
      </c>
      <c r="C1748" s="36" t="s">
        <v>2329</v>
      </c>
      <c r="D1748" s="36">
        <v>1444.7</v>
      </c>
      <c r="E1748" s="36">
        <v>1502.8</v>
      </c>
      <c r="F1748" s="36">
        <v>24</v>
      </c>
      <c r="G1748" s="36">
        <v>0.39319999999999999</v>
      </c>
    </row>
    <row r="1749" spans="1:7" ht="15" customHeight="1">
      <c r="A1749" s="36" t="str">
        <f t="shared" si="181"/>
        <v>福建</v>
      </c>
      <c r="B1749" s="36" t="str">
        <f t="shared" si="182"/>
        <v>漳州</v>
      </c>
      <c r="C1749" s="36" t="s">
        <v>2330</v>
      </c>
      <c r="D1749" s="36">
        <v>1443.6</v>
      </c>
      <c r="E1749" s="36">
        <v>1503.7</v>
      </c>
      <c r="F1749" s="36">
        <v>24</v>
      </c>
      <c r="G1749" s="36">
        <v>0.39319999999999999</v>
      </c>
    </row>
    <row r="1750" spans="1:7" ht="15" customHeight="1">
      <c r="A1750" s="36" t="str">
        <f t="shared" si="181"/>
        <v>福建</v>
      </c>
      <c r="B1750" s="36" t="str">
        <f t="shared" si="182"/>
        <v>漳州</v>
      </c>
      <c r="C1750" s="36" t="s">
        <v>2331</v>
      </c>
      <c r="D1750" s="36">
        <v>1445.4</v>
      </c>
      <c r="E1750" s="36">
        <v>1503.8</v>
      </c>
      <c r="F1750" s="36">
        <v>24</v>
      </c>
      <c r="G1750" s="36">
        <v>0.39319999999999999</v>
      </c>
    </row>
    <row r="1751" spans="1:7" ht="15" customHeight="1">
      <c r="A1751" s="36" t="str">
        <f t="shared" si="181"/>
        <v>福建</v>
      </c>
      <c r="B1751" s="36" t="s">
        <v>2332</v>
      </c>
      <c r="C1751" s="36" t="s">
        <v>2333</v>
      </c>
      <c r="D1751" s="36">
        <v>1445.4</v>
      </c>
      <c r="E1751" s="36">
        <v>1503.5</v>
      </c>
      <c r="F1751" s="36">
        <v>24</v>
      </c>
      <c r="G1751" s="36">
        <v>0.39319999999999999</v>
      </c>
    </row>
    <row r="1752" spans="1:7" ht="15" customHeight="1">
      <c r="A1752" s="36" t="str">
        <f t="shared" si="181"/>
        <v>福建</v>
      </c>
      <c r="B1752" s="36" t="str">
        <f t="shared" ref="B1752:B1760" si="183">B1751</f>
        <v>泉州</v>
      </c>
      <c r="C1752" s="36" t="s">
        <v>2334</v>
      </c>
      <c r="D1752" s="36">
        <v>1445.1</v>
      </c>
      <c r="E1752" s="36">
        <v>1503.6</v>
      </c>
      <c r="F1752" s="36">
        <v>24</v>
      </c>
      <c r="G1752" s="36">
        <v>0.39319999999999999</v>
      </c>
    </row>
    <row r="1753" spans="1:7" ht="15" customHeight="1">
      <c r="A1753" s="36" t="str">
        <f t="shared" si="181"/>
        <v>福建</v>
      </c>
      <c r="B1753" s="36" t="str">
        <f t="shared" si="183"/>
        <v>泉州</v>
      </c>
      <c r="C1753" s="36" t="s">
        <v>2335</v>
      </c>
      <c r="D1753" s="36">
        <v>1445.4</v>
      </c>
      <c r="E1753" s="36">
        <v>1503.8</v>
      </c>
      <c r="F1753" s="36">
        <v>24</v>
      </c>
      <c r="G1753" s="36">
        <v>0.39319999999999999</v>
      </c>
    </row>
    <row r="1754" spans="1:7" ht="15" customHeight="1">
      <c r="A1754" s="36" t="str">
        <f t="shared" si="181"/>
        <v>福建</v>
      </c>
      <c r="B1754" s="36" t="str">
        <f t="shared" si="183"/>
        <v>泉州</v>
      </c>
      <c r="C1754" s="36" t="s">
        <v>2336</v>
      </c>
      <c r="D1754" s="36">
        <v>1445.2</v>
      </c>
      <c r="E1754" s="36">
        <v>1503.2</v>
      </c>
      <c r="F1754" s="36">
        <v>24</v>
      </c>
      <c r="G1754" s="36">
        <v>0.39319999999999999</v>
      </c>
    </row>
    <row r="1755" spans="1:7" ht="15" customHeight="1">
      <c r="A1755" s="36" t="str">
        <f t="shared" si="181"/>
        <v>福建</v>
      </c>
      <c r="B1755" s="36" t="str">
        <f t="shared" si="183"/>
        <v>泉州</v>
      </c>
      <c r="C1755" s="36" t="s">
        <v>2337</v>
      </c>
      <c r="D1755" s="36">
        <v>1445.4</v>
      </c>
      <c r="E1755" s="36">
        <v>1503.8</v>
      </c>
      <c r="F1755" s="36">
        <v>24</v>
      </c>
      <c r="G1755" s="36">
        <v>0.39319999999999999</v>
      </c>
    </row>
    <row r="1756" spans="1:7" ht="15" customHeight="1">
      <c r="A1756" s="36" t="str">
        <f t="shared" si="181"/>
        <v>福建</v>
      </c>
      <c r="B1756" s="36" t="str">
        <f t="shared" si="183"/>
        <v>泉州</v>
      </c>
      <c r="C1756" s="36" t="s">
        <v>2338</v>
      </c>
      <c r="D1756" s="36">
        <v>1445.4</v>
      </c>
      <c r="E1756" s="36">
        <v>1503.4</v>
      </c>
      <c r="F1756" s="36">
        <v>24</v>
      </c>
      <c r="G1756" s="36">
        <v>0.39319999999999999</v>
      </c>
    </row>
    <row r="1757" spans="1:7" ht="15" customHeight="1">
      <c r="A1757" s="36" t="str">
        <f t="shared" si="181"/>
        <v>福建</v>
      </c>
      <c r="B1757" s="36" t="str">
        <f t="shared" si="183"/>
        <v>泉州</v>
      </c>
      <c r="C1757" s="36" t="s">
        <v>2339</v>
      </c>
      <c r="D1757" s="36">
        <v>1445.3</v>
      </c>
      <c r="E1757" s="36">
        <v>1503.8</v>
      </c>
      <c r="F1757" s="36">
        <v>24</v>
      </c>
      <c r="G1757" s="36">
        <v>0.39319999999999999</v>
      </c>
    </row>
    <row r="1758" spans="1:7" ht="15" customHeight="1">
      <c r="A1758" s="36" t="str">
        <f t="shared" si="181"/>
        <v>福建</v>
      </c>
      <c r="B1758" s="36" t="str">
        <f t="shared" si="183"/>
        <v>泉州</v>
      </c>
      <c r="C1758" s="36" t="s">
        <v>2340</v>
      </c>
      <c r="D1758" s="36">
        <v>1445.4</v>
      </c>
      <c r="E1758" s="36">
        <v>1503.8</v>
      </c>
      <c r="F1758" s="36">
        <v>24</v>
      </c>
      <c r="G1758" s="36">
        <v>0.39319999999999999</v>
      </c>
    </row>
    <row r="1759" spans="1:7" ht="15" customHeight="1">
      <c r="A1759" s="36" t="str">
        <f t="shared" si="181"/>
        <v>福建</v>
      </c>
      <c r="B1759" s="36" t="str">
        <f t="shared" si="183"/>
        <v>泉州</v>
      </c>
      <c r="C1759" s="36" t="s">
        <v>2341</v>
      </c>
      <c r="D1759" s="36">
        <v>1445.1</v>
      </c>
      <c r="E1759" s="36">
        <v>1503.6</v>
      </c>
      <c r="F1759" s="36">
        <v>24</v>
      </c>
      <c r="G1759" s="36">
        <v>0.39319999999999999</v>
      </c>
    </row>
    <row r="1760" spans="1:7" ht="15" customHeight="1">
      <c r="A1760" s="36" t="str">
        <f t="shared" si="181"/>
        <v>福建</v>
      </c>
      <c r="B1760" s="36" t="str">
        <f t="shared" si="183"/>
        <v>泉州</v>
      </c>
      <c r="C1760" s="36" t="s">
        <v>2342</v>
      </c>
      <c r="D1760" s="36">
        <v>1445.4</v>
      </c>
      <c r="E1760" s="36">
        <v>1503.8</v>
      </c>
      <c r="F1760" s="36">
        <v>24</v>
      </c>
      <c r="G1760" s="36">
        <v>0.39319999999999999</v>
      </c>
    </row>
    <row r="1761" spans="1:7" ht="15" customHeight="1">
      <c r="A1761" s="36" t="str">
        <f t="shared" si="181"/>
        <v>福建</v>
      </c>
      <c r="B1761" s="36" t="s">
        <v>2343</v>
      </c>
      <c r="C1761" s="36" t="s">
        <v>2344</v>
      </c>
      <c r="D1761" s="36">
        <v>1310.3</v>
      </c>
      <c r="E1761" s="36">
        <v>1346.8</v>
      </c>
      <c r="F1761" s="36">
        <v>25</v>
      </c>
      <c r="G1761" s="36">
        <v>0.39319999999999999</v>
      </c>
    </row>
    <row r="1762" spans="1:7" ht="15" customHeight="1">
      <c r="A1762" s="36" t="str">
        <f t="shared" si="181"/>
        <v>福建</v>
      </c>
      <c r="B1762" s="36" t="str">
        <f t="shared" ref="B1762:B1768" si="184">B1761</f>
        <v>三明市</v>
      </c>
      <c r="C1762" s="36" t="s">
        <v>2345</v>
      </c>
      <c r="D1762" s="36">
        <v>1310.3</v>
      </c>
      <c r="E1762" s="36">
        <v>1346.8</v>
      </c>
      <c r="F1762" s="36">
        <v>25</v>
      </c>
      <c r="G1762" s="36">
        <v>0.39319999999999999</v>
      </c>
    </row>
    <row r="1763" spans="1:7" ht="15" customHeight="1">
      <c r="A1763" s="36" t="str">
        <f t="shared" si="181"/>
        <v>福建</v>
      </c>
      <c r="B1763" s="36" t="str">
        <f t="shared" si="184"/>
        <v>三明市</v>
      </c>
      <c r="C1763" s="36" t="s">
        <v>2346</v>
      </c>
      <c r="D1763" s="36">
        <v>1312</v>
      </c>
      <c r="E1763" s="36">
        <v>1356.8</v>
      </c>
      <c r="F1763" s="36">
        <v>25</v>
      </c>
      <c r="G1763" s="36">
        <v>0.39319999999999999</v>
      </c>
    </row>
    <row r="1764" spans="1:7" ht="15" customHeight="1">
      <c r="A1764" s="36" t="str">
        <f t="shared" si="181"/>
        <v>福建</v>
      </c>
      <c r="B1764" s="36" t="str">
        <f t="shared" si="184"/>
        <v>三明市</v>
      </c>
      <c r="C1764" s="36" t="s">
        <v>2347</v>
      </c>
      <c r="D1764" s="36">
        <v>1310.3</v>
      </c>
      <c r="E1764" s="36">
        <v>1344</v>
      </c>
      <c r="F1764" s="36">
        <v>25</v>
      </c>
      <c r="G1764" s="36">
        <v>0.39319999999999999</v>
      </c>
    </row>
    <row r="1765" spans="1:7" ht="15" customHeight="1">
      <c r="A1765" s="36" t="str">
        <f t="shared" si="181"/>
        <v>福建</v>
      </c>
      <c r="B1765" s="36" t="str">
        <f t="shared" si="184"/>
        <v>三明市</v>
      </c>
      <c r="C1765" s="36" t="s">
        <v>2348</v>
      </c>
      <c r="D1765" s="36">
        <v>1309.5999999999999</v>
      </c>
      <c r="E1765" s="36">
        <v>1346.8</v>
      </c>
      <c r="F1765" s="36">
        <v>25</v>
      </c>
      <c r="G1765" s="36">
        <v>0.39319999999999999</v>
      </c>
    </row>
    <row r="1766" spans="1:7" ht="15" customHeight="1">
      <c r="A1766" s="36" t="str">
        <f t="shared" si="181"/>
        <v>福建</v>
      </c>
      <c r="B1766" s="36" t="str">
        <f t="shared" si="184"/>
        <v>三明市</v>
      </c>
      <c r="C1766" s="36" t="s">
        <v>2349</v>
      </c>
      <c r="D1766" s="36">
        <v>1310.3</v>
      </c>
      <c r="E1766" s="36">
        <v>1346.8</v>
      </c>
      <c r="F1766" s="36">
        <v>25</v>
      </c>
      <c r="G1766" s="36">
        <v>0.39319999999999999</v>
      </c>
    </row>
    <row r="1767" spans="1:7" ht="15" customHeight="1">
      <c r="A1767" s="36" t="str">
        <f t="shared" ref="A1767:A1794" si="185">A1766</f>
        <v>福建</v>
      </c>
      <c r="B1767" s="36" t="str">
        <f t="shared" si="184"/>
        <v>三明市</v>
      </c>
      <c r="C1767" s="36" t="s">
        <v>2350</v>
      </c>
      <c r="D1767" s="36">
        <v>1310.3</v>
      </c>
      <c r="E1767" s="36">
        <v>1346.8</v>
      </c>
      <c r="F1767" s="36">
        <v>25</v>
      </c>
      <c r="G1767" s="36">
        <v>0.39319999999999999</v>
      </c>
    </row>
    <row r="1768" spans="1:7" ht="15" customHeight="1">
      <c r="A1768" s="36" t="str">
        <f t="shared" si="185"/>
        <v>福建</v>
      </c>
      <c r="B1768" s="36" t="str">
        <f t="shared" si="184"/>
        <v>三明市</v>
      </c>
      <c r="C1768" s="36" t="s">
        <v>2351</v>
      </c>
      <c r="D1768" s="36">
        <v>1312</v>
      </c>
      <c r="E1768" s="36">
        <v>1356.8</v>
      </c>
      <c r="F1768" s="36">
        <v>25</v>
      </c>
      <c r="G1768" s="36">
        <v>0.39319999999999999</v>
      </c>
    </row>
    <row r="1769" spans="1:7" ht="15" customHeight="1">
      <c r="A1769" s="36" t="str">
        <f t="shared" si="185"/>
        <v>福建</v>
      </c>
      <c r="B1769" s="36" t="s">
        <v>2352</v>
      </c>
      <c r="C1769" s="36" t="s">
        <v>2353</v>
      </c>
      <c r="D1769" s="36">
        <v>1310.3</v>
      </c>
      <c r="E1769" s="36">
        <v>1344</v>
      </c>
      <c r="F1769" s="36">
        <v>25</v>
      </c>
      <c r="G1769" s="36">
        <v>0.39319999999999999</v>
      </c>
    </row>
    <row r="1770" spans="1:7" ht="15" customHeight="1">
      <c r="A1770" s="36" t="str">
        <f t="shared" si="185"/>
        <v>福建</v>
      </c>
      <c r="B1770" s="36" t="str">
        <f>B1769</f>
        <v>莆田市</v>
      </c>
      <c r="C1770" s="36" t="s">
        <v>2354</v>
      </c>
      <c r="D1770" s="36">
        <v>1309.5999999999999</v>
      </c>
      <c r="E1770" s="36">
        <v>1346.8</v>
      </c>
      <c r="F1770" s="36">
        <v>25</v>
      </c>
      <c r="G1770" s="36">
        <v>0.39319999999999999</v>
      </c>
    </row>
    <row r="1771" spans="1:7" ht="15" customHeight="1">
      <c r="A1771" s="36" t="str">
        <f t="shared" si="185"/>
        <v>福建</v>
      </c>
      <c r="B1771" s="36" t="str">
        <f>B1770</f>
        <v>莆田市</v>
      </c>
      <c r="C1771" s="36" t="s">
        <v>2355</v>
      </c>
      <c r="D1771" s="36">
        <v>1310.3</v>
      </c>
      <c r="E1771" s="36">
        <v>1346.8</v>
      </c>
      <c r="F1771" s="36">
        <v>25</v>
      </c>
      <c r="G1771" s="36">
        <v>0.39319999999999999</v>
      </c>
    </row>
    <row r="1772" spans="1:7" ht="15" customHeight="1">
      <c r="A1772" s="36" t="str">
        <f t="shared" si="185"/>
        <v>福建</v>
      </c>
      <c r="B1772" s="36" t="str">
        <f>B1771</f>
        <v>莆田市</v>
      </c>
      <c r="C1772" s="36" t="s">
        <v>2356</v>
      </c>
      <c r="D1772" s="36">
        <v>1310.3</v>
      </c>
      <c r="E1772" s="36">
        <v>1346.8</v>
      </c>
      <c r="F1772" s="36">
        <v>25</v>
      </c>
      <c r="G1772" s="36">
        <v>0.39319999999999999</v>
      </c>
    </row>
    <row r="1773" spans="1:7" ht="15" customHeight="1">
      <c r="A1773" s="36" t="str">
        <f t="shared" si="185"/>
        <v>福建</v>
      </c>
      <c r="B1773" s="36" t="str">
        <f>B1772</f>
        <v>莆田市</v>
      </c>
      <c r="C1773" s="36" t="s">
        <v>2357</v>
      </c>
      <c r="D1773" s="36">
        <v>1312</v>
      </c>
      <c r="E1773" s="36">
        <v>1356.8</v>
      </c>
      <c r="F1773" s="36">
        <v>25</v>
      </c>
      <c r="G1773" s="36">
        <v>0.39319999999999999</v>
      </c>
    </row>
    <row r="1774" spans="1:7" ht="15" customHeight="1">
      <c r="A1774" s="36" t="str">
        <f t="shared" si="185"/>
        <v>福建</v>
      </c>
      <c r="B1774" s="36" t="s">
        <v>2358</v>
      </c>
      <c r="C1774" s="36" t="s">
        <v>2359</v>
      </c>
      <c r="D1774" s="36">
        <v>1310.3</v>
      </c>
      <c r="E1774" s="36">
        <v>1344</v>
      </c>
      <c r="F1774" s="36">
        <v>25</v>
      </c>
      <c r="G1774" s="36">
        <v>0.39319999999999999</v>
      </c>
    </row>
    <row r="1775" spans="1:7" ht="15" customHeight="1">
      <c r="A1775" s="36" t="str">
        <f t="shared" si="185"/>
        <v>福建</v>
      </c>
      <c r="B1775" s="36" t="str">
        <f t="shared" ref="B1775:B1781" si="186">B1774</f>
        <v>南平市</v>
      </c>
      <c r="C1775" s="36" t="s">
        <v>2360</v>
      </c>
      <c r="D1775" s="36">
        <v>1309.5999999999999</v>
      </c>
      <c r="E1775" s="36">
        <v>1346.8</v>
      </c>
      <c r="F1775" s="36">
        <v>25</v>
      </c>
      <c r="G1775" s="36">
        <v>0.39319999999999999</v>
      </c>
    </row>
    <row r="1776" spans="1:7" ht="15" customHeight="1">
      <c r="A1776" s="36" t="str">
        <f t="shared" si="185"/>
        <v>福建</v>
      </c>
      <c r="B1776" s="36" t="str">
        <f t="shared" si="186"/>
        <v>南平市</v>
      </c>
      <c r="C1776" s="36" t="s">
        <v>2361</v>
      </c>
      <c r="D1776" s="36">
        <v>1308</v>
      </c>
      <c r="E1776" s="36">
        <v>1345.2</v>
      </c>
      <c r="F1776" s="36">
        <v>27</v>
      </c>
      <c r="G1776" s="36">
        <v>0.39319999999999999</v>
      </c>
    </row>
    <row r="1777" spans="1:7" ht="15" customHeight="1">
      <c r="A1777" s="36" t="str">
        <f t="shared" si="185"/>
        <v>福建</v>
      </c>
      <c r="B1777" s="36" t="str">
        <f t="shared" si="186"/>
        <v>南平市</v>
      </c>
      <c r="C1777" s="36" t="s">
        <v>2362</v>
      </c>
      <c r="D1777" s="36">
        <v>1308</v>
      </c>
      <c r="E1777" s="36">
        <v>1345.2</v>
      </c>
      <c r="F1777" s="36">
        <v>27</v>
      </c>
      <c r="G1777" s="36">
        <v>0.39319999999999999</v>
      </c>
    </row>
    <row r="1778" spans="1:7" ht="15" customHeight="1">
      <c r="A1778" s="36" t="str">
        <f t="shared" si="185"/>
        <v>福建</v>
      </c>
      <c r="B1778" s="36" t="str">
        <f t="shared" si="186"/>
        <v>南平市</v>
      </c>
      <c r="C1778" s="36" t="s">
        <v>2363</v>
      </c>
      <c r="D1778" s="36">
        <v>1306</v>
      </c>
      <c r="E1778" s="36">
        <v>1346.3</v>
      </c>
      <c r="F1778" s="36">
        <v>27</v>
      </c>
      <c r="G1778" s="36">
        <v>0.39319999999999999</v>
      </c>
    </row>
    <row r="1779" spans="1:7" ht="15" customHeight="1">
      <c r="A1779" s="36" t="str">
        <f t="shared" si="185"/>
        <v>福建</v>
      </c>
      <c r="B1779" s="36" t="str">
        <f t="shared" si="186"/>
        <v>南平市</v>
      </c>
      <c r="C1779" s="36" t="s">
        <v>2364</v>
      </c>
      <c r="D1779" s="36">
        <v>1308</v>
      </c>
      <c r="E1779" s="36">
        <v>1345.2</v>
      </c>
      <c r="F1779" s="36">
        <v>27</v>
      </c>
      <c r="G1779" s="36">
        <v>0.39319999999999999</v>
      </c>
    </row>
    <row r="1780" spans="1:7" ht="15" customHeight="1">
      <c r="A1780" s="36" t="str">
        <f t="shared" si="185"/>
        <v>福建</v>
      </c>
      <c r="B1780" s="36" t="str">
        <f t="shared" si="186"/>
        <v>南平市</v>
      </c>
      <c r="C1780" s="36" t="s">
        <v>2365</v>
      </c>
      <c r="D1780" s="36">
        <v>1308.3</v>
      </c>
      <c r="E1780" s="36">
        <v>1344.8</v>
      </c>
      <c r="F1780" s="36">
        <v>27</v>
      </c>
      <c r="G1780" s="36">
        <v>0.39319999999999999</v>
      </c>
    </row>
    <row r="1781" spans="1:7" ht="15" customHeight="1">
      <c r="A1781" s="36" t="str">
        <f t="shared" si="185"/>
        <v>福建</v>
      </c>
      <c r="B1781" s="36" t="str">
        <f t="shared" si="186"/>
        <v>南平市</v>
      </c>
      <c r="C1781" s="36" t="s">
        <v>2366</v>
      </c>
      <c r="D1781" s="36">
        <v>1308</v>
      </c>
      <c r="E1781" s="36">
        <v>1345.2</v>
      </c>
      <c r="F1781" s="36">
        <v>27</v>
      </c>
      <c r="G1781" s="36">
        <v>0.39319999999999999</v>
      </c>
    </row>
    <row r="1782" spans="1:7" ht="15" customHeight="1">
      <c r="A1782" s="36" t="str">
        <f t="shared" si="185"/>
        <v>福建</v>
      </c>
      <c r="B1782" s="36" t="s">
        <v>2367</v>
      </c>
      <c r="C1782" s="36" t="s">
        <v>2368</v>
      </c>
      <c r="D1782" s="36">
        <v>1305</v>
      </c>
      <c r="E1782" s="36">
        <v>1345.2</v>
      </c>
      <c r="F1782" s="36">
        <v>27</v>
      </c>
      <c r="G1782" s="36">
        <v>0.39319999999999999</v>
      </c>
    </row>
    <row r="1783" spans="1:7" ht="15" customHeight="1">
      <c r="A1783" s="36" t="str">
        <f t="shared" si="185"/>
        <v>福建</v>
      </c>
      <c r="B1783" s="36" t="str">
        <f>B1782</f>
        <v>龙岩市</v>
      </c>
      <c r="C1783" s="36" t="s">
        <v>2369</v>
      </c>
      <c r="D1783" s="36">
        <v>1308.4000000000001</v>
      </c>
      <c r="E1783" s="36">
        <v>1344.6</v>
      </c>
      <c r="F1783" s="36">
        <v>27</v>
      </c>
      <c r="G1783" s="36">
        <v>0.39319999999999999</v>
      </c>
    </row>
    <row r="1784" spans="1:7" ht="15" customHeight="1">
      <c r="A1784" s="36" t="str">
        <f t="shared" si="185"/>
        <v>福建</v>
      </c>
      <c r="B1784" s="36" t="str">
        <f>B1783</f>
        <v>龙岩市</v>
      </c>
      <c r="C1784" s="36" t="s">
        <v>2370</v>
      </c>
      <c r="D1784" s="36">
        <v>1308</v>
      </c>
      <c r="E1784" s="36">
        <v>1345.2</v>
      </c>
      <c r="F1784" s="36">
        <v>27</v>
      </c>
      <c r="G1784" s="36">
        <v>0.39319999999999999</v>
      </c>
    </row>
    <row r="1785" spans="1:7" ht="15" customHeight="1">
      <c r="A1785" s="36" t="str">
        <f t="shared" si="185"/>
        <v>福建</v>
      </c>
      <c r="B1785" s="36" t="str">
        <f>B1784</f>
        <v>龙岩市</v>
      </c>
      <c r="C1785" s="36" t="s">
        <v>2371</v>
      </c>
      <c r="D1785" s="36">
        <v>1308</v>
      </c>
      <c r="E1785" s="36">
        <v>1345.8</v>
      </c>
      <c r="F1785" s="36">
        <v>27</v>
      </c>
      <c r="G1785" s="36">
        <v>0.39319999999999999</v>
      </c>
    </row>
    <row r="1786" spans="1:7" ht="15" customHeight="1">
      <c r="A1786" s="36" t="str">
        <f t="shared" si="185"/>
        <v>福建</v>
      </c>
      <c r="B1786" s="36" t="str">
        <f>B1785</f>
        <v>龙岩市</v>
      </c>
      <c r="C1786" s="36" t="s">
        <v>2372</v>
      </c>
      <c r="D1786" s="36">
        <v>1308.3</v>
      </c>
      <c r="E1786" s="36">
        <v>1345.2</v>
      </c>
      <c r="F1786" s="36">
        <v>27</v>
      </c>
      <c r="G1786" s="36">
        <v>0.39319999999999999</v>
      </c>
    </row>
    <row r="1787" spans="1:7" ht="15" customHeight="1">
      <c r="A1787" s="36" t="str">
        <f t="shared" si="185"/>
        <v>福建</v>
      </c>
      <c r="B1787" s="36" t="s">
        <v>2373</v>
      </c>
      <c r="C1787" s="36" t="s">
        <v>2374</v>
      </c>
      <c r="D1787" s="36">
        <v>1308</v>
      </c>
      <c r="E1787" s="36">
        <v>1345.6</v>
      </c>
      <c r="F1787" s="36">
        <v>27</v>
      </c>
      <c r="G1787" s="36">
        <v>0.39319999999999999</v>
      </c>
    </row>
    <row r="1788" spans="1:7" ht="15" customHeight="1">
      <c r="A1788" s="36" t="str">
        <f t="shared" si="185"/>
        <v>福建</v>
      </c>
      <c r="B1788" s="36" t="str">
        <f t="shared" ref="B1788:B1794" si="187">B1787</f>
        <v>宁德市</v>
      </c>
      <c r="C1788" s="36" t="s">
        <v>2375</v>
      </c>
      <c r="D1788" s="36">
        <v>1308</v>
      </c>
      <c r="E1788" s="36">
        <v>1345.2</v>
      </c>
      <c r="F1788" s="36">
        <v>27</v>
      </c>
      <c r="G1788" s="36">
        <v>0.39319999999999999</v>
      </c>
    </row>
    <row r="1789" spans="1:7" ht="15" customHeight="1">
      <c r="A1789" s="36" t="str">
        <f t="shared" si="185"/>
        <v>福建</v>
      </c>
      <c r="B1789" s="36" t="str">
        <f t="shared" si="187"/>
        <v>宁德市</v>
      </c>
      <c r="C1789" s="36" t="s">
        <v>2376</v>
      </c>
      <c r="D1789" s="36">
        <v>1306</v>
      </c>
      <c r="E1789" s="36">
        <v>1345.2</v>
      </c>
      <c r="F1789" s="36">
        <v>27</v>
      </c>
      <c r="G1789" s="36">
        <v>0.39319999999999999</v>
      </c>
    </row>
    <row r="1790" spans="1:7" ht="15" customHeight="1">
      <c r="A1790" s="36" t="str">
        <f t="shared" si="185"/>
        <v>福建</v>
      </c>
      <c r="B1790" s="36" t="str">
        <f t="shared" si="187"/>
        <v>宁德市</v>
      </c>
      <c r="C1790" s="36" t="s">
        <v>2377</v>
      </c>
      <c r="D1790" s="36">
        <v>1308</v>
      </c>
      <c r="E1790" s="36">
        <v>1346.3</v>
      </c>
      <c r="F1790" s="36">
        <v>27</v>
      </c>
      <c r="G1790" s="36">
        <v>0.39319999999999999</v>
      </c>
    </row>
    <row r="1791" spans="1:7" ht="15" customHeight="1">
      <c r="A1791" s="36" t="str">
        <f t="shared" si="185"/>
        <v>福建</v>
      </c>
      <c r="B1791" s="36" t="str">
        <f t="shared" si="187"/>
        <v>宁德市</v>
      </c>
      <c r="C1791" s="36" t="s">
        <v>2378</v>
      </c>
      <c r="D1791" s="36">
        <v>1308.5</v>
      </c>
      <c r="E1791" s="36">
        <v>1345.2</v>
      </c>
      <c r="F1791" s="36">
        <v>27</v>
      </c>
      <c r="G1791" s="36">
        <v>0.39319999999999999</v>
      </c>
    </row>
    <row r="1792" spans="1:7" ht="15" customHeight="1">
      <c r="A1792" s="36" t="str">
        <f t="shared" si="185"/>
        <v>福建</v>
      </c>
      <c r="B1792" s="36" t="str">
        <f t="shared" si="187"/>
        <v>宁德市</v>
      </c>
      <c r="C1792" s="36" t="s">
        <v>2379</v>
      </c>
      <c r="D1792" s="36">
        <v>1308</v>
      </c>
      <c r="E1792" s="36">
        <v>1345.2</v>
      </c>
      <c r="F1792" s="36">
        <v>27</v>
      </c>
      <c r="G1792" s="36">
        <v>0.39319999999999999</v>
      </c>
    </row>
    <row r="1793" spans="1:7" ht="15" customHeight="1">
      <c r="A1793" s="36" t="str">
        <f t="shared" si="185"/>
        <v>福建</v>
      </c>
      <c r="B1793" s="36" t="str">
        <f t="shared" si="187"/>
        <v>宁德市</v>
      </c>
      <c r="C1793" s="36" t="s">
        <v>2380</v>
      </c>
      <c r="D1793" s="36">
        <v>1307</v>
      </c>
      <c r="E1793" s="36">
        <v>1345.2</v>
      </c>
      <c r="F1793" s="36">
        <v>27</v>
      </c>
      <c r="G1793" s="36">
        <v>0.39319999999999999</v>
      </c>
    </row>
    <row r="1794" spans="1:7" ht="15" customHeight="1">
      <c r="A1794" s="36" t="str">
        <f t="shared" si="185"/>
        <v>福建</v>
      </c>
      <c r="B1794" s="36" t="str">
        <f t="shared" si="187"/>
        <v>宁德市</v>
      </c>
      <c r="C1794" s="36" t="s">
        <v>2381</v>
      </c>
      <c r="D1794" s="36">
        <v>1308</v>
      </c>
      <c r="E1794" s="36">
        <v>1345.2</v>
      </c>
      <c r="F1794" s="36">
        <v>27</v>
      </c>
      <c r="G1794" s="36">
        <v>0.39319999999999999</v>
      </c>
    </row>
    <row r="1795" spans="1:7" ht="15" customHeight="1">
      <c r="A1795" s="36" t="s">
        <v>2382</v>
      </c>
      <c r="B1795" s="36" t="s">
        <v>2383</v>
      </c>
      <c r="C1795" s="36" t="s">
        <v>1894</v>
      </c>
      <c r="D1795" s="36">
        <v>1367</v>
      </c>
      <c r="E1795" s="36">
        <v>1590</v>
      </c>
      <c r="F1795" s="36">
        <v>36</v>
      </c>
      <c r="G1795" s="36">
        <v>0.37490000000000001</v>
      </c>
    </row>
    <row r="1796" spans="1:7" ht="15" customHeight="1">
      <c r="A1796" s="36" t="str">
        <f t="shared" ref="A1796:A1807" si="188">A1795</f>
        <v>辽宁</v>
      </c>
      <c r="B1796" s="36" t="str">
        <f t="shared" ref="B1796:B1807" si="189">B1795</f>
        <v>沈阳</v>
      </c>
      <c r="C1796" s="36" t="s">
        <v>2384</v>
      </c>
      <c r="D1796" s="36">
        <v>1367</v>
      </c>
      <c r="E1796" s="36">
        <v>1592</v>
      </c>
      <c r="F1796" s="36">
        <v>36</v>
      </c>
      <c r="G1796" s="36">
        <v>0.37490000000000001</v>
      </c>
    </row>
    <row r="1797" spans="1:7" ht="15" customHeight="1">
      <c r="A1797" s="36" t="str">
        <f t="shared" si="188"/>
        <v>辽宁</v>
      </c>
      <c r="B1797" s="36" t="str">
        <f t="shared" si="189"/>
        <v>沈阳</v>
      </c>
      <c r="C1797" s="36" t="s">
        <v>2385</v>
      </c>
      <c r="D1797" s="36">
        <v>1367</v>
      </c>
      <c r="E1797" s="36">
        <v>1591</v>
      </c>
      <c r="F1797" s="36">
        <v>36</v>
      </c>
      <c r="G1797" s="36">
        <v>0.37490000000000001</v>
      </c>
    </row>
    <row r="1798" spans="1:7" ht="15" customHeight="1">
      <c r="A1798" s="36" t="str">
        <f t="shared" si="188"/>
        <v>辽宁</v>
      </c>
      <c r="B1798" s="36" t="str">
        <f t="shared" si="189"/>
        <v>沈阳</v>
      </c>
      <c r="C1798" s="36" t="s">
        <v>2386</v>
      </c>
      <c r="D1798" s="36">
        <v>1366</v>
      </c>
      <c r="E1798" s="36">
        <v>1591</v>
      </c>
      <c r="F1798" s="36">
        <v>36</v>
      </c>
      <c r="G1798" s="36">
        <v>0.37490000000000001</v>
      </c>
    </row>
    <row r="1799" spans="1:7" ht="15" customHeight="1">
      <c r="A1799" s="36" t="str">
        <f t="shared" si="188"/>
        <v>辽宁</v>
      </c>
      <c r="B1799" s="36" t="str">
        <f t="shared" si="189"/>
        <v>沈阳</v>
      </c>
      <c r="C1799" s="36" t="s">
        <v>2387</v>
      </c>
      <c r="D1799" s="36">
        <v>1367</v>
      </c>
      <c r="E1799" s="36">
        <v>1591</v>
      </c>
      <c r="F1799" s="36">
        <v>35</v>
      </c>
      <c r="G1799" s="36">
        <v>0.37490000000000001</v>
      </c>
    </row>
    <row r="1800" spans="1:7" ht="15" customHeight="1">
      <c r="A1800" s="36" t="str">
        <f t="shared" si="188"/>
        <v>辽宁</v>
      </c>
      <c r="B1800" s="36" t="str">
        <f t="shared" si="189"/>
        <v>沈阳</v>
      </c>
      <c r="C1800" s="36" t="s">
        <v>2388</v>
      </c>
      <c r="D1800" s="36">
        <v>1370</v>
      </c>
      <c r="E1800" s="36">
        <v>1592</v>
      </c>
      <c r="F1800" s="36">
        <v>36</v>
      </c>
      <c r="G1800" s="36">
        <v>0.37490000000000001</v>
      </c>
    </row>
    <row r="1801" spans="1:7" ht="15" customHeight="1">
      <c r="A1801" s="36" t="str">
        <f t="shared" si="188"/>
        <v>辽宁</v>
      </c>
      <c r="B1801" s="36" t="str">
        <f t="shared" si="189"/>
        <v>沈阳</v>
      </c>
      <c r="C1801" s="36" t="s">
        <v>2389</v>
      </c>
      <c r="D1801" s="36">
        <v>1366</v>
      </c>
      <c r="E1801" s="36">
        <v>1590</v>
      </c>
      <c r="F1801" s="36">
        <v>36</v>
      </c>
      <c r="G1801" s="36">
        <v>0.37490000000000001</v>
      </c>
    </row>
    <row r="1802" spans="1:7" ht="15" customHeight="1">
      <c r="A1802" s="36" t="str">
        <f t="shared" si="188"/>
        <v>辽宁</v>
      </c>
      <c r="B1802" s="36" t="str">
        <f t="shared" si="189"/>
        <v>沈阳</v>
      </c>
      <c r="C1802" s="36" t="s">
        <v>2390</v>
      </c>
      <c r="D1802" s="36">
        <v>1363</v>
      </c>
      <c r="E1802" s="36">
        <v>1604</v>
      </c>
      <c r="F1802" s="36">
        <v>37</v>
      </c>
      <c r="G1802" s="36">
        <v>0.37490000000000001</v>
      </c>
    </row>
    <row r="1803" spans="1:7" ht="15" customHeight="1">
      <c r="A1803" s="36" t="str">
        <f t="shared" si="188"/>
        <v>辽宁</v>
      </c>
      <c r="B1803" s="36" t="str">
        <f t="shared" si="189"/>
        <v>沈阳</v>
      </c>
      <c r="C1803" s="36" t="s">
        <v>2391</v>
      </c>
      <c r="D1803" s="36">
        <v>1368</v>
      </c>
      <c r="E1803" s="36">
        <v>1593</v>
      </c>
      <c r="F1803" s="36">
        <v>36</v>
      </c>
      <c r="G1803" s="36">
        <v>0.37490000000000001</v>
      </c>
    </row>
    <row r="1804" spans="1:7" ht="15" customHeight="1">
      <c r="A1804" s="36" t="str">
        <f t="shared" si="188"/>
        <v>辽宁</v>
      </c>
      <c r="B1804" s="36" t="str">
        <f t="shared" si="189"/>
        <v>沈阳</v>
      </c>
      <c r="C1804" s="36" t="s">
        <v>2392</v>
      </c>
      <c r="D1804" s="36">
        <v>1365</v>
      </c>
      <c r="E1804" s="36">
        <v>1599</v>
      </c>
      <c r="F1804" s="36">
        <v>36</v>
      </c>
      <c r="G1804" s="36">
        <v>0.37490000000000001</v>
      </c>
    </row>
    <row r="1805" spans="1:7" ht="15" customHeight="1">
      <c r="A1805" s="36" t="str">
        <f t="shared" si="188"/>
        <v>辽宁</v>
      </c>
      <c r="B1805" s="36" t="str">
        <f t="shared" si="189"/>
        <v>沈阳</v>
      </c>
      <c r="C1805" s="36" t="s">
        <v>2393</v>
      </c>
      <c r="D1805" s="36">
        <v>1376</v>
      </c>
      <c r="E1805" s="36">
        <v>1602</v>
      </c>
      <c r="F1805" s="36">
        <v>36</v>
      </c>
      <c r="G1805" s="36">
        <v>0.37490000000000001</v>
      </c>
    </row>
    <row r="1806" spans="1:7" ht="15" customHeight="1">
      <c r="A1806" s="36" t="str">
        <f t="shared" si="188"/>
        <v>辽宁</v>
      </c>
      <c r="B1806" s="36" t="str">
        <f t="shared" si="189"/>
        <v>沈阳</v>
      </c>
      <c r="C1806" s="36" t="s">
        <v>2394</v>
      </c>
      <c r="D1806" s="36">
        <v>1399</v>
      </c>
      <c r="E1806" s="36">
        <v>1672</v>
      </c>
      <c r="F1806" s="36">
        <v>38</v>
      </c>
      <c r="G1806" s="36">
        <v>0.37490000000000001</v>
      </c>
    </row>
    <row r="1807" spans="1:7" ht="15" customHeight="1">
      <c r="A1807" s="36" t="str">
        <f t="shared" si="188"/>
        <v>辽宁</v>
      </c>
      <c r="B1807" s="36" t="str">
        <f t="shared" si="189"/>
        <v>沈阳</v>
      </c>
      <c r="C1807" s="36" t="s">
        <v>2395</v>
      </c>
      <c r="D1807" s="36">
        <v>1365</v>
      </c>
      <c r="E1807" s="36">
        <v>1611</v>
      </c>
      <c r="F1807" s="36">
        <v>38</v>
      </c>
      <c r="G1807" s="36">
        <v>0.37490000000000001</v>
      </c>
    </row>
    <row r="1808" spans="1:7" ht="15" customHeight="1">
      <c r="A1808" s="36" t="str">
        <f t="shared" ref="A1808:A1839" si="190">A1807</f>
        <v>辽宁</v>
      </c>
      <c r="B1808" s="36" t="s">
        <v>2396</v>
      </c>
      <c r="C1808" s="36" t="s">
        <v>2397</v>
      </c>
      <c r="D1808" s="36">
        <v>1377</v>
      </c>
      <c r="E1808" s="36">
        <v>1603</v>
      </c>
      <c r="F1808" s="36">
        <v>36</v>
      </c>
      <c r="G1808" s="36">
        <v>0.37490000000000001</v>
      </c>
    </row>
    <row r="1809" spans="1:7" ht="15" customHeight="1">
      <c r="A1809" s="36" t="str">
        <f t="shared" si="190"/>
        <v>辽宁</v>
      </c>
      <c r="B1809" s="36" t="str">
        <f t="shared" ref="B1809:B1814" si="191">B1808</f>
        <v>鞍山</v>
      </c>
      <c r="C1809" s="36" t="s">
        <v>2387</v>
      </c>
      <c r="D1809" s="36">
        <v>1375</v>
      </c>
      <c r="E1809" s="36">
        <v>1601</v>
      </c>
      <c r="F1809" s="36">
        <v>36</v>
      </c>
      <c r="G1809" s="36">
        <v>0.37490000000000001</v>
      </c>
    </row>
    <row r="1810" spans="1:7" ht="15" customHeight="1">
      <c r="A1810" s="36" t="str">
        <f t="shared" si="190"/>
        <v>辽宁</v>
      </c>
      <c r="B1810" s="36" t="str">
        <f t="shared" si="191"/>
        <v>鞍山</v>
      </c>
      <c r="C1810" s="36" t="s">
        <v>2398</v>
      </c>
      <c r="D1810" s="36">
        <v>1377</v>
      </c>
      <c r="E1810" s="36">
        <v>1596</v>
      </c>
      <c r="F1810" s="36">
        <v>35</v>
      </c>
      <c r="G1810" s="36">
        <v>0.37490000000000001</v>
      </c>
    </row>
    <row r="1811" spans="1:7" ht="15" customHeight="1">
      <c r="A1811" s="36" t="str">
        <f t="shared" si="190"/>
        <v>辽宁</v>
      </c>
      <c r="B1811" s="36" t="str">
        <f t="shared" si="191"/>
        <v>鞍山</v>
      </c>
      <c r="C1811" s="36" t="s">
        <v>2399</v>
      </c>
      <c r="D1811" s="36">
        <v>1378</v>
      </c>
      <c r="E1811" s="36">
        <v>1603</v>
      </c>
      <c r="F1811" s="36">
        <v>36</v>
      </c>
      <c r="G1811" s="36">
        <v>0.37490000000000001</v>
      </c>
    </row>
    <row r="1812" spans="1:7" ht="15" customHeight="1">
      <c r="A1812" s="36" t="str">
        <f t="shared" si="190"/>
        <v>辽宁</v>
      </c>
      <c r="B1812" s="36" t="str">
        <f t="shared" si="191"/>
        <v>鞍山</v>
      </c>
      <c r="C1812" s="36" t="s">
        <v>2400</v>
      </c>
      <c r="D1812" s="36">
        <v>1376</v>
      </c>
      <c r="E1812" s="36">
        <v>1598</v>
      </c>
      <c r="F1812" s="36">
        <v>36</v>
      </c>
      <c r="G1812" s="36">
        <v>0.37490000000000001</v>
      </c>
    </row>
    <row r="1813" spans="1:7" ht="15" customHeight="1">
      <c r="A1813" s="36" t="str">
        <f t="shared" si="190"/>
        <v>辽宁</v>
      </c>
      <c r="B1813" s="36" t="str">
        <f t="shared" si="191"/>
        <v>鞍山</v>
      </c>
      <c r="C1813" s="36" t="s">
        <v>2401</v>
      </c>
      <c r="D1813" s="36">
        <v>1377</v>
      </c>
      <c r="E1813" s="36">
        <v>1603</v>
      </c>
      <c r="F1813" s="36">
        <v>36</v>
      </c>
      <c r="G1813" s="36">
        <v>0.37490000000000001</v>
      </c>
    </row>
    <row r="1814" spans="1:7" ht="15" customHeight="1">
      <c r="A1814" s="36" t="str">
        <f t="shared" si="190"/>
        <v>辽宁</v>
      </c>
      <c r="B1814" s="36" t="str">
        <f t="shared" si="191"/>
        <v>鞍山</v>
      </c>
      <c r="C1814" s="36" t="s">
        <v>2402</v>
      </c>
      <c r="D1814" s="36">
        <v>1366</v>
      </c>
      <c r="E1814" s="36">
        <v>1600</v>
      </c>
      <c r="F1814" s="36">
        <v>36</v>
      </c>
      <c r="G1814" s="36">
        <v>0.37490000000000001</v>
      </c>
    </row>
    <row r="1815" spans="1:7" ht="15" customHeight="1">
      <c r="A1815" s="36" t="str">
        <f t="shared" si="190"/>
        <v>辽宁</v>
      </c>
      <c r="B1815" s="36" t="s">
        <v>2403</v>
      </c>
      <c r="C1815" s="36" t="s">
        <v>2404</v>
      </c>
      <c r="D1815" s="36">
        <v>1366</v>
      </c>
      <c r="E1815" s="36">
        <v>1600</v>
      </c>
      <c r="F1815" s="36">
        <v>37</v>
      </c>
      <c r="G1815" s="36">
        <v>0.37490000000000001</v>
      </c>
    </row>
    <row r="1816" spans="1:7" ht="15" customHeight="1">
      <c r="A1816" s="36" t="str">
        <f t="shared" si="190"/>
        <v>辽宁</v>
      </c>
      <c r="B1816" s="36" t="str">
        <f t="shared" ref="B1816:B1821" si="192">B1815</f>
        <v>抚顺</v>
      </c>
      <c r="C1816" s="36" t="s">
        <v>2405</v>
      </c>
      <c r="D1816" s="36">
        <v>1367</v>
      </c>
      <c r="E1816" s="36">
        <v>1594</v>
      </c>
      <c r="F1816" s="36">
        <v>35</v>
      </c>
      <c r="G1816" s="36">
        <v>0.37490000000000001</v>
      </c>
    </row>
    <row r="1817" spans="1:7" ht="15" customHeight="1">
      <c r="A1817" s="36" t="str">
        <f t="shared" si="190"/>
        <v>辽宁</v>
      </c>
      <c r="B1817" s="36" t="str">
        <f t="shared" si="192"/>
        <v>抚顺</v>
      </c>
      <c r="C1817" s="36" t="s">
        <v>2406</v>
      </c>
      <c r="D1817" s="36">
        <v>1366</v>
      </c>
      <c r="E1817" s="36">
        <v>1594</v>
      </c>
      <c r="F1817" s="36">
        <v>36</v>
      </c>
      <c r="G1817" s="36">
        <v>0.37490000000000001</v>
      </c>
    </row>
    <row r="1818" spans="1:7" ht="15" customHeight="1">
      <c r="A1818" s="36" t="str">
        <f t="shared" si="190"/>
        <v>辽宁</v>
      </c>
      <c r="B1818" s="36" t="str">
        <f t="shared" si="192"/>
        <v>抚顺</v>
      </c>
      <c r="C1818" s="36" t="s">
        <v>2407</v>
      </c>
      <c r="D1818" s="36">
        <v>1365</v>
      </c>
      <c r="E1818" s="36">
        <v>1598</v>
      </c>
      <c r="F1818" s="36">
        <v>36</v>
      </c>
      <c r="G1818" s="36">
        <v>0.37490000000000001</v>
      </c>
    </row>
    <row r="1819" spans="1:7" ht="15" customHeight="1">
      <c r="A1819" s="36" t="str">
        <f t="shared" si="190"/>
        <v>辽宁</v>
      </c>
      <c r="B1819" s="36" t="str">
        <f t="shared" si="192"/>
        <v>抚顺</v>
      </c>
      <c r="C1819" s="36" t="s">
        <v>2408</v>
      </c>
      <c r="D1819" s="36">
        <v>1369</v>
      </c>
      <c r="E1819" s="36">
        <v>1598</v>
      </c>
      <c r="F1819" s="36">
        <v>36</v>
      </c>
      <c r="G1819" s="36">
        <v>0.37490000000000001</v>
      </c>
    </row>
    <row r="1820" spans="1:7" ht="15" customHeight="1">
      <c r="A1820" s="36" t="str">
        <f t="shared" si="190"/>
        <v>辽宁</v>
      </c>
      <c r="B1820" s="36" t="str">
        <f t="shared" si="192"/>
        <v>抚顺</v>
      </c>
      <c r="C1820" s="36" t="s">
        <v>2409</v>
      </c>
      <c r="D1820" s="36">
        <v>1370</v>
      </c>
      <c r="E1820" s="36">
        <v>1604</v>
      </c>
      <c r="F1820" s="36">
        <v>37</v>
      </c>
      <c r="G1820" s="36">
        <v>0.37490000000000001</v>
      </c>
    </row>
    <row r="1821" spans="1:7" ht="15" customHeight="1">
      <c r="A1821" s="36" t="str">
        <f t="shared" si="190"/>
        <v>辽宁</v>
      </c>
      <c r="B1821" s="36" t="str">
        <f t="shared" si="192"/>
        <v>抚顺</v>
      </c>
      <c r="C1821" s="36" t="s">
        <v>2410</v>
      </c>
      <c r="D1821" s="36">
        <v>1378</v>
      </c>
      <c r="E1821" s="36">
        <v>1628</v>
      </c>
      <c r="F1821" s="36">
        <v>37</v>
      </c>
      <c r="G1821" s="36">
        <v>0.37490000000000001</v>
      </c>
    </row>
    <row r="1822" spans="1:7" ht="15" customHeight="1">
      <c r="A1822" s="36" t="str">
        <f t="shared" si="190"/>
        <v>辽宁</v>
      </c>
      <c r="B1822" s="36" t="s">
        <v>2411</v>
      </c>
      <c r="C1822" s="36" t="s">
        <v>2412</v>
      </c>
      <c r="D1822" s="36">
        <v>1374</v>
      </c>
      <c r="E1822" s="36">
        <v>1604</v>
      </c>
      <c r="F1822" s="36">
        <v>36</v>
      </c>
      <c r="G1822" s="36">
        <v>0.37490000000000001</v>
      </c>
    </row>
    <row r="1823" spans="1:7" ht="15" customHeight="1">
      <c r="A1823" s="36" t="str">
        <f t="shared" si="190"/>
        <v>辽宁</v>
      </c>
      <c r="B1823" s="36" t="str">
        <f>B1822</f>
        <v>本溪</v>
      </c>
      <c r="C1823" s="36" t="s">
        <v>2413</v>
      </c>
      <c r="D1823" s="36">
        <v>1375</v>
      </c>
      <c r="E1823" s="36">
        <v>1604</v>
      </c>
      <c r="F1823" s="36">
        <v>36</v>
      </c>
      <c r="G1823" s="36">
        <v>0.37490000000000001</v>
      </c>
    </row>
    <row r="1824" spans="1:7" ht="15" customHeight="1">
      <c r="A1824" s="36" t="str">
        <f t="shared" si="190"/>
        <v>辽宁</v>
      </c>
      <c r="B1824" s="36" t="str">
        <f>B1823</f>
        <v>本溪</v>
      </c>
      <c r="C1824" s="36" t="s">
        <v>2414</v>
      </c>
      <c r="D1824" s="36">
        <v>1374</v>
      </c>
      <c r="E1824" s="36">
        <v>1612</v>
      </c>
      <c r="F1824" s="36">
        <v>36</v>
      </c>
      <c r="G1824" s="36">
        <v>0.37490000000000001</v>
      </c>
    </row>
    <row r="1825" spans="1:7" ht="15" customHeight="1">
      <c r="A1825" s="36" t="str">
        <f t="shared" si="190"/>
        <v>辽宁</v>
      </c>
      <c r="B1825" s="36" t="str">
        <f>B1824</f>
        <v>本溪</v>
      </c>
      <c r="C1825" s="36" t="s">
        <v>2415</v>
      </c>
      <c r="D1825" s="36">
        <v>1372</v>
      </c>
      <c r="E1825" s="36">
        <v>1603</v>
      </c>
      <c r="F1825" s="36">
        <v>36</v>
      </c>
      <c r="G1825" s="36">
        <v>0.37490000000000001</v>
      </c>
    </row>
    <row r="1826" spans="1:7" ht="15" customHeight="1">
      <c r="A1826" s="36" t="str">
        <f t="shared" si="190"/>
        <v>辽宁</v>
      </c>
      <c r="B1826" s="36" t="str">
        <f>B1825</f>
        <v>本溪</v>
      </c>
      <c r="C1826" s="36" t="s">
        <v>2416</v>
      </c>
      <c r="D1826" s="36">
        <v>1370</v>
      </c>
      <c r="E1826" s="36">
        <v>1604</v>
      </c>
      <c r="F1826" s="36">
        <v>37</v>
      </c>
      <c r="G1826" s="36">
        <v>0.37490000000000001</v>
      </c>
    </row>
    <row r="1827" spans="1:7" ht="15" customHeight="1">
      <c r="A1827" s="36" t="str">
        <f t="shared" si="190"/>
        <v>辽宁</v>
      </c>
      <c r="B1827" s="36" t="str">
        <f>B1826</f>
        <v>本溪</v>
      </c>
      <c r="C1827" s="36" t="s">
        <v>2417</v>
      </c>
      <c r="D1827" s="36">
        <v>1376</v>
      </c>
      <c r="E1827" s="36">
        <v>1608</v>
      </c>
      <c r="F1827" s="36">
        <v>36</v>
      </c>
      <c r="G1827" s="36">
        <v>0.37490000000000001</v>
      </c>
    </row>
    <row r="1828" spans="1:7" ht="15" customHeight="1">
      <c r="A1828" s="36" t="str">
        <f t="shared" si="190"/>
        <v>辽宁</v>
      </c>
      <c r="B1828" s="36" t="s">
        <v>2418</v>
      </c>
      <c r="C1828" s="36" t="s">
        <v>2419</v>
      </c>
      <c r="D1828" s="36">
        <v>1377</v>
      </c>
      <c r="E1828" s="36">
        <v>1612</v>
      </c>
      <c r="F1828" s="36">
        <v>36</v>
      </c>
      <c r="G1828" s="36">
        <v>0.37490000000000001</v>
      </c>
    </row>
    <row r="1829" spans="1:7" ht="15" customHeight="1">
      <c r="A1829" s="36" t="str">
        <f t="shared" si="190"/>
        <v>辽宁</v>
      </c>
      <c r="B1829" s="36" t="str">
        <f>B1828</f>
        <v>丹东</v>
      </c>
      <c r="C1829" s="36" t="s">
        <v>2420</v>
      </c>
      <c r="D1829" s="36">
        <v>1377</v>
      </c>
      <c r="E1829" s="36">
        <v>1614</v>
      </c>
      <c r="F1829" s="36">
        <v>36</v>
      </c>
      <c r="G1829" s="36">
        <v>0.37490000000000001</v>
      </c>
    </row>
    <row r="1830" spans="1:7" ht="15" customHeight="1">
      <c r="A1830" s="36" t="str">
        <f t="shared" si="190"/>
        <v>辽宁</v>
      </c>
      <c r="B1830" s="36" t="str">
        <f>B1829</f>
        <v>丹东</v>
      </c>
      <c r="C1830" s="36" t="s">
        <v>2421</v>
      </c>
      <c r="D1830" s="36">
        <v>1375</v>
      </c>
      <c r="E1830" s="36">
        <v>1611</v>
      </c>
      <c r="F1830" s="36">
        <v>36</v>
      </c>
      <c r="G1830" s="36">
        <v>0.37490000000000001</v>
      </c>
    </row>
    <row r="1831" spans="1:7" ht="15" customHeight="1">
      <c r="A1831" s="36" t="str">
        <f t="shared" si="190"/>
        <v>辽宁</v>
      </c>
      <c r="B1831" s="36" t="str">
        <f>B1830</f>
        <v>丹东</v>
      </c>
      <c r="C1831" s="36" t="s">
        <v>2422</v>
      </c>
      <c r="D1831" s="36">
        <v>1376</v>
      </c>
      <c r="E1831" s="36">
        <v>1591</v>
      </c>
      <c r="F1831" s="36">
        <v>36</v>
      </c>
      <c r="G1831" s="36">
        <v>0.37490000000000001</v>
      </c>
    </row>
    <row r="1832" spans="1:7" ht="15" customHeight="1">
      <c r="A1832" s="36" t="str">
        <f t="shared" si="190"/>
        <v>辽宁</v>
      </c>
      <c r="B1832" s="36" t="str">
        <f>B1831</f>
        <v>丹东</v>
      </c>
      <c r="C1832" s="36" t="s">
        <v>2423</v>
      </c>
      <c r="D1832" s="36">
        <v>1372</v>
      </c>
      <c r="E1832" s="36">
        <v>1618</v>
      </c>
      <c r="F1832" s="36">
        <v>37</v>
      </c>
      <c r="G1832" s="36">
        <v>0.37490000000000001</v>
      </c>
    </row>
    <row r="1833" spans="1:7" ht="15" customHeight="1">
      <c r="A1833" s="36" t="str">
        <f t="shared" si="190"/>
        <v>辽宁</v>
      </c>
      <c r="B1833" s="36" t="str">
        <f>B1832</f>
        <v>丹东</v>
      </c>
      <c r="C1833" s="36" t="s">
        <v>2424</v>
      </c>
      <c r="D1833" s="36">
        <v>1365</v>
      </c>
      <c r="E1833" s="36">
        <v>1603</v>
      </c>
      <c r="F1833" s="36">
        <v>38</v>
      </c>
      <c r="G1833" s="36">
        <v>0.37490000000000001</v>
      </c>
    </row>
    <row r="1834" spans="1:7" ht="15" customHeight="1">
      <c r="A1834" s="36" t="str">
        <f t="shared" si="190"/>
        <v>辽宁</v>
      </c>
      <c r="B1834" s="36" t="s">
        <v>2425</v>
      </c>
      <c r="C1834" s="36" t="s">
        <v>2426</v>
      </c>
      <c r="D1834" s="36">
        <v>1383</v>
      </c>
      <c r="E1834" s="36">
        <v>1606</v>
      </c>
      <c r="F1834" s="36">
        <v>35</v>
      </c>
      <c r="G1834" s="36">
        <v>0.37490000000000001</v>
      </c>
    </row>
    <row r="1835" spans="1:7" ht="15" customHeight="1">
      <c r="A1835" s="36" t="str">
        <f t="shared" si="190"/>
        <v>辽宁</v>
      </c>
      <c r="B1835" s="36" t="str">
        <f>B1834</f>
        <v>营口</v>
      </c>
      <c r="C1835" s="36" t="s">
        <v>2427</v>
      </c>
      <c r="D1835" s="36">
        <v>1383</v>
      </c>
      <c r="E1835" s="36">
        <v>1605</v>
      </c>
      <c r="F1835" s="36">
        <v>35</v>
      </c>
      <c r="G1835" s="36">
        <v>0.37490000000000001</v>
      </c>
    </row>
    <row r="1836" spans="1:7" ht="15" customHeight="1">
      <c r="A1836" s="36" t="str">
        <f t="shared" si="190"/>
        <v>辽宁</v>
      </c>
      <c r="B1836" s="36" t="str">
        <f>B1835</f>
        <v>营口</v>
      </c>
      <c r="C1836" s="36" t="s">
        <v>2428</v>
      </c>
      <c r="D1836" s="36">
        <v>1378</v>
      </c>
      <c r="E1836" s="36">
        <v>1613</v>
      </c>
      <c r="F1836" s="36">
        <v>36</v>
      </c>
      <c r="G1836" s="36">
        <v>0.37490000000000001</v>
      </c>
    </row>
    <row r="1837" spans="1:7" ht="15" customHeight="1">
      <c r="A1837" s="36" t="str">
        <f t="shared" si="190"/>
        <v>辽宁</v>
      </c>
      <c r="B1837" s="36" t="str">
        <f>B1836</f>
        <v>营口</v>
      </c>
      <c r="C1837" s="36" t="s">
        <v>2429</v>
      </c>
      <c r="D1837" s="36">
        <v>1389</v>
      </c>
      <c r="E1837" s="36">
        <v>1605</v>
      </c>
      <c r="F1837" s="36">
        <v>35</v>
      </c>
      <c r="G1837" s="36">
        <v>0.37490000000000001</v>
      </c>
    </row>
    <row r="1838" spans="1:7" ht="15" customHeight="1">
      <c r="A1838" s="36" t="str">
        <f t="shared" si="190"/>
        <v>辽宁</v>
      </c>
      <c r="B1838" s="36" t="str">
        <f>B1837</f>
        <v>营口</v>
      </c>
      <c r="C1838" s="36" t="s">
        <v>2430</v>
      </c>
      <c r="D1838" s="36">
        <v>1379</v>
      </c>
      <c r="E1838" s="36">
        <v>1604</v>
      </c>
      <c r="F1838" s="36">
        <v>36</v>
      </c>
      <c r="G1838" s="36">
        <v>0.37490000000000001</v>
      </c>
    </row>
    <row r="1839" spans="1:7" ht="15" customHeight="1">
      <c r="A1839" s="36" t="str">
        <f t="shared" si="190"/>
        <v>辽宁</v>
      </c>
      <c r="B1839" s="36" t="str">
        <f>B1838</f>
        <v>营口</v>
      </c>
      <c r="C1839" s="36" t="s">
        <v>2431</v>
      </c>
      <c r="D1839" s="36">
        <v>1382</v>
      </c>
      <c r="E1839" s="36">
        <v>1602</v>
      </c>
      <c r="F1839" s="36">
        <v>35</v>
      </c>
      <c r="G1839" s="36">
        <v>0.37490000000000001</v>
      </c>
    </row>
    <row r="1840" spans="1:7" ht="15" customHeight="1">
      <c r="A1840" s="36" t="str">
        <f t="shared" ref="A1840:A1871" si="193">A1839</f>
        <v>辽宁</v>
      </c>
      <c r="B1840" s="36" t="s">
        <v>2432</v>
      </c>
      <c r="C1840" s="36" t="s">
        <v>2433</v>
      </c>
      <c r="D1840" s="36">
        <v>1376</v>
      </c>
      <c r="E1840" s="36">
        <v>1596</v>
      </c>
      <c r="F1840" s="36">
        <v>35</v>
      </c>
      <c r="G1840" s="36">
        <v>0.37490000000000001</v>
      </c>
    </row>
    <row r="1841" spans="1:7" ht="15" customHeight="1">
      <c r="A1841" s="36" t="str">
        <f t="shared" si="193"/>
        <v>辽宁</v>
      </c>
      <c r="B1841" s="36" t="str">
        <f t="shared" ref="B1841:B1846" si="194">B1840</f>
        <v>辽阳</v>
      </c>
      <c r="C1841" s="36" t="s">
        <v>2434</v>
      </c>
      <c r="D1841" s="36">
        <v>1376</v>
      </c>
      <c r="E1841" s="36">
        <v>1594</v>
      </c>
      <c r="F1841" s="36">
        <v>35</v>
      </c>
      <c r="G1841" s="36">
        <v>0.37490000000000001</v>
      </c>
    </row>
    <row r="1842" spans="1:7" ht="15" customHeight="1">
      <c r="A1842" s="36" t="str">
        <f t="shared" si="193"/>
        <v>辽宁</v>
      </c>
      <c r="B1842" s="36" t="str">
        <f t="shared" si="194"/>
        <v>辽阳</v>
      </c>
      <c r="C1842" s="36" t="s">
        <v>2435</v>
      </c>
      <c r="D1842" s="36">
        <v>1374</v>
      </c>
      <c r="E1842" s="36">
        <v>1598</v>
      </c>
      <c r="F1842" s="36">
        <v>35</v>
      </c>
      <c r="G1842" s="36">
        <v>0.37490000000000001</v>
      </c>
    </row>
    <row r="1843" spans="1:7" ht="15" customHeight="1">
      <c r="A1843" s="36" t="str">
        <f t="shared" si="193"/>
        <v>辽宁</v>
      </c>
      <c r="B1843" s="36" t="str">
        <f t="shared" si="194"/>
        <v>辽阳</v>
      </c>
      <c r="C1843" s="36" t="s">
        <v>2436</v>
      </c>
      <c r="D1843" s="36">
        <v>1375</v>
      </c>
      <c r="E1843" s="36">
        <v>1603</v>
      </c>
      <c r="F1843" s="36">
        <v>36</v>
      </c>
      <c r="G1843" s="36">
        <v>0.37490000000000001</v>
      </c>
    </row>
    <row r="1844" spans="1:7" ht="15" customHeight="1">
      <c r="A1844" s="36" t="str">
        <f t="shared" si="193"/>
        <v>辽宁</v>
      </c>
      <c r="B1844" s="36" t="str">
        <f t="shared" si="194"/>
        <v>辽阳</v>
      </c>
      <c r="C1844" s="36" t="s">
        <v>2437</v>
      </c>
      <c r="D1844" s="36">
        <v>1376</v>
      </c>
      <c r="E1844" s="36">
        <v>1595</v>
      </c>
      <c r="F1844" s="36">
        <v>35</v>
      </c>
      <c r="G1844" s="36">
        <v>0.37490000000000001</v>
      </c>
    </row>
    <row r="1845" spans="1:7" ht="15" customHeight="1">
      <c r="A1845" s="36" t="str">
        <f t="shared" si="193"/>
        <v>辽宁</v>
      </c>
      <c r="B1845" s="36" t="str">
        <f t="shared" si="194"/>
        <v>辽阳</v>
      </c>
      <c r="C1845" s="36" t="s">
        <v>2438</v>
      </c>
      <c r="D1845" s="36">
        <v>1374</v>
      </c>
      <c r="E1845" s="36">
        <v>1597</v>
      </c>
      <c r="F1845" s="36">
        <v>36</v>
      </c>
      <c r="G1845" s="36">
        <v>0.37490000000000001</v>
      </c>
    </row>
    <row r="1846" spans="1:7" ht="15" customHeight="1">
      <c r="A1846" s="36" t="str">
        <f t="shared" si="193"/>
        <v>辽宁</v>
      </c>
      <c r="B1846" s="36" t="str">
        <f t="shared" si="194"/>
        <v>辽阳</v>
      </c>
      <c r="C1846" s="36" t="s">
        <v>2439</v>
      </c>
      <c r="D1846" s="36">
        <v>1378</v>
      </c>
      <c r="E1846" s="36">
        <v>1605</v>
      </c>
      <c r="F1846" s="36">
        <v>36</v>
      </c>
      <c r="G1846" s="36">
        <v>0.37490000000000001</v>
      </c>
    </row>
    <row r="1847" spans="1:7" ht="15" customHeight="1">
      <c r="A1847" s="36" t="str">
        <f t="shared" si="193"/>
        <v>辽宁</v>
      </c>
      <c r="B1847" s="36" t="s">
        <v>2440</v>
      </c>
      <c r="C1847" s="36" t="s">
        <v>2441</v>
      </c>
      <c r="D1847" s="36">
        <v>1409</v>
      </c>
      <c r="E1847" s="36">
        <v>1643</v>
      </c>
      <c r="F1847" s="36">
        <v>36</v>
      </c>
      <c r="G1847" s="36">
        <v>0.37490000000000001</v>
      </c>
    </row>
    <row r="1848" spans="1:7" ht="15" customHeight="1">
      <c r="A1848" s="36" t="str">
        <f t="shared" si="193"/>
        <v>辽宁</v>
      </c>
      <c r="B1848" s="36" t="str">
        <f>B1847</f>
        <v>盘锦</v>
      </c>
      <c r="C1848" s="36" t="s">
        <v>2442</v>
      </c>
      <c r="D1848" s="36">
        <v>1407</v>
      </c>
      <c r="E1848" s="36">
        <v>1641</v>
      </c>
      <c r="F1848" s="36">
        <v>36</v>
      </c>
      <c r="G1848" s="36">
        <v>0.37490000000000001</v>
      </c>
    </row>
    <row r="1849" spans="1:7" ht="15" customHeight="1">
      <c r="A1849" s="36" t="str">
        <f t="shared" si="193"/>
        <v>辽宁</v>
      </c>
      <c r="B1849" s="36" t="str">
        <f>B1848</f>
        <v>盘锦</v>
      </c>
      <c r="C1849" s="36" t="s">
        <v>2443</v>
      </c>
      <c r="D1849" s="36">
        <v>1398</v>
      </c>
      <c r="E1849" s="36">
        <v>1637</v>
      </c>
      <c r="F1849" s="36">
        <v>36</v>
      </c>
      <c r="G1849" s="36">
        <v>0.37490000000000001</v>
      </c>
    </row>
    <row r="1850" spans="1:7" ht="15" customHeight="1">
      <c r="A1850" s="36" t="str">
        <f t="shared" si="193"/>
        <v>辽宁</v>
      </c>
      <c r="B1850" s="36" t="str">
        <f>B1849</f>
        <v>盘锦</v>
      </c>
      <c r="C1850" s="36" t="s">
        <v>2444</v>
      </c>
      <c r="D1850" s="36">
        <v>1399</v>
      </c>
      <c r="E1850" s="36">
        <v>1627</v>
      </c>
      <c r="F1850" s="36">
        <v>35</v>
      </c>
      <c r="G1850" s="36">
        <v>0.37490000000000001</v>
      </c>
    </row>
    <row r="1851" spans="1:7" ht="15" customHeight="1">
      <c r="A1851" s="36" t="str">
        <f t="shared" si="193"/>
        <v>辽宁</v>
      </c>
      <c r="B1851" s="36" t="s">
        <v>2445</v>
      </c>
      <c r="C1851" s="36" t="s">
        <v>2446</v>
      </c>
      <c r="D1851" s="36">
        <v>1361</v>
      </c>
      <c r="E1851" s="36">
        <v>1606</v>
      </c>
      <c r="F1851" s="36">
        <v>37</v>
      </c>
      <c r="G1851" s="36">
        <v>0.37490000000000001</v>
      </c>
    </row>
    <row r="1852" spans="1:7" ht="15" customHeight="1">
      <c r="A1852" s="36" t="str">
        <f t="shared" si="193"/>
        <v>辽宁</v>
      </c>
      <c r="B1852" s="36" t="str">
        <f t="shared" ref="B1852:B1857" si="195">B1851</f>
        <v>铁岭</v>
      </c>
      <c r="C1852" s="36" t="s">
        <v>1104</v>
      </c>
      <c r="D1852" s="36">
        <v>1362</v>
      </c>
      <c r="E1852" s="36">
        <v>1605</v>
      </c>
      <c r="F1852" s="36">
        <v>37</v>
      </c>
      <c r="G1852" s="36">
        <v>0.37490000000000001</v>
      </c>
    </row>
    <row r="1853" spans="1:7" ht="15" customHeight="1">
      <c r="A1853" s="36" t="str">
        <f t="shared" si="193"/>
        <v>辽宁</v>
      </c>
      <c r="B1853" s="36" t="str">
        <f t="shared" si="195"/>
        <v>铁岭</v>
      </c>
      <c r="C1853" s="36" t="s">
        <v>2447</v>
      </c>
      <c r="D1853" s="36">
        <v>1360</v>
      </c>
      <c r="E1853" s="36">
        <v>1609</v>
      </c>
      <c r="F1853" s="36">
        <v>37</v>
      </c>
      <c r="G1853" s="36">
        <v>0.37490000000000001</v>
      </c>
    </row>
    <row r="1854" spans="1:7" ht="15" customHeight="1">
      <c r="A1854" s="36" t="str">
        <f t="shared" si="193"/>
        <v>辽宁</v>
      </c>
      <c r="B1854" s="36" t="str">
        <f t="shared" si="195"/>
        <v>铁岭</v>
      </c>
      <c r="C1854" s="36" t="s">
        <v>2448</v>
      </c>
      <c r="D1854" s="36">
        <v>1362</v>
      </c>
      <c r="E1854" s="36">
        <v>1603</v>
      </c>
      <c r="F1854" s="36">
        <v>37</v>
      </c>
      <c r="G1854" s="36">
        <v>0.37490000000000001</v>
      </c>
    </row>
    <row r="1855" spans="1:7" ht="15" customHeight="1">
      <c r="A1855" s="36" t="str">
        <f t="shared" si="193"/>
        <v>辽宁</v>
      </c>
      <c r="B1855" s="36" t="str">
        <f t="shared" si="195"/>
        <v>铁岭</v>
      </c>
      <c r="C1855" s="36" t="s">
        <v>2449</v>
      </c>
      <c r="D1855" s="36">
        <v>1363</v>
      </c>
      <c r="E1855" s="36">
        <v>1602</v>
      </c>
      <c r="F1855" s="36">
        <v>36</v>
      </c>
      <c r="G1855" s="36">
        <v>0.37490000000000001</v>
      </c>
    </row>
    <row r="1856" spans="1:7" ht="15" customHeight="1">
      <c r="A1856" s="36" t="str">
        <f t="shared" si="193"/>
        <v>辽宁</v>
      </c>
      <c r="B1856" s="36" t="str">
        <f t="shared" si="195"/>
        <v>铁岭</v>
      </c>
      <c r="C1856" s="36" t="s">
        <v>2450</v>
      </c>
      <c r="D1856" s="36">
        <v>1376</v>
      </c>
      <c r="E1856" s="36">
        <v>1636</v>
      </c>
      <c r="F1856" s="36">
        <v>38</v>
      </c>
      <c r="G1856" s="36">
        <v>0.37490000000000001</v>
      </c>
    </row>
    <row r="1857" spans="1:7" ht="15" customHeight="1">
      <c r="A1857" s="36" t="str">
        <f t="shared" si="193"/>
        <v>辽宁</v>
      </c>
      <c r="B1857" s="36" t="str">
        <f t="shared" si="195"/>
        <v>铁岭</v>
      </c>
      <c r="C1857" s="36" t="s">
        <v>2451</v>
      </c>
      <c r="D1857" s="36">
        <v>1383</v>
      </c>
      <c r="E1857" s="36">
        <v>1653</v>
      </c>
      <c r="F1857" s="36">
        <v>39</v>
      </c>
      <c r="G1857" s="36">
        <v>0.37490000000000001</v>
      </c>
    </row>
    <row r="1858" spans="1:7" ht="15" customHeight="1">
      <c r="A1858" s="36" t="str">
        <f t="shared" si="193"/>
        <v>辽宁</v>
      </c>
      <c r="B1858" s="36" t="s">
        <v>2452</v>
      </c>
      <c r="C1858" s="36" t="s">
        <v>2453</v>
      </c>
      <c r="D1858" s="36">
        <v>1452</v>
      </c>
      <c r="E1858" s="36">
        <v>1727</v>
      </c>
      <c r="F1858" s="36">
        <v>38</v>
      </c>
      <c r="G1858" s="36">
        <v>0.37490000000000001</v>
      </c>
    </row>
    <row r="1859" spans="1:7" ht="15" customHeight="1">
      <c r="A1859" s="36" t="str">
        <f t="shared" si="193"/>
        <v>辽宁</v>
      </c>
      <c r="B1859" s="36" t="str">
        <f t="shared" ref="B1859:B1864" si="196">B1858</f>
        <v>朝阳</v>
      </c>
      <c r="C1859" s="36" t="s">
        <v>2454</v>
      </c>
      <c r="D1859" s="36">
        <v>1452</v>
      </c>
      <c r="E1859" s="36">
        <v>1727</v>
      </c>
      <c r="F1859" s="36">
        <v>38</v>
      </c>
      <c r="G1859" s="36">
        <v>0.37490000000000001</v>
      </c>
    </row>
    <row r="1860" spans="1:7" ht="15" customHeight="1">
      <c r="A1860" s="36" t="str">
        <f t="shared" si="193"/>
        <v>辽宁</v>
      </c>
      <c r="B1860" s="36" t="str">
        <f t="shared" si="196"/>
        <v>朝阳</v>
      </c>
      <c r="C1860" s="36" t="s">
        <v>2455</v>
      </c>
      <c r="D1860" s="36">
        <v>1447</v>
      </c>
      <c r="E1860" s="36">
        <v>1726</v>
      </c>
      <c r="F1860" s="36">
        <v>38</v>
      </c>
      <c r="G1860" s="36">
        <v>0.37490000000000001</v>
      </c>
    </row>
    <row r="1861" spans="1:7" ht="15" customHeight="1">
      <c r="A1861" s="36" t="str">
        <f t="shared" si="193"/>
        <v>辽宁</v>
      </c>
      <c r="B1861" s="36" t="str">
        <f t="shared" si="196"/>
        <v>朝阳</v>
      </c>
      <c r="C1861" s="36" t="s">
        <v>2456</v>
      </c>
      <c r="D1861" s="36">
        <v>1466</v>
      </c>
      <c r="E1861" s="36">
        <v>1747</v>
      </c>
      <c r="F1861" s="36">
        <v>39</v>
      </c>
      <c r="G1861" s="36">
        <v>0.37490000000000001</v>
      </c>
    </row>
    <row r="1862" spans="1:7" ht="15" customHeight="1">
      <c r="A1862" s="36" t="str">
        <f t="shared" si="193"/>
        <v>辽宁</v>
      </c>
      <c r="B1862" s="36" t="str">
        <f t="shared" si="196"/>
        <v>朝阳</v>
      </c>
      <c r="C1862" s="36" t="s">
        <v>2457</v>
      </c>
      <c r="D1862" s="36">
        <v>1458</v>
      </c>
      <c r="E1862" s="36">
        <v>1741</v>
      </c>
      <c r="F1862" s="36">
        <v>39</v>
      </c>
      <c r="G1862" s="36">
        <v>0.37490000000000001</v>
      </c>
    </row>
    <row r="1863" spans="1:7" ht="15" customHeight="1">
      <c r="A1863" s="36" t="str">
        <f t="shared" si="193"/>
        <v>辽宁</v>
      </c>
      <c r="B1863" s="36" t="str">
        <f t="shared" si="196"/>
        <v>朝阳</v>
      </c>
      <c r="C1863" s="36" t="s">
        <v>2458</v>
      </c>
      <c r="D1863" s="36">
        <v>1456</v>
      </c>
      <c r="E1863" s="36">
        <v>1731</v>
      </c>
      <c r="F1863" s="36">
        <v>39</v>
      </c>
      <c r="G1863" s="36">
        <v>0.37490000000000001</v>
      </c>
    </row>
    <row r="1864" spans="1:7" ht="15" customHeight="1">
      <c r="A1864" s="36" t="str">
        <f t="shared" si="193"/>
        <v>辽宁</v>
      </c>
      <c r="B1864" s="36" t="str">
        <f t="shared" si="196"/>
        <v>朝阳</v>
      </c>
      <c r="C1864" s="36" t="s">
        <v>2459</v>
      </c>
      <c r="D1864" s="36">
        <v>1460</v>
      </c>
      <c r="E1864" s="36">
        <v>1738</v>
      </c>
      <c r="F1864" s="36">
        <v>38</v>
      </c>
      <c r="G1864" s="36">
        <v>0.37490000000000001</v>
      </c>
    </row>
    <row r="1865" spans="1:7" ht="15" customHeight="1">
      <c r="A1865" s="36" t="str">
        <f t="shared" si="193"/>
        <v>辽宁</v>
      </c>
      <c r="B1865" s="36" t="s">
        <v>2460</v>
      </c>
      <c r="C1865" s="36" t="s">
        <v>2461</v>
      </c>
      <c r="D1865" s="36">
        <v>1402</v>
      </c>
      <c r="E1865" s="36">
        <v>1573</v>
      </c>
      <c r="F1865" s="36">
        <v>32</v>
      </c>
      <c r="G1865" s="36">
        <v>0.37490000000000001</v>
      </c>
    </row>
    <row r="1866" spans="1:7" ht="15" customHeight="1">
      <c r="A1866" s="36" t="str">
        <f t="shared" si="193"/>
        <v>辽宁</v>
      </c>
      <c r="B1866" s="36" t="str">
        <f t="shared" ref="B1866:B1874" si="197">B1865</f>
        <v>大连</v>
      </c>
      <c r="C1866" s="36" t="s">
        <v>2462</v>
      </c>
      <c r="D1866" s="36">
        <v>1406</v>
      </c>
      <c r="E1866" s="36">
        <v>1575</v>
      </c>
      <c r="F1866" s="36">
        <v>32</v>
      </c>
      <c r="G1866" s="36">
        <v>0.37490000000000001</v>
      </c>
    </row>
    <row r="1867" spans="1:7" ht="15" customHeight="1">
      <c r="A1867" s="36" t="str">
        <f t="shared" si="193"/>
        <v>辽宁</v>
      </c>
      <c r="B1867" s="36" t="str">
        <f t="shared" si="197"/>
        <v>大连</v>
      </c>
      <c r="C1867" s="36" t="s">
        <v>2463</v>
      </c>
      <c r="D1867" s="36">
        <v>1412</v>
      </c>
      <c r="E1867" s="36">
        <v>1583</v>
      </c>
      <c r="F1867" s="36">
        <v>32</v>
      </c>
      <c r="G1867" s="36">
        <v>0.37490000000000001</v>
      </c>
    </row>
    <row r="1868" spans="1:7" ht="15" customHeight="1">
      <c r="A1868" s="36" t="str">
        <f t="shared" si="193"/>
        <v>辽宁</v>
      </c>
      <c r="B1868" s="36" t="str">
        <f t="shared" si="197"/>
        <v>大连</v>
      </c>
      <c r="C1868" s="36" t="s">
        <v>2464</v>
      </c>
      <c r="D1868" s="36">
        <v>1394</v>
      </c>
      <c r="E1868" s="36">
        <v>1550</v>
      </c>
      <c r="F1868" s="36">
        <v>31</v>
      </c>
      <c r="G1868" s="36">
        <v>0.37490000000000001</v>
      </c>
    </row>
    <row r="1869" spans="1:7" ht="15" customHeight="1">
      <c r="A1869" s="36" t="str">
        <f t="shared" si="193"/>
        <v>辽宁</v>
      </c>
      <c r="B1869" s="36" t="str">
        <f t="shared" si="197"/>
        <v>大连</v>
      </c>
      <c r="C1869" s="36" t="s">
        <v>2465</v>
      </c>
      <c r="D1869" s="36">
        <v>1387</v>
      </c>
      <c r="E1869" s="36">
        <v>1546</v>
      </c>
      <c r="F1869" s="36">
        <v>31</v>
      </c>
      <c r="G1869" s="36">
        <v>0.37490000000000001</v>
      </c>
    </row>
    <row r="1870" spans="1:7" ht="15" customHeight="1">
      <c r="A1870" s="36" t="str">
        <f t="shared" si="193"/>
        <v>辽宁</v>
      </c>
      <c r="B1870" s="36" t="str">
        <f t="shared" si="197"/>
        <v>大连</v>
      </c>
      <c r="C1870" s="36" t="s">
        <v>2466</v>
      </c>
      <c r="D1870" s="36">
        <v>1392</v>
      </c>
      <c r="E1870" s="36">
        <v>1568</v>
      </c>
      <c r="F1870" s="36">
        <v>32</v>
      </c>
      <c r="G1870" s="36">
        <v>0.37490000000000001</v>
      </c>
    </row>
    <row r="1871" spans="1:7" ht="15" customHeight="1">
      <c r="A1871" s="36" t="str">
        <f t="shared" si="193"/>
        <v>辽宁</v>
      </c>
      <c r="B1871" s="36" t="str">
        <f t="shared" si="197"/>
        <v>大连</v>
      </c>
      <c r="C1871" s="36" t="s">
        <v>2467</v>
      </c>
      <c r="D1871" s="36">
        <v>1368</v>
      </c>
      <c r="E1871" s="36">
        <v>1563</v>
      </c>
      <c r="F1871" s="36">
        <v>34</v>
      </c>
      <c r="G1871" s="36">
        <v>0.37490000000000001</v>
      </c>
    </row>
    <row r="1872" spans="1:7" ht="15" customHeight="1">
      <c r="A1872" s="36" t="str">
        <f t="shared" ref="A1872:A1895" si="198">A1871</f>
        <v>辽宁</v>
      </c>
      <c r="B1872" s="36" t="str">
        <f t="shared" si="197"/>
        <v>大连</v>
      </c>
      <c r="C1872" s="36" t="s">
        <v>2468</v>
      </c>
      <c r="D1872" s="36">
        <v>1398</v>
      </c>
      <c r="E1872" s="36">
        <v>1567</v>
      </c>
      <c r="F1872" s="36">
        <v>32</v>
      </c>
      <c r="G1872" s="36">
        <v>0.37490000000000001</v>
      </c>
    </row>
    <row r="1873" spans="1:7" ht="15" customHeight="1">
      <c r="A1873" s="36" t="str">
        <f t="shared" si="198"/>
        <v>辽宁</v>
      </c>
      <c r="B1873" s="36" t="str">
        <f t="shared" si="197"/>
        <v>大连</v>
      </c>
      <c r="C1873" s="36" t="s">
        <v>2469</v>
      </c>
      <c r="D1873" s="36">
        <v>1382</v>
      </c>
      <c r="E1873" s="36">
        <v>1556</v>
      </c>
      <c r="F1873" s="36">
        <v>32</v>
      </c>
      <c r="G1873" s="36">
        <v>0.37490000000000001</v>
      </c>
    </row>
    <row r="1874" spans="1:7" ht="15" customHeight="1">
      <c r="A1874" s="36" t="str">
        <f t="shared" si="198"/>
        <v>辽宁</v>
      </c>
      <c r="B1874" s="36" t="str">
        <f t="shared" si="197"/>
        <v>大连</v>
      </c>
      <c r="C1874" s="36" t="s">
        <v>2470</v>
      </c>
      <c r="D1874" s="36">
        <v>1383</v>
      </c>
      <c r="E1874" s="36">
        <v>1597</v>
      </c>
      <c r="F1874" s="36">
        <v>35</v>
      </c>
      <c r="G1874" s="36">
        <v>0.37490000000000001</v>
      </c>
    </row>
    <row r="1875" spans="1:7" ht="15" customHeight="1">
      <c r="A1875" s="36" t="str">
        <f t="shared" si="198"/>
        <v>辽宁</v>
      </c>
      <c r="B1875" s="36" t="s">
        <v>2471</v>
      </c>
      <c r="C1875" s="36" t="s">
        <v>2472</v>
      </c>
      <c r="D1875" s="36">
        <v>1455</v>
      </c>
      <c r="E1875" s="36">
        <v>1706</v>
      </c>
      <c r="F1875" s="36">
        <v>37</v>
      </c>
      <c r="G1875" s="36">
        <v>0.37490000000000001</v>
      </c>
    </row>
    <row r="1876" spans="1:7" ht="15" customHeight="1">
      <c r="A1876" s="36" t="str">
        <f t="shared" si="198"/>
        <v>辽宁</v>
      </c>
      <c r="B1876" s="36" t="str">
        <f>B1875</f>
        <v>葫芦岛</v>
      </c>
      <c r="C1876" s="36" t="s">
        <v>2473</v>
      </c>
      <c r="D1876" s="36">
        <v>1456</v>
      </c>
      <c r="E1876" s="36">
        <v>1709</v>
      </c>
      <c r="F1876" s="36">
        <v>37</v>
      </c>
      <c r="G1876" s="36">
        <v>0.37490000000000001</v>
      </c>
    </row>
    <row r="1877" spans="1:7" ht="15" customHeight="1">
      <c r="A1877" s="36" t="str">
        <f t="shared" si="198"/>
        <v>辽宁</v>
      </c>
      <c r="B1877" s="36" t="str">
        <f>B1876</f>
        <v>葫芦岛</v>
      </c>
      <c r="C1877" s="36" t="s">
        <v>2474</v>
      </c>
      <c r="D1877" s="36">
        <v>1460</v>
      </c>
      <c r="E1877" s="36">
        <v>1725</v>
      </c>
      <c r="F1877" s="36">
        <v>37</v>
      </c>
      <c r="G1877" s="36">
        <v>0.37490000000000001</v>
      </c>
    </row>
    <row r="1878" spans="1:7" ht="15" customHeight="1">
      <c r="A1878" s="36" t="str">
        <f t="shared" si="198"/>
        <v>辽宁</v>
      </c>
      <c r="B1878" s="36" t="str">
        <f>B1877</f>
        <v>葫芦岛</v>
      </c>
      <c r="C1878" s="36" t="s">
        <v>2475</v>
      </c>
      <c r="D1878" s="36">
        <v>1449</v>
      </c>
      <c r="E1878" s="36">
        <v>1693</v>
      </c>
      <c r="F1878" s="36">
        <v>35</v>
      </c>
      <c r="G1878" s="36">
        <v>0.37490000000000001</v>
      </c>
    </row>
    <row r="1879" spans="1:7" ht="15" customHeight="1">
      <c r="A1879" s="36" t="str">
        <f t="shared" si="198"/>
        <v>辽宁</v>
      </c>
      <c r="B1879" s="36" t="str">
        <f>B1878</f>
        <v>葫芦岛</v>
      </c>
      <c r="C1879" s="36" t="s">
        <v>2476</v>
      </c>
      <c r="D1879" s="36">
        <v>1460</v>
      </c>
      <c r="E1879" s="36">
        <v>1730</v>
      </c>
      <c r="F1879" s="36">
        <v>37</v>
      </c>
      <c r="G1879" s="36">
        <v>0.37490000000000001</v>
      </c>
    </row>
    <row r="1880" spans="1:7" ht="15" customHeight="1">
      <c r="A1880" s="36" t="str">
        <f t="shared" si="198"/>
        <v>辽宁</v>
      </c>
      <c r="B1880" s="36" t="str">
        <f>B1879</f>
        <v>葫芦岛</v>
      </c>
      <c r="C1880" s="36" t="s">
        <v>2477</v>
      </c>
      <c r="D1880" s="36">
        <v>1441</v>
      </c>
      <c r="E1880" s="36">
        <v>1663</v>
      </c>
      <c r="F1880" s="36">
        <v>35</v>
      </c>
      <c r="G1880" s="36">
        <v>0.37490000000000001</v>
      </c>
    </row>
    <row r="1881" spans="1:7" ht="15" customHeight="1">
      <c r="A1881" s="36" t="str">
        <f t="shared" si="198"/>
        <v>辽宁</v>
      </c>
      <c r="B1881" s="36" t="s">
        <v>2478</v>
      </c>
      <c r="C1881" s="36" t="s">
        <v>2479</v>
      </c>
      <c r="D1881" s="36">
        <v>1458</v>
      </c>
      <c r="E1881" s="36">
        <v>1721</v>
      </c>
      <c r="F1881" s="36">
        <v>37</v>
      </c>
      <c r="G1881" s="36">
        <v>0.37490000000000001</v>
      </c>
    </row>
    <row r="1882" spans="1:7" ht="15" customHeight="1">
      <c r="A1882" s="36" t="str">
        <f t="shared" si="198"/>
        <v>辽宁</v>
      </c>
      <c r="B1882" s="36" t="str">
        <f t="shared" ref="B1882:B1888" si="199">B1881</f>
        <v>锦州</v>
      </c>
      <c r="C1882" s="36" t="s">
        <v>2480</v>
      </c>
      <c r="D1882" s="36">
        <v>1456</v>
      </c>
      <c r="E1882" s="36">
        <v>1720</v>
      </c>
      <c r="F1882" s="36">
        <v>37</v>
      </c>
      <c r="G1882" s="36">
        <v>0.37490000000000001</v>
      </c>
    </row>
    <row r="1883" spans="1:7" ht="15" customHeight="1">
      <c r="A1883" s="36" t="str">
        <f t="shared" si="198"/>
        <v>辽宁</v>
      </c>
      <c r="B1883" s="36" t="str">
        <f t="shared" si="199"/>
        <v>锦州</v>
      </c>
      <c r="C1883" s="36" t="s">
        <v>2481</v>
      </c>
      <c r="D1883" s="36">
        <v>1455</v>
      </c>
      <c r="E1883" s="36">
        <v>1718</v>
      </c>
      <c r="F1883" s="36">
        <v>37</v>
      </c>
      <c r="G1883" s="36">
        <v>0.37490000000000001</v>
      </c>
    </row>
    <row r="1884" spans="1:7" ht="15" customHeight="1">
      <c r="A1884" s="36" t="str">
        <f t="shared" si="198"/>
        <v>辽宁</v>
      </c>
      <c r="B1884" s="36" t="str">
        <f t="shared" si="199"/>
        <v>锦州</v>
      </c>
      <c r="C1884" s="36" t="s">
        <v>2482</v>
      </c>
      <c r="D1884" s="36">
        <v>1468</v>
      </c>
      <c r="E1884" s="36">
        <v>1735</v>
      </c>
      <c r="F1884" s="36">
        <v>37</v>
      </c>
      <c r="G1884" s="36">
        <v>0.37490000000000001</v>
      </c>
    </row>
    <row r="1885" spans="1:7" ht="15" customHeight="1">
      <c r="A1885" s="36" t="str">
        <f t="shared" si="198"/>
        <v>辽宁</v>
      </c>
      <c r="B1885" s="36" t="str">
        <f t="shared" si="199"/>
        <v>锦州</v>
      </c>
      <c r="C1885" s="36" t="s">
        <v>2483</v>
      </c>
      <c r="D1885" s="36">
        <v>1454</v>
      </c>
      <c r="E1885" s="36">
        <v>1718</v>
      </c>
      <c r="F1885" s="36">
        <v>37</v>
      </c>
      <c r="G1885" s="36">
        <v>0.37490000000000001</v>
      </c>
    </row>
    <row r="1886" spans="1:7" ht="15" customHeight="1">
      <c r="A1886" s="36" t="str">
        <f t="shared" si="198"/>
        <v>辽宁</v>
      </c>
      <c r="B1886" s="36" t="str">
        <f t="shared" si="199"/>
        <v>锦州</v>
      </c>
      <c r="C1886" s="36" t="s">
        <v>2484</v>
      </c>
      <c r="D1886" s="36">
        <v>1426</v>
      </c>
      <c r="E1886" s="36">
        <v>1684</v>
      </c>
      <c r="F1886" s="36">
        <v>37</v>
      </c>
      <c r="G1886" s="36">
        <v>0.37490000000000001</v>
      </c>
    </row>
    <row r="1887" spans="1:7" ht="15" customHeight="1">
      <c r="A1887" s="36" t="str">
        <f t="shared" si="198"/>
        <v>辽宁</v>
      </c>
      <c r="B1887" s="36" t="str">
        <f t="shared" si="199"/>
        <v>锦州</v>
      </c>
      <c r="C1887" s="36" t="s">
        <v>2485</v>
      </c>
      <c r="D1887" s="36">
        <v>1399</v>
      </c>
      <c r="E1887" s="36">
        <v>1641</v>
      </c>
      <c r="F1887" s="36">
        <v>37</v>
      </c>
      <c r="G1887" s="36">
        <v>0.37490000000000001</v>
      </c>
    </row>
    <row r="1888" spans="1:7" ht="15" customHeight="1">
      <c r="A1888" s="36" t="str">
        <f t="shared" si="198"/>
        <v>辽宁</v>
      </c>
      <c r="B1888" s="36" t="str">
        <f t="shared" si="199"/>
        <v>锦州</v>
      </c>
      <c r="C1888" s="36" t="s">
        <v>2486</v>
      </c>
      <c r="D1888" s="36">
        <v>1450</v>
      </c>
      <c r="E1888" s="36">
        <v>1718</v>
      </c>
      <c r="F1888" s="36">
        <v>37</v>
      </c>
      <c r="G1888" s="36">
        <v>0.37490000000000001</v>
      </c>
    </row>
    <row r="1889" spans="1:7" ht="15" customHeight="1">
      <c r="A1889" s="36" t="str">
        <f t="shared" si="198"/>
        <v>辽宁</v>
      </c>
      <c r="B1889" s="36" t="s">
        <v>2487</v>
      </c>
      <c r="C1889" s="36" t="s">
        <v>1098</v>
      </c>
      <c r="D1889" s="36">
        <v>1422</v>
      </c>
      <c r="E1889" s="36">
        <v>1693</v>
      </c>
      <c r="F1889" s="36">
        <v>38</v>
      </c>
      <c r="G1889" s="36">
        <v>0.37490000000000001</v>
      </c>
    </row>
    <row r="1890" spans="1:7" ht="15" customHeight="1">
      <c r="A1890" s="36" t="str">
        <f t="shared" si="198"/>
        <v>辽宁</v>
      </c>
      <c r="B1890" s="36" t="str">
        <f t="shared" ref="B1890:B1895" si="200">B1889</f>
        <v>阜新</v>
      </c>
      <c r="C1890" s="36" t="s">
        <v>2488</v>
      </c>
      <c r="D1890" s="36">
        <v>1422</v>
      </c>
      <c r="E1890" s="36">
        <v>1689</v>
      </c>
      <c r="F1890" s="36">
        <v>37</v>
      </c>
      <c r="G1890" s="36">
        <v>0.37490000000000001</v>
      </c>
    </row>
    <row r="1891" spans="1:7" ht="15" customHeight="1">
      <c r="A1891" s="36" t="str">
        <f t="shared" si="198"/>
        <v>辽宁</v>
      </c>
      <c r="B1891" s="36" t="str">
        <f t="shared" si="200"/>
        <v>阜新</v>
      </c>
      <c r="C1891" s="36" t="s">
        <v>2489</v>
      </c>
      <c r="D1891" s="36">
        <v>1418</v>
      </c>
      <c r="E1891" s="36">
        <v>1685</v>
      </c>
      <c r="F1891" s="36">
        <v>38</v>
      </c>
      <c r="G1891" s="36">
        <v>0.37490000000000001</v>
      </c>
    </row>
    <row r="1892" spans="1:7" ht="15" customHeight="1">
      <c r="A1892" s="36" t="str">
        <f t="shared" si="198"/>
        <v>辽宁</v>
      </c>
      <c r="B1892" s="36" t="str">
        <f t="shared" si="200"/>
        <v>阜新</v>
      </c>
      <c r="C1892" s="36" t="s">
        <v>2490</v>
      </c>
      <c r="D1892" s="36">
        <v>1420</v>
      </c>
      <c r="E1892" s="36">
        <v>1687</v>
      </c>
      <c r="F1892" s="36">
        <v>37</v>
      </c>
      <c r="G1892" s="36">
        <v>0.37490000000000001</v>
      </c>
    </row>
    <row r="1893" spans="1:7" ht="15" customHeight="1">
      <c r="A1893" s="36" t="str">
        <f t="shared" si="198"/>
        <v>辽宁</v>
      </c>
      <c r="B1893" s="36" t="str">
        <f t="shared" si="200"/>
        <v>阜新</v>
      </c>
      <c r="C1893" s="36" t="s">
        <v>2491</v>
      </c>
      <c r="D1893" s="36">
        <v>1439</v>
      </c>
      <c r="E1893" s="36">
        <v>1711</v>
      </c>
      <c r="F1893" s="36">
        <v>38</v>
      </c>
      <c r="G1893" s="36">
        <v>0.37490000000000001</v>
      </c>
    </row>
    <row r="1894" spans="1:7" ht="15" customHeight="1">
      <c r="A1894" s="36" t="str">
        <f t="shared" si="198"/>
        <v>辽宁</v>
      </c>
      <c r="B1894" s="36" t="str">
        <f t="shared" si="200"/>
        <v>阜新</v>
      </c>
      <c r="C1894" s="36" t="s">
        <v>2492</v>
      </c>
      <c r="D1894" s="36">
        <v>1419</v>
      </c>
      <c r="E1894" s="36">
        <v>1681</v>
      </c>
      <c r="F1894" s="36">
        <v>37</v>
      </c>
      <c r="G1894" s="36">
        <v>0.37490000000000001</v>
      </c>
    </row>
    <row r="1895" spans="1:7" ht="15" customHeight="1">
      <c r="A1895" s="36" t="str">
        <f t="shared" si="198"/>
        <v>辽宁</v>
      </c>
      <c r="B1895" s="36" t="str">
        <f t="shared" si="200"/>
        <v>阜新</v>
      </c>
      <c r="C1895" s="36" t="s">
        <v>2493</v>
      </c>
      <c r="D1895" s="36">
        <v>1440</v>
      </c>
      <c r="E1895" s="36">
        <v>1732</v>
      </c>
      <c r="F1895" s="36">
        <v>39</v>
      </c>
      <c r="G1895" s="36">
        <v>0.37490000000000001</v>
      </c>
    </row>
    <row r="1896" spans="1:7" ht="15" customHeight="1">
      <c r="A1896" s="36" t="s">
        <v>2494</v>
      </c>
      <c r="B1896" s="36" t="s">
        <v>2495</v>
      </c>
      <c r="C1896" s="36" t="s">
        <v>2496</v>
      </c>
      <c r="D1896" s="36">
        <v>1385</v>
      </c>
      <c r="E1896" s="36">
        <v>1724</v>
      </c>
      <c r="F1896" s="36">
        <v>42</v>
      </c>
      <c r="G1896" s="36">
        <v>0.37309999999999999</v>
      </c>
    </row>
    <row r="1897" spans="1:7" ht="15" customHeight="1">
      <c r="A1897" s="36" t="str">
        <f t="shared" ref="A1897:B1900" si="201">A1896</f>
        <v>吉林</v>
      </c>
      <c r="B1897" s="36" t="str">
        <f t="shared" si="201"/>
        <v>白城</v>
      </c>
      <c r="C1897" s="36" t="s">
        <v>2497</v>
      </c>
      <c r="D1897" s="36">
        <v>1427</v>
      </c>
      <c r="E1897" s="36">
        <v>1761</v>
      </c>
      <c r="F1897" s="36">
        <v>40</v>
      </c>
      <c r="G1897" s="36">
        <v>0.37309999999999999</v>
      </c>
    </row>
    <row r="1898" spans="1:7" ht="15" customHeight="1">
      <c r="A1898" s="36" t="str">
        <f t="shared" si="201"/>
        <v>吉林</v>
      </c>
      <c r="B1898" s="36" t="str">
        <f t="shared" si="201"/>
        <v>白城</v>
      </c>
      <c r="C1898" s="36" t="s">
        <v>2498</v>
      </c>
      <c r="D1898" s="36">
        <v>1355</v>
      </c>
      <c r="E1898" s="36">
        <v>1664</v>
      </c>
      <c r="F1898" s="36">
        <v>41</v>
      </c>
      <c r="G1898" s="36">
        <v>0.37309999999999999</v>
      </c>
    </row>
    <row r="1899" spans="1:7" ht="15" customHeight="1">
      <c r="A1899" s="36" t="str">
        <f t="shared" si="201"/>
        <v>吉林</v>
      </c>
      <c r="B1899" s="36" t="str">
        <f t="shared" si="201"/>
        <v>白城</v>
      </c>
      <c r="C1899" s="36" t="s">
        <v>2499</v>
      </c>
      <c r="D1899" s="36">
        <v>1365</v>
      </c>
      <c r="E1899" s="36">
        <v>1684</v>
      </c>
      <c r="F1899" s="36">
        <v>41</v>
      </c>
      <c r="G1899" s="36">
        <v>0.37309999999999999</v>
      </c>
    </row>
    <row r="1900" spans="1:7" ht="15" customHeight="1">
      <c r="A1900" s="36" t="str">
        <f t="shared" si="201"/>
        <v>吉林</v>
      </c>
      <c r="B1900" s="36" t="str">
        <f t="shared" si="201"/>
        <v>白城</v>
      </c>
      <c r="C1900" s="36" t="s">
        <v>2500</v>
      </c>
      <c r="D1900" s="36">
        <v>1419</v>
      </c>
      <c r="E1900" s="36">
        <v>1725</v>
      </c>
      <c r="F1900" s="36">
        <v>42</v>
      </c>
      <c r="G1900" s="36">
        <v>0.37309999999999999</v>
      </c>
    </row>
    <row r="1901" spans="1:7" ht="15" customHeight="1">
      <c r="A1901" s="36" t="str">
        <f t="shared" ref="A1901:A1932" si="202">A1900</f>
        <v>吉林</v>
      </c>
      <c r="B1901" s="36" t="s">
        <v>2501</v>
      </c>
      <c r="C1901" s="36" t="s">
        <v>2502</v>
      </c>
      <c r="D1901" s="36">
        <v>1375</v>
      </c>
      <c r="E1901" s="36">
        <v>1685</v>
      </c>
      <c r="F1901" s="36">
        <v>39</v>
      </c>
      <c r="G1901" s="36">
        <v>0.37309999999999999</v>
      </c>
    </row>
    <row r="1902" spans="1:7" ht="15" customHeight="1">
      <c r="A1902" s="36" t="str">
        <f t="shared" si="202"/>
        <v>吉林</v>
      </c>
      <c r="B1902" s="36" t="str">
        <f>B1901</f>
        <v>松原</v>
      </c>
      <c r="C1902" s="36" t="s">
        <v>2503</v>
      </c>
      <c r="D1902" s="36">
        <v>1410</v>
      </c>
      <c r="E1902" s="36">
        <v>1735</v>
      </c>
      <c r="F1902" s="36">
        <v>40</v>
      </c>
      <c r="G1902" s="36">
        <v>0.37309999999999999</v>
      </c>
    </row>
    <row r="1903" spans="1:7" ht="15" customHeight="1">
      <c r="A1903" s="36" t="str">
        <f t="shared" si="202"/>
        <v>吉林</v>
      </c>
      <c r="B1903" s="36" t="str">
        <f>B1902</f>
        <v>松原</v>
      </c>
      <c r="C1903" s="36" t="s">
        <v>2504</v>
      </c>
      <c r="D1903" s="36">
        <v>1389</v>
      </c>
      <c r="E1903" s="36">
        <v>1702</v>
      </c>
      <c r="F1903" s="36">
        <v>42</v>
      </c>
      <c r="G1903" s="36">
        <v>0.37309999999999999</v>
      </c>
    </row>
    <row r="1904" spans="1:7" ht="15" customHeight="1">
      <c r="A1904" s="36" t="str">
        <f t="shared" si="202"/>
        <v>吉林</v>
      </c>
      <c r="B1904" s="36" t="str">
        <f>B1903</f>
        <v>松原</v>
      </c>
      <c r="C1904" s="36" t="s">
        <v>2505</v>
      </c>
      <c r="D1904" s="36">
        <v>1396</v>
      </c>
      <c r="E1904" s="36">
        <v>1702</v>
      </c>
      <c r="F1904" s="36">
        <v>41</v>
      </c>
      <c r="G1904" s="36">
        <v>0.37309999999999999</v>
      </c>
    </row>
    <row r="1905" spans="1:7" ht="15" customHeight="1">
      <c r="A1905" s="36" t="str">
        <f t="shared" si="202"/>
        <v>吉林</v>
      </c>
      <c r="B1905" s="36" t="str">
        <f>B1904</f>
        <v>松原</v>
      </c>
      <c r="C1905" s="36" t="s">
        <v>2506</v>
      </c>
      <c r="D1905" s="36">
        <v>1398</v>
      </c>
      <c r="E1905" s="36">
        <v>1714</v>
      </c>
      <c r="F1905" s="36">
        <v>40</v>
      </c>
      <c r="G1905" s="36">
        <v>0.37309999999999999</v>
      </c>
    </row>
    <row r="1906" spans="1:7" ht="15" customHeight="1">
      <c r="A1906" s="36" t="str">
        <f t="shared" si="202"/>
        <v>吉林</v>
      </c>
      <c r="B1906" s="36" t="s">
        <v>2494</v>
      </c>
      <c r="C1906" s="36" t="s">
        <v>2507</v>
      </c>
      <c r="D1906" s="36">
        <v>1390</v>
      </c>
      <c r="E1906" s="36">
        <v>1708</v>
      </c>
      <c r="F1906" s="36">
        <v>41</v>
      </c>
      <c r="G1906" s="36">
        <v>0.37309999999999999</v>
      </c>
    </row>
    <row r="1907" spans="1:7" ht="15" customHeight="1">
      <c r="A1907" s="36" t="str">
        <f t="shared" si="202"/>
        <v>吉林</v>
      </c>
      <c r="B1907" s="36" t="str">
        <f t="shared" ref="B1907:B1913" si="203">B1906</f>
        <v>吉林</v>
      </c>
      <c r="C1907" s="36" t="s">
        <v>2508</v>
      </c>
      <c r="D1907" s="36">
        <v>1389</v>
      </c>
      <c r="E1907" s="36">
        <v>1706</v>
      </c>
      <c r="F1907" s="36">
        <v>40</v>
      </c>
      <c r="G1907" s="36">
        <v>0.37309999999999999</v>
      </c>
    </row>
    <row r="1908" spans="1:7" ht="15" customHeight="1">
      <c r="A1908" s="36" t="str">
        <f t="shared" si="202"/>
        <v>吉林</v>
      </c>
      <c r="B1908" s="36" t="str">
        <f t="shared" si="203"/>
        <v>吉林</v>
      </c>
      <c r="C1908" s="36" t="s">
        <v>2509</v>
      </c>
      <c r="D1908" s="36">
        <v>1389</v>
      </c>
      <c r="E1908" s="36">
        <v>1706</v>
      </c>
      <c r="F1908" s="36">
        <v>40</v>
      </c>
      <c r="G1908" s="36">
        <v>0.37309999999999999</v>
      </c>
    </row>
    <row r="1909" spans="1:7" ht="15" customHeight="1">
      <c r="A1909" s="36" t="str">
        <f t="shared" si="202"/>
        <v>吉林</v>
      </c>
      <c r="B1909" s="36" t="str">
        <f t="shared" si="203"/>
        <v>吉林</v>
      </c>
      <c r="C1909" s="36" t="s">
        <v>2510</v>
      </c>
      <c r="D1909" s="36">
        <v>1388</v>
      </c>
      <c r="E1909" s="36">
        <v>1698</v>
      </c>
      <c r="F1909" s="36">
        <v>40</v>
      </c>
      <c r="G1909" s="36">
        <v>0.37309999999999999</v>
      </c>
    </row>
    <row r="1910" spans="1:7" ht="15" customHeight="1">
      <c r="A1910" s="36" t="str">
        <f t="shared" si="202"/>
        <v>吉林</v>
      </c>
      <c r="B1910" s="36" t="str">
        <f t="shared" si="203"/>
        <v>吉林</v>
      </c>
      <c r="C1910" s="36" t="s">
        <v>2511</v>
      </c>
      <c r="D1910" s="36">
        <v>1388</v>
      </c>
      <c r="E1910" s="36">
        <v>1682</v>
      </c>
      <c r="F1910" s="36">
        <v>39</v>
      </c>
      <c r="G1910" s="36">
        <v>0.37309999999999999</v>
      </c>
    </row>
    <row r="1911" spans="1:7" ht="15" customHeight="1">
      <c r="A1911" s="36" t="str">
        <f t="shared" si="202"/>
        <v>吉林</v>
      </c>
      <c r="B1911" s="36" t="str">
        <f t="shared" si="203"/>
        <v>吉林</v>
      </c>
      <c r="C1911" s="36" t="s">
        <v>2512</v>
      </c>
      <c r="D1911" s="36">
        <v>1370</v>
      </c>
      <c r="E1911" s="36">
        <v>1641</v>
      </c>
      <c r="F1911" s="36">
        <v>38</v>
      </c>
      <c r="G1911" s="36">
        <v>0.37309999999999999</v>
      </c>
    </row>
    <row r="1912" spans="1:7" ht="15" customHeight="1">
      <c r="A1912" s="36" t="str">
        <f t="shared" si="202"/>
        <v>吉林</v>
      </c>
      <c r="B1912" s="36" t="str">
        <f t="shared" si="203"/>
        <v>吉林</v>
      </c>
      <c r="C1912" s="36" t="s">
        <v>2513</v>
      </c>
      <c r="D1912" s="36">
        <v>1372</v>
      </c>
      <c r="E1912" s="36">
        <v>1674</v>
      </c>
      <c r="F1912" s="36">
        <v>40</v>
      </c>
      <c r="G1912" s="36">
        <v>0.37309999999999999</v>
      </c>
    </row>
    <row r="1913" spans="1:7" ht="15" customHeight="1">
      <c r="A1913" s="36" t="str">
        <f t="shared" si="202"/>
        <v>吉林</v>
      </c>
      <c r="B1913" s="36" t="str">
        <f t="shared" si="203"/>
        <v>吉林</v>
      </c>
      <c r="C1913" s="36" t="s">
        <v>2514</v>
      </c>
      <c r="D1913" s="36">
        <v>1358</v>
      </c>
      <c r="E1913" s="36">
        <v>1664</v>
      </c>
      <c r="F1913" s="36">
        <v>40</v>
      </c>
      <c r="G1913" s="36">
        <v>0.37309999999999999</v>
      </c>
    </row>
    <row r="1914" spans="1:7" ht="15" customHeight="1">
      <c r="A1914" s="36" t="str">
        <f t="shared" si="202"/>
        <v>吉林</v>
      </c>
      <c r="B1914" s="36" t="s">
        <v>2515</v>
      </c>
      <c r="C1914" s="36" t="s">
        <v>2516</v>
      </c>
      <c r="D1914" s="36">
        <v>1366</v>
      </c>
      <c r="E1914" s="36">
        <v>1703</v>
      </c>
      <c r="F1914" s="36">
        <v>40</v>
      </c>
      <c r="G1914" s="36">
        <v>0.37309999999999999</v>
      </c>
    </row>
    <row r="1915" spans="1:7" ht="15" customHeight="1">
      <c r="A1915" s="36" t="str">
        <f t="shared" si="202"/>
        <v>吉林</v>
      </c>
      <c r="B1915" s="36" t="str">
        <f>B1914</f>
        <v>四平</v>
      </c>
      <c r="C1915" s="36" t="s">
        <v>2387</v>
      </c>
      <c r="D1915" s="36">
        <v>1406</v>
      </c>
      <c r="E1915" s="36">
        <v>1712</v>
      </c>
      <c r="F1915" s="36">
        <v>40</v>
      </c>
      <c r="G1915" s="36">
        <v>0.37309999999999999</v>
      </c>
    </row>
    <row r="1916" spans="1:7" ht="15" customHeight="1">
      <c r="A1916" s="36" t="str">
        <f t="shared" si="202"/>
        <v>吉林</v>
      </c>
      <c r="B1916" s="36" t="str">
        <f>B1915</f>
        <v>四平</v>
      </c>
      <c r="C1916" s="36" t="s">
        <v>2397</v>
      </c>
      <c r="D1916" s="36">
        <v>1406</v>
      </c>
      <c r="E1916" s="36">
        <v>1710</v>
      </c>
      <c r="F1916" s="36">
        <v>40</v>
      </c>
      <c r="G1916" s="36">
        <v>0.37309999999999999</v>
      </c>
    </row>
    <row r="1917" spans="1:7" ht="15" customHeight="1">
      <c r="A1917" s="36" t="str">
        <f t="shared" si="202"/>
        <v>吉林</v>
      </c>
      <c r="B1917" s="36" t="str">
        <f>B1916</f>
        <v>四平</v>
      </c>
      <c r="C1917" s="36" t="s">
        <v>2517</v>
      </c>
      <c r="D1917" s="36">
        <v>1426</v>
      </c>
      <c r="E1917" s="36">
        <v>1737</v>
      </c>
      <c r="F1917" s="36">
        <v>40</v>
      </c>
      <c r="G1917" s="36">
        <v>0.37309999999999999</v>
      </c>
    </row>
    <row r="1918" spans="1:7" ht="15" customHeight="1">
      <c r="A1918" s="36" t="str">
        <f t="shared" si="202"/>
        <v>吉林</v>
      </c>
      <c r="B1918" s="36" t="str">
        <f>B1917</f>
        <v>四平</v>
      </c>
      <c r="C1918" s="36" t="s">
        <v>2518</v>
      </c>
      <c r="D1918" s="36">
        <v>1412</v>
      </c>
      <c r="E1918" s="36">
        <v>1723</v>
      </c>
      <c r="F1918" s="36">
        <v>39</v>
      </c>
      <c r="G1918" s="36">
        <v>0.37309999999999999</v>
      </c>
    </row>
    <row r="1919" spans="1:7" ht="15" customHeight="1">
      <c r="A1919" s="36" t="str">
        <f t="shared" si="202"/>
        <v>吉林</v>
      </c>
      <c r="B1919" s="36" t="str">
        <f>B1918</f>
        <v>四平</v>
      </c>
      <c r="C1919" s="36" t="s">
        <v>2519</v>
      </c>
      <c r="D1919" s="36">
        <v>1406</v>
      </c>
      <c r="E1919" s="36">
        <v>1727</v>
      </c>
      <c r="F1919" s="36">
        <v>42</v>
      </c>
      <c r="G1919" s="36">
        <v>0.37309999999999999</v>
      </c>
    </row>
    <row r="1920" spans="1:7" ht="15" customHeight="1">
      <c r="A1920" s="36" t="str">
        <f t="shared" si="202"/>
        <v>吉林</v>
      </c>
      <c r="B1920" s="36" t="s">
        <v>2520</v>
      </c>
      <c r="C1920" s="36" t="s">
        <v>2521</v>
      </c>
      <c r="D1920" s="36">
        <v>1406</v>
      </c>
      <c r="E1920" s="36">
        <v>1706</v>
      </c>
      <c r="F1920" s="36">
        <v>39</v>
      </c>
      <c r="G1920" s="36">
        <v>0.37309999999999999</v>
      </c>
    </row>
    <row r="1921" spans="1:7" ht="15" customHeight="1">
      <c r="A1921" s="36" t="str">
        <f t="shared" si="202"/>
        <v>吉林</v>
      </c>
      <c r="B1921" s="36" t="str">
        <f>B1920</f>
        <v>辽源</v>
      </c>
      <c r="C1921" s="36" t="s">
        <v>2522</v>
      </c>
      <c r="D1921" s="36">
        <v>1406</v>
      </c>
      <c r="E1921" s="36">
        <v>1705</v>
      </c>
      <c r="F1921" s="36">
        <v>39</v>
      </c>
      <c r="G1921" s="36">
        <v>0.37309999999999999</v>
      </c>
    </row>
    <row r="1922" spans="1:7" ht="15" customHeight="1">
      <c r="A1922" s="36" t="str">
        <f t="shared" si="202"/>
        <v>吉林</v>
      </c>
      <c r="B1922" s="36" t="str">
        <f>B1921</f>
        <v>辽源</v>
      </c>
      <c r="C1922" s="36" t="s">
        <v>2523</v>
      </c>
      <c r="D1922" s="36">
        <v>1390</v>
      </c>
      <c r="E1922" s="36">
        <v>1657</v>
      </c>
      <c r="F1922" s="36">
        <v>38</v>
      </c>
      <c r="G1922" s="36">
        <v>0.37309999999999999</v>
      </c>
    </row>
    <row r="1923" spans="1:7" ht="15" customHeight="1">
      <c r="A1923" s="36" t="str">
        <f t="shared" si="202"/>
        <v>吉林</v>
      </c>
      <c r="B1923" s="36" t="str">
        <f>B1922</f>
        <v>辽源</v>
      </c>
      <c r="C1923" s="36" t="s">
        <v>2524</v>
      </c>
      <c r="D1923" s="36">
        <v>1405</v>
      </c>
      <c r="E1923" s="36">
        <v>1711</v>
      </c>
      <c r="F1923" s="36">
        <v>40</v>
      </c>
      <c r="G1923" s="36">
        <v>0.37309999999999999</v>
      </c>
    </row>
    <row r="1924" spans="1:7" ht="15" customHeight="1">
      <c r="A1924" s="36" t="str">
        <f t="shared" si="202"/>
        <v>吉林</v>
      </c>
      <c r="B1924" s="36" t="s">
        <v>2525</v>
      </c>
      <c r="C1924" s="36" t="s">
        <v>2526</v>
      </c>
      <c r="D1924" s="36">
        <v>1378</v>
      </c>
      <c r="E1924" s="36">
        <v>1619</v>
      </c>
      <c r="F1924" s="36">
        <v>37</v>
      </c>
      <c r="G1924" s="36">
        <v>0.37309999999999999</v>
      </c>
    </row>
    <row r="1925" spans="1:7" ht="15" customHeight="1">
      <c r="A1925" s="36" t="str">
        <f t="shared" si="202"/>
        <v>吉林</v>
      </c>
      <c r="B1925" s="36" t="str">
        <f>B1924</f>
        <v>通化</v>
      </c>
      <c r="C1925" s="36" t="s">
        <v>2527</v>
      </c>
      <c r="D1925" s="36">
        <v>1380</v>
      </c>
      <c r="E1925" s="36">
        <v>1623</v>
      </c>
      <c r="F1925" s="36">
        <v>38</v>
      </c>
      <c r="G1925" s="36">
        <v>0.37309999999999999</v>
      </c>
    </row>
    <row r="1926" spans="1:7" ht="15" customHeight="1">
      <c r="A1926" s="36" t="str">
        <f t="shared" si="202"/>
        <v>吉林</v>
      </c>
      <c r="B1926" s="36" t="str">
        <f>B1925</f>
        <v>通化</v>
      </c>
      <c r="C1926" s="36" t="s">
        <v>2528</v>
      </c>
      <c r="D1926" s="36">
        <v>1345</v>
      </c>
      <c r="E1926" s="36">
        <v>1569</v>
      </c>
      <c r="F1926" s="36">
        <v>37</v>
      </c>
      <c r="G1926" s="36">
        <v>0.37309999999999999</v>
      </c>
    </row>
    <row r="1927" spans="1:7" ht="15" customHeight="1">
      <c r="A1927" s="36" t="str">
        <f t="shared" si="202"/>
        <v>吉林</v>
      </c>
      <c r="B1927" s="36" t="str">
        <f>B1926</f>
        <v>通化</v>
      </c>
      <c r="C1927" s="36" t="s">
        <v>2529</v>
      </c>
      <c r="D1927" s="36">
        <v>1378</v>
      </c>
      <c r="E1927" s="36">
        <v>1614</v>
      </c>
      <c r="F1927" s="36">
        <v>36</v>
      </c>
      <c r="G1927" s="36">
        <v>0.37309999999999999</v>
      </c>
    </row>
    <row r="1928" spans="1:7" ht="15" customHeight="1">
      <c r="A1928" s="36" t="str">
        <f t="shared" si="202"/>
        <v>吉林</v>
      </c>
      <c r="B1928" s="36" t="str">
        <f>B1927</f>
        <v>通化</v>
      </c>
      <c r="C1928" s="36" t="s">
        <v>2530</v>
      </c>
      <c r="D1928" s="36">
        <v>1380</v>
      </c>
      <c r="E1928" s="36">
        <v>1650</v>
      </c>
      <c r="F1928" s="36">
        <v>38</v>
      </c>
      <c r="G1928" s="36">
        <v>0.37309999999999999</v>
      </c>
    </row>
    <row r="1929" spans="1:7" ht="15" customHeight="1">
      <c r="A1929" s="36" t="str">
        <f t="shared" si="202"/>
        <v>吉林</v>
      </c>
      <c r="B1929" s="36" t="str">
        <f>B1928</f>
        <v>通化</v>
      </c>
      <c r="C1929" s="36" t="s">
        <v>2531</v>
      </c>
      <c r="D1929" s="36">
        <v>1340</v>
      </c>
      <c r="E1929" s="36">
        <v>1576</v>
      </c>
      <c r="F1929" s="36">
        <v>37</v>
      </c>
      <c r="G1929" s="36">
        <v>0.37309999999999999</v>
      </c>
    </row>
    <row r="1930" spans="1:7" ht="15" customHeight="1">
      <c r="A1930" s="36" t="str">
        <f t="shared" si="202"/>
        <v>吉林</v>
      </c>
      <c r="B1930" s="36" t="s">
        <v>2532</v>
      </c>
      <c r="C1930" s="36" t="s">
        <v>2533</v>
      </c>
      <c r="D1930" s="36">
        <v>1369</v>
      </c>
      <c r="E1930" s="36">
        <v>1611</v>
      </c>
      <c r="F1930" s="36">
        <v>37</v>
      </c>
      <c r="G1930" s="36">
        <v>0.37309999999999999</v>
      </c>
    </row>
    <row r="1931" spans="1:7" ht="15" customHeight="1">
      <c r="A1931" s="36" t="str">
        <f t="shared" si="202"/>
        <v>吉林</v>
      </c>
      <c r="B1931" s="36" t="str">
        <f>B1930</f>
        <v>白山</v>
      </c>
      <c r="C1931" s="36" t="s">
        <v>2534</v>
      </c>
      <c r="D1931" s="36">
        <v>1328</v>
      </c>
      <c r="E1931" s="36">
        <v>1559</v>
      </c>
      <c r="F1931" s="36">
        <v>36</v>
      </c>
      <c r="G1931" s="36">
        <v>0.37309999999999999</v>
      </c>
    </row>
    <row r="1932" spans="1:7" ht="15" customHeight="1">
      <c r="A1932" s="36" t="str">
        <f t="shared" si="202"/>
        <v>吉林</v>
      </c>
      <c r="B1932" s="36" t="str">
        <f>B1931</f>
        <v>白山</v>
      </c>
      <c r="C1932" s="36" t="s">
        <v>2535</v>
      </c>
      <c r="D1932" s="36">
        <v>1366</v>
      </c>
      <c r="E1932" s="36">
        <v>1560</v>
      </c>
      <c r="F1932" s="36">
        <v>36</v>
      </c>
      <c r="G1932" s="36">
        <v>0.37309999999999999</v>
      </c>
    </row>
    <row r="1933" spans="1:7" ht="15" customHeight="1">
      <c r="A1933" s="36" t="str">
        <f t="shared" ref="A1933:A1955" si="204">A1932</f>
        <v>吉林</v>
      </c>
      <c r="B1933" s="36" t="str">
        <f>B1932</f>
        <v>白山</v>
      </c>
      <c r="C1933" s="36" t="s">
        <v>2536</v>
      </c>
      <c r="D1933" s="36">
        <v>1347</v>
      </c>
      <c r="E1933" s="36">
        <v>1589</v>
      </c>
      <c r="F1933" s="36">
        <v>37</v>
      </c>
      <c r="G1933" s="36">
        <v>0.37309999999999999</v>
      </c>
    </row>
    <row r="1934" spans="1:7" ht="15" customHeight="1">
      <c r="A1934" s="36" t="str">
        <f t="shared" si="204"/>
        <v>吉林</v>
      </c>
      <c r="B1934" s="36" t="str">
        <f>B1933</f>
        <v>白山</v>
      </c>
      <c r="C1934" s="36" t="s">
        <v>2537</v>
      </c>
      <c r="D1934" s="36">
        <v>1359</v>
      </c>
      <c r="E1934" s="36">
        <v>1618</v>
      </c>
      <c r="F1934" s="36">
        <v>38</v>
      </c>
      <c r="G1934" s="36">
        <v>0.37309999999999999</v>
      </c>
    </row>
    <row r="1935" spans="1:7" ht="15" customHeight="1">
      <c r="A1935" s="36" t="str">
        <f t="shared" si="204"/>
        <v>吉林</v>
      </c>
      <c r="B1935" s="36" t="str">
        <f>B1934</f>
        <v>白山</v>
      </c>
      <c r="C1935" s="36" t="s">
        <v>2538</v>
      </c>
      <c r="D1935" s="36">
        <v>1398</v>
      </c>
      <c r="E1935" s="36">
        <v>1645</v>
      </c>
      <c r="F1935" s="36">
        <v>37</v>
      </c>
      <c r="G1935" s="36">
        <v>0.37309999999999999</v>
      </c>
    </row>
    <row r="1936" spans="1:7" ht="15" customHeight="1">
      <c r="A1936" s="36" t="str">
        <f t="shared" si="204"/>
        <v>吉林</v>
      </c>
      <c r="B1936" s="36" t="s">
        <v>2539</v>
      </c>
      <c r="C1936" s="36" t="s">
        <v>2540</v>
      </c>
      <c r="D1936" s="36">
        <v>1310</v>
      </c>
      <c r="E1936" s="36">
        <v>1551</v>
      </c>
      <c r="F1936" s="36">
        <v>38</v>
      </c>
      <c r="G1936" s="36">
        <v>0.37309999999999999</v>
      </c>
    </row>
    <row r="1937" spans="1:7" ht="15" customHeight="1">
      <c r="A1937" s="36" t="str">
        <f t="shared" si="204"/>
        <v>吉林</v>
      </c>
      <c r="B1937" s="36" t="str">
        <f t="shared" ref="B1937:B1943" si="205">B1936</f>
        <v>朝鲜族自治州</v>
      </c>
      <c r="C1937" s="36" t="s">
        <v>2541</v>
      </c>
      <c r="D1937" s="36">
        <v>1313</v>
      </c>
      <c r="E1937" s="36">
        <v>1566</v>
      </c>
      <c r="F1937" s="36">
        <v>38</v>
      </c>
      <c r="G1937" s="36">
        <v>0.37309999999999999</v>
      </c>
    </row>
    <row r="1938" spans="1:7" ht="15" customHeight="1">
      <c r="A1938" s="36" t="str">
        <f t="shared" si="204"/>
        <v>吉林</v>
      </c>
      <c r="B1938" s="36" t="str">
        <f t="shared" si="205"/>
        <v>朝鲜族自治州</v>
      </c>
      <c r="C1938" s="36" t="s">
        <v>2542</v>
      </c>
      <c r="D1938" s="36">
        <v>1319</v>
      </c>
      <c r="E1938" s="36">
        <v>1583</v>
      </c>
      <c r="F1938" s="36">
        <v>38</v>
      </c>
      <c r="G1938" s="36">
        <v>0.37309999999999999</v>
      </c>
    </row>
    <row r="1939" spans="1:7" ht="15" customHeight="1">
      <c r="A1939" s="36" t="str">
        <f t="shared" si="204"/>
        <v>吉林</v>
      </c>
      <c r="B1939" s="36" t="str">
        <f t="shared" si="205"/>
        <v>朝鲜族自治州</v>
      </c>
      <c r="C1939" s="36" t="s">
        <v>2543</v>
      </c>
      <c r="D1939" s="36">
        <v>1327</v>
      </c>
      <c r="E1939" s="36">
        <v>1581</v>
      </c>
      <c r="F1939" s="36">
        <v>38</v>
      </c>
      <c r="G1939" s="36">
        <v>0.37309999999999999</v>
      </c>
    </row>
    <row r="1940" spans="1:7" ht="15" customHeight="1">
      <c r="A1940" s="36" t="str">
        <f t="shared" si="204"/>
        <v>吉林</v>
      </c>
      <c r="B1940" s="36" t="str">
        <f t="shared" si="205"/>
        <v>朝鲜族自治州</v>
      </c>
      <c r="C1940" s="36" t="s">
        <v>2544</v>
      </c>
      <c r="D1940" s="36">
        <v>1311</v>
      </c>
      <c r="E1940" s="36">
        <v>1576</v>
      </c>
      <c r="F1940" s="36">
        <v>38</v>
      </c>
      <c r="G1940" s="36">
        <v>0.37309999999999999</v>
      </c>
    </row>
    <row r="1941" spans="1:7" ht="15" customHeight="1">
      <c r="A1941" s="36" t="str">
        <f t="shared" si="204"/>
        <v>吉林</v>
      </c>
      <c r="B1941" s="36" t="str">
        <f t="shared" si="205"/>
        <v>朝鲜族自治州</v>
      </c>
      <c r="C1941" s="36" t="s">
        <v>2545</v>
      </c>
      <c r="D1941" s="36">
        <v>1324</v>
      </c>
      <c r="E1941" s="36">
        <v>1568</v>
      </c>
      <c r="F1941" s="36">
        <v>38</v>
      </c>
      <c r="G1941" s="36">
        <v>0.37309999999999999</v>
      </c>
    </row>
    <row r="1942" spans="1:7" ht="15" customHeight="1">
      <c r="A1942" s="36" t="str">
        <f t="shared" si="204"/>
        <v>吉林</v>
      </c>
      <c r="B1942" s="36" t="str">
        <f t="shared" si="205"/>
        <v>朝鲜族自治州</v>
      </c>
      <c r="C1942" s="36" t="s">
        <v>2546</v>
      </c>
      <c r="D1942" s="36">
        <v>1318</v>
      </c>
      <c r="E1942" s="36">
        <v>1523</v>
      </c>
      <c r="F1942" s="36">
        <v>37</v>
      </c>
      <c r="G1942" s="36">
        <v>0.37309999999999999</v>
      </c>
    </row>
    <row r="1943" spans="1:7" ht="15" customHeight="1">
      <c r="A1943" s="36" t="str">
        <f t="shared" si="204"/>
        <v>吉林</v>
      </c>
      <c r="B1943" s="36" t="str">
        <f t="shared" si="205"/>
        <v>朝鲜族自治州</v>
      </c>
      <c r="C1943" s="36" t="s">
        <v>2547</v>
      </c>
      <c r="D1943" s="36">
        <v>1315</v>
      </c>
      <c r="E1943" s="36">
        <v>1567</v>
      </c>
      <c r="F1943" s="36">
        <v>38</v>
      </c>
      <c r="G1943" s="36">
        <v>0.37309999999999999</v>
      </c>
    </row>
    <row r="1944" spans="1:7" ht="15" customHeight="1">
      <c r="A1944" s="36" t="str">
        <f t="shared" si="204"/>
        <v>吉林</v>
      </c>
      <c r="B1944" s="36" t="s">
        <v>2548</v>
      </c>
      <c r="C1944" s="36" t="s">
        <v>2548</v>
      </c>
      <c r="D1944" s="36">
        <v>1374</v>
      </c>
      <c r="E1944" s="36">
        <v>1635</v>
      </c>
      <c r="F1944" s="36">
        <v>37</v>
      </c>
      <c r="G1944" s="36">
        <v>0.37309999999999999</v>
      </c>
    </row>
    <row r="1945" spans="1:7" ht="15" customHeight="1">
      <c r="A1945" s="36" t="str">
        <f t="shared" si="204"/>
        <v>吉林</v>
      </c>
      <c r="B1945" s="36" t="s">
        <v>2549</v>
      </c>
      <c r="C1945" s="36" t="s">
        <v>2549</v>
      </c>
      <c r="D1945" s="36">
        <v>1404</v>
      </c>
      <c r="E1945" s="36">
        <v>1724</v>
      </c>
      <c r="F1945" s="36">
        <v>40</v>
      </c>
      <c r="G1945" s="36">
        <v>0.37309999999999999</v>
      </c>
    </row>
    <row r="1946" spans="1:7" ht="15" customHeight="1">
      <c r="A1946" s="36" t="str">
        <f t="shared" si="204"/>
        <v>吉林</v>
      </c>
      <c r="B1946" s="36" t="s">
        <v>2550</v>
      </c>
      <c r="C1946" s="36" t="s">
        <v>2551</v>
      </c>
      <c r="D1946" s="36">
        <v>1396</v>
      </c>
      <c r="E1946" s="36">
        <v>1727</v>
      </c>
      <c r="F1946" s="36">
        <v>41</v>
      </c>
      <c r="G1946" s="36">
        <v>0.37309999999999999</v>
      </c>
    </row>
    <row r="1947" spans="1:7" ht="15" customHeight="1">
      <c r="A1947" s="36" t="str">
        <f t="shared" si="204"/>
        <v>吉林</v>
      </c>
      <c r="B1947" s="36" t="str">
        <f t="shared" ref="B1947:B1955" si="206">B1946</f>
        <v>长春</v>
      </c>
      <c r="C1947" s="36" t="s">
        <v>2287</v>
      </c>
      <c r="D1947" s="36">
        <v>1392</v>
      </c>
      <c r="E1947" s="36">
        <v>1726</v>
      </c>
      <c r="F1947" s="36">
        <v>40</v>
      </c>
      <c r="G1947" s="36">
        <v>0.37309999999999999</v>
      </c>
    </row>
    <row r="1948" spans="1:7" ht="15" customHeight="1">
      <c r="A1948" s="36" t="str">
        <f t="shared" si="204"/>
        <v>吉林</v>
      </c>
      <c r="B1948" s="36" t="str">
        <f t="shared" si="206"/>
        <v>长春</v>
      </c>
      <c r="C1948" s="36" t="s">
        <v>2552</v>
      </c>
      <c r="D1948" s="36">
        <v>1386</v>
      </c>
      <c r="E1948" s="36">
        <v>1718</v>
      </c>
      <c r="F1948" s="36">
        <v>40</v>
      </c>
      <c r="G1948" s="36">
        <v>0.37309999999999999</v>
      </c>
    </row>
    <row r="1949" spans="1:7" ht="15" customHeight="1">
      <c r="A1949" s="36" t="str">
        <f t="shared" si="204"/>
        <v>吉林</v>
      </c>
      <c r="B1949" s="36" t="str">
        <f t="shared" si="206"/>
        <v>长春</v>
      </c>
      <c r="C1949" s="36" t="s">
        <v>2553</v>
      </c>
      <c r="D1949" s="36">
        <v>1395</v>
      </c>
      <c r="E1949" s="36">
        <v>1725</v>
      </c>
      <c r="F1949" s="36">
        <v>41</v>
      </c>
      <c r="G1949" s="36">
        <v>0.37309999999999999</v>
      </c>
    </row>
    <row r="1950" spans="1:7" ht="15" customHeight="1">
      <c r="A1950" s="36" t="str">
        <f t="shared" si="204"/>
        <v>吉林</v>
      </c>
      <c r="B1950" s="36" t="str">
        <f t="shared" si="206"/>
        <v>长春</v>
      </c>
      <c r="C1950" s="36" t="s">
        <v>2554</v>
      </c>
      <c r="D1950" s="36">
        <v>1402</v>
      </c>
      <c r="E1950" s="36">
        <v>1731</v>
      </c>
      <c r="F1950" s="36">
        <v>43</v>
      </c>
      <c r="G1950" s="36">
        <v>0.37309999999999999</v>
      </c>
    </row>
    <row r="1951" spans="1:7" ht="15" customHeight="1">
      <c r="A1951" s="36" t="str">
        <f t="shared" si="204"/>
        <v>吉林</v>
      </c>
      <c r="B1951" s="36" t="str">
        <f t="shared" si="206"/>
        <v>长春</v>
      </c>
      <c r="C1951" s="36" t="s">
        <v>2555</v>
      </c>
      <c r="D1951" s="36">
        <v>1394</v>
      </c>
      <c r="E1951" s="36">
        <v>1725</v>
      </c>
      <c r="F1951" s="36">
        <v>42</v>
      </c>
      <c r="G1951" s="36">
        <v>0.37309999999999999</v>
      </c>
    </row>
    <row r="1952" spans="1:7" ht="15" customHeight="1">
      <c r="A1952" s="36" t="str">
        <f t="shared" si="204"/>
        <v>吉林</v>
      </c>
      <c r="B1952" s="36" t="str">
        <f t="shared" si="206"/>
        <v>长春</v>
      </c>
      <c r="C1952" s="36" t="s">
        <v>2556</v>
      </c>
      <c r="D1952" s="36">
        <v>1391</v>
      </c>
      <c r="E1952" s="36">
        <v>1716</v>
      </c>
      <c r="F1952" s="36">
        <v>41</v>
      </c>
      <c r="G1952" s="36">
        <v>0.37309999999999999</v>
      </c>
    </row>
    <row r="1953" spans="1:7" ht="15" customHeight="1">
      <c r="A1953" s="36" t="str">
        <f t="shared" si="204"/>
        <v>吉林</v>
      </c>
      <c r="B1953" s="36" t="str">
        <f t="shared" si="206"/>
        <v>长春</v>
      </c>
      <c r="C1953" s="36" t="s">
        <v>2557</v>
      </c>
      <c r="D1953" s="36">
        <v>1363</v>
      </c>
      <c r="E1953" s="36">
        <v>1666</v>
      </c>
      <c r="F1953" s="36">
        <v>40</v>
      </c>
      <c r="G1953" s="36">
        <v>0.37309999999999999</v>
      </c>
    </row>
    <row r="1954" spans="1:7" ht="15" customHeight="1">
      <c r="A1954" s="36" t="str">
        <f t="shared" si="204"/>
        <v>吉林</v>
      </c>
      <c r="B1954" s="36" t="str">
        <f t="shared" si="206"/>
        <v>长春</v>
      </c>
      <c r="C1954" s="36" t="s">
        <v>2558</v>
      </c>
      <c r="D1954" s="36">
        <v>1385</v>
      </c>
      <c r="E1954" s="36">
        <v>1715</v>
      </c>
      <c r="F1954" s="36">
        <v>41</v>
      </c>
      <c r="G1954" s="36">
        <v>0.37309999999999999</v>
      </c>
    </row>
    <row r="1955" spans="1:7" ht="15" customHeight="1">
      <c r="A1955" s="36" t="str">
        <f t="shared" si="204"/>
        <v>吉林</v>
      </c>
      <c r="B1955" s="36" t="str">
        <f t="shared" si="206"/>
        <v>长春</v>
      </c>
      <c r="C1955" s="36" t="s">
        <v>2559</v>
      </c>
      <c r="D1955" s="36">
        <v>1386</v>
      </c>
      <c r="E1955" s="36">
        <v>1728</v>
      </c>
      <c r="F1955" s="36">
        <v>42</v>
      </c>
      <c r="G1955" s="36">
        <v>0.37309999999999999</v>
      </c>
    </row>
    <row r="1956" spans="1:7" ht="15" customHeight="1">
      <c r="A1956" s="36" t="s">
        <v>2560</v>
      </c>
      <c r="B1956" s="36" t="s">
        <v>2561</v>
      </c>
      <c r="C1956" s="36" t="s">
        <v>2562</v>
      </c>
      <c r="D1956" s="36">
        <v>1322</v>
      </c>
      <c r="E1956" s="36">
        <v>1604</v>
      </c>
      <c r="F1956" s="36">
        <v>40</v>
      </c>
      <c r="G1956" s="36">
        <v>0.374</v>
      </c>
    </row>
    <row r="1957" spans="1:7" ht="15" customHeight="1">
      <c r="A1957" s="36" t="str">
        <f t="shared" ref="A1957:A1973" si="207">A1956</f>
        <v>黑龙江</v>
      </c>
      <c r="B1957" s="36" t="str">
        <f t="shared" ref="B1957:B1973" si="208">B1956</f>
        <v>哈尔滨</v>
      </c>
      <c r="C1957" s="36" t="s">
        <v>2563</v>
      </c>
      <c r="D1957" s="36">
        <v>1324</v>
      </c>
      <c r="E1957" s="36">
        <v>1603</v>
      </c>
      <c r="F1957" s="36">
        <v>40</v>
      </c>
      <c r="G1957" s="36">
        <v>0.374</v>
      </c>
    </row>
    <row r="1958" spans="1:7" ht="15" customHeight="1">
      <c r="A1958" s="36" t="str">
        <f t="shared" si="207"/>
        <v>黑龙江</v>
      </c>
      <c r="B1958" s="36" t="str">
        <f t="shared" si="208"/>
        <v>哈尔滨</v>
      </c>
      <c r="C1958" s="36" t="s">
        <v>2564</v>
      </c>
      <c r="D1958" s="36">
        <v>1324</v>
      </c>
      <c r="E1958" s="36">
        <v>1602</v>
      </c>
      <c r="F1958" s="36">
        <v>40</v>
      </c>
      <c r="G1958" s="36">
        <v>0.374</v>
      </c>
    </row>
    <row r="1959" spans="1:7" ht="15" customHeight="1">
      <c r="A1959" s="36" t="str">
        <f t="shared" si="207"/>
        <v>黑龙江</v>
      </c>
      <c r="B1959" s="36" t="str">
        <f t="shared" si="208"/>
        <v>哈尔滨</v>
      </c>
      <c r="C1959" s="36" t="s">
        <v>2565</v>
      </c>
      <c r="D1959" s="36">
        <v>1335</v>
      </c>
      <c r="E1959" s="36">
        <v>1598</v>
      </c>
      <c r="F1959" s="36">
        <v>40</v>
      </c>
      <c r="G1959" s="36">
        <v>0.374</v>
      </c>
    </row>
    <row r="1960" spans="1:7" ht="15" customHeight="1">
      <c r="A1960" s="36" t="str">
        <f t="shared" si="207"/>
        <v>黑龙江</v>
      </c>
      <c r="B1960" s="36" t="str">
        <f t="shared" si="208"/>
        <v>哈尔滨</v>
      </c>
      <c r="C1960" s="36" t="s">
        <v>2566</v>
      </c>
      <c r="D1960" s="36">
        <v>1333</v>
      </c>
      <c r="E1960" s="36">
        <v>1613</v>
      </c>
      <c r="F1960" s="36">
        <v>40</v>
      </c>
      <c r="G1960" s="36">
        <v>0.374</v>
      </c>
    </row>
    <row r="1961" spans="1:7" ht="15" customHeight="1">
      <c r="A1961" s="36" t="str">
        <f t="shared" si="207"/>
        <v>黑龙江</v>
      </c>
      <c r="B1961" s="36" t="str">
        <f t="shared" si="208"/>
        <v>哈尔滨</v>
      </c>
      <c r="C1961" s="36" t="s">
        <v>2567</v>
      </c>
      <c r="D1961" s="36">
        <v>1325</v>
      </c>
      <c r="E1961" s="36">
        <v>1605</v>
      </c>
      <c r="F1961" s="36">
        <v>40</v>
      </c>
      <c r="G1961" s="36">
        <v>0.374</v>
      </c>
    </row>
    <row r="1962" spans="1:7" ht="15" customHeight="1">
      <c r="A1962" s="36" t="str">
        <f t="shared" si="207"/>
        <v>黑龙江</v>
      </c>
      <c r="B1962" s="36" t="str">
        <f t="shared" si="208"/>
        <v>哈尔滨</v>
      </c>
      <c r="C1962" s="36" t="s">
        <v>2568</v>
      </c>
      <c r="D1962" s="36">
        <v>1313</v>
      </c>
      <c r="E1962" s="36">
        <v>1605</v>
      </c>
      <c r="F1962" s="36">
        <v>40</v>
      </c>
      <c r="G1962" s="36">
        <v>0.374</v>
      </c>
    </row>
    <row r="1963" spans="1:7" ht="15" customHeight="1">
      <c r="A1963" s="36" t="str">
        <f t="shared" si="207"/>
        <v>黑龙江</v>
      </c>
      <c r="B1963" s="36" t="str">
        <f t="shared" si="208"/>
        <v>哈尔滨</v>
      </c>
      <c r="C1963" s="36" t="s">
        <v>2569</v>
      </c>
      <c r="D1963" s="36">
        <v>1320</v>
      </c>
      <c r="E1963" s="36">
        <v>1603</v>
      </c>
      <c r="F1963" s="36">
        <v>40</v>
      </c>
      <c r="G1963" s="36">
        <v>0.374</v>
      </c>
    </row>
    <row r="1964" spans="1:7" ht="15" customHeight="1">
      <c r="A1964" s="36" t="str">
        <f t="shared" si="207"/>
        <v>黑龙江</v>
      </c>
      <c r="B1964" s="36" t="str">
        <f t="shared" si="208"/>
        <v>哈尔滨</v>
      </c>
      <c r="C1964" s="36" t="s">
        <v>2570</v>
      </c>
      <c r="D1964" s="36">
        <v>1324</v>
      </c>
      <c r="E1964" s="36">
        <v>1612</v>
      </c>
      <c r="F1964" s="36">
        <v>40</v>
      </c>
      <c r="G1964" s="36">
        <v>0.374</v>
      </c>
    </row>
    <row r="1965" spans="1:7" ht="15" customHeight="1">
      <c r="A1965" s="36" t="str">
        <f t="shared" si="207"/>
        <v>黑龙江</v>
      </c>
      <c r="B1965" s="36" t="str">
        <f t="shared" si="208"/>
        <v>哈尔滨</v>
      </c>
      <c r="C1965" s="36" t="s">
        <v>2571</v>
      </c>
      <c r="D1965" s="36">
        <v>1332</v>
      </c>
      <c r="E1965" s="36">
        <v>1606</v>
      </c>
      <c r="F1965" s="36">
        <v>40</v>
      </c>
      <c r="G1965" s="36">
        <v>0.374</v>
      </c>
    </row>
    <row r="1966" spans="1:7" ht="15" customHeight="1">
      <c r="A1966" s="36" t="str">
        <f t="shared" si="207"/>
        <v>黑龙江</v>
      </c>
      <c r="B1966" s="36" t="str">
        <f t="shared" si="208"/>
        <v>哈尔滨</v>
      </c>
      <c r="C1966" s="36" t="s">
        <v>2572</v>
      </c>
      <c r="D1966" s="36">
        <v>1331</v>
      </c>
      <c r="E1966" s="36">
        <v>1621</v>
      </c>
      <c r="F1966" s="36">
        <v>40</v>
      </c>
      <c r="G1966" s="36">
        <v>0.374</v>
      </c>
    </row>
    <row r="1967" spans="1:7" ht="15" customHeight="1">
      <c r="A1967" s="36" t="str">
        <f t="shared" si="207"/>
        <v>黑龙江</v>
      </c>
      <c r="B1967" s="36" t="str">
        <f t="shared" si="208"/>
        <v>哈尔滨</v>
      </c>
      <c r="C1967" s="36" t="s">
        <v>2573</v>
      </c>
      <c r="D1967" s="36">
        <v>1315</v>
      </c>
      <c r="E1967" s="36">
        <v>1611</v>
      </c>
      <c r="F1967" s="36">
        <v>39</v>
      </c>
      <c r="G1967" s="36">
        <v>0.374</v>
      </c>
    </row>
    <row r="1968" spans="1:7" ht="15" customHeight="1">
      <c r="A1968" s="36" t="str">
        <f t="shared" si="207"/>
        <v>黑龙江</v>
      </c>
      <c r="B1968" s="36" t="str">
        <f t="shared" si="208"/>
        <v>哈尔滨</v>
      </c>
      <c r="C1968" s="36" t="s">
        <v>2574</v>
      </c>
      <c r="D1968" s="36">
        <v>1315</v>
      </c>
      <c r="E1968" s="36">
        <v>1611</v>
      </c>
      <c r="F1968" s="36">
        <v>42</v>
      </c>
      <c r="G1968" s="36">
        <v>0.374</v>
      </c>
    </row>
    <row r="1969" spans="1:7" ht="15" customHeight="1">
      <c r="A1969" s="36" t="str">
        <f t="shared" si="207"/>
        <v>黑龙江</v>
      </c>
      <c r="B1969" s="36" t="str">
        <f t="shared" si="208"/>
        <v>哈尔滨</v>
      </c>
      <c r="C1969" s="36" t="s">
        <v>2575</v>
      </c>
      <c r="D1969" s="36">
        <v>1343</v>
      </c>
      <c r="E1969" s="36">
        <v>1654</v>
      </c>
      <c r="F1969" s="36">
        <v>40</v>
      </c>
      <c r="G1969" s="36">
        <v>0.374</v>
      </c>
    </row>
    <row r="1970" spans="1:7" ht="15" customHeight="1">
      <c r="A1970" s="36" t="str">
        <f t="shared" si="207"/>
        <v>黑龙江</v>
      </c>
      <c r="B1970" s="36" t="str">
        <f t="shared" si="208"/>
        <v>哈尔滨</v>
      </c>
      <c r="C1970" s="36" t="s">
        <v>2576</v>
      </c>
      <c r="D1970" s="36">
        <v>1341</v>
      </c>
      <c r="E1970" s="36">
        <v>1634</v>
      </c>
      <c r="F1970" s="36">
        <v>40</v>
      </c>
      <c r="G1970" s="36">
        <v>0.374</v>
      </c>
    </row>
    <row r="1971" spans="1:7" ht="15" customHeight="1">
      <c r="A1971" s="36" t="str">
        <f t="shared" si="207"/>
        <v>黑龙江</v>
      </c>
      <c r="B1971" s="36" t="str">
        <f t="shared" si="208"/>
        <v>哈尔滨</v>
      </c>
      <c r="C1971" s="36" t="s">
        <v>2577</v>
      </c>
      <c r="D1971" s="36">
        <v>1339</v>
      </c>
      <c r="E1971" s="36">
        <v>1660</v>
      </c>
      <c r="F1971" s="36">
        <v>43</v>
      </c>
      <c r="G1971" s="36">
        <v>0.374</v>
      </c>
    </row>
    <row r="1972" spans="1:7" ht="15" customHeight="1">
      <c r="A1972" s="36" t="str">
        <f t="shared" si="207"/>
        <v>黑龙江</v>
      </c>
      <c r="B1972" s="36" t="str">
        <f t="shared" si="208"/>
        <v>哈尔滨</v>
      </c>
      <c r="C1972" s="36" t="s">
        <v>2578</v>
      </c>
      <c r="D1972" s="36">
        <v>1340</v>
      </c>
      <c r="E1972" s="36">
        <v>1669</v>
      </c>
      <c r="F1972" s="36">
        <v>43</v>
      </c>
      <c r="G1972" s="36">
        <v>0.374</v>
      </c>
    </row>
    <row r="1973" spans="1:7" ht="15" customHeight="1">
      <c r="A1973" s="36" t="str">
        <f t="shared" si="207"/>
        <v>黑龙江</v>
      </c>
      <c r="B1973" s="36" t="str">
        <f t="shared" si="208"/>
        <v>哈尔滨</v>
      </c>
      <c r="C1973" s="36" t="s">
        <v>2579</v>
      </c>
      <c r="D1973" s="36">
        <v>1293</v>
      </c>
      <c r="E1973" s="36">
        <v>1616</v>
      </c>
      <c r="F1973" s="36">
        <v>43</v>
      </c>
      <c r="G1973" s="36">
        <v>0.374</v>
      </c>
    </row>
    <row r="1974" spans="1:7" ht="15" customHeight="1">
      <c r="A1974" s="36" t="str">
        <f t="shared" ref="A1974:A2005" si="209">A1973</f>
        <v>黑龙江</v>
      </c>
      <c r="B1974" s="36" t="s">
        <v>2580</v>
      </c>
      <c r="C1974" s="36" t="s">
        <v>2581</v>
      </c>
      <c r="D1974" s="36">
        <v>1362</v>
      </c>
      <c r="E1974" s="36">
        <v>1641</v>
      </c>
      <c r="F1974" s="36">
        <v>40</v>
      </c>
      <c r="G1974" s="36">
        <v>0.374</v>
      </c>
    </row>
    <row r="1975" spans="1:7" ht="15" customHeight="1">
      <c r="A1975" s="36" t="str">
        <f t="shared" si="209"/>
        <v>黑龙江</v>
      </c>
      <c r="B1975" s="36" t="str">
        <f t="shared" ref="B1975:B1982" si="210">B1974</f>
        <v>牡丹江</v>
      </c>
      <c r="C1975" s="36" t="s">
        <v>2522</v>
      </c>
      <c r="D1975" s="36">
        <v>1362</v>
      </c>
      <c r="E1975" s="36">
        <v>1640</v>
      </c>
      <c r="F1975" s="36">
        <v>40</v>
      </c>
      <c r="G1975" s="36">
        <v>0.374</v>
      </c>
    </row>
    <row r="1976" spans="1:7" ht="15" customHeight="1">
      <c r="A1976" s="36" t="str">
        <f t="shared" si="209"/>
        <v>黑龙江</v>
      </c>
      <c r="B1976" s="36" t="str">
        <f t="shared" si="210"/>
        <v>牡丹江</v>
      </c>
      <c r="C1976" s="36" t="s">
        <v>2582</v>
      </c>
      <c r="D1976" s="36">
        <v>1363</v>
      </c>
      <c r="E1976" s="36">
        <v>1642</v>
      </c>
      <c r="F1976" s="36">
        <v>40</v>
      </c>
      <c r="G1976" s="36">
        <v>0.374</v>
      </c>
    </row>
    <row r="1977" spans="1:7" ht="15" customHeight="1">
      <c r="A1977" s="36" t="str">
        <f t="shared" si="209"/>
        <v>黑龙江</v>
      </c>
      <c r="B1977" s="36" t="str">
        <f t="shared" si="210"/>
        <v>牡丹江</v>
      </c>
      <c r="C1977" s="36" t="s">
        <v>2583</v>
      </c>
      <c r="D1977" s="36">
        <v>1363</v>
      </c>
      <c r="E1977" s="36">
        <v>1639</v>
      </c>
      <c r="F1977" s="36">
        <v>40</v>
      </c>
      <c r="G1977" s="36">
        <v>0.374</v>
      </c>
    </row>
    <row r="1978" spans="1:7" ht="15" customHeight="1">
      <c r="A1978" s="36" t="str">
        <f t="shared" si="209"/>
        <v>黑龙江</v>
      </c>
      <c r="B1978" s="36" t="str">
        <f t="shared" si="210"/>
        <v>牡丹江</v>
      </c>
      <c r="C1978" s="36" t="s">
        <v>2584</v>
      </c>
      <c r="D1978" s="36">
        <v>1356</v>
      </c>
      <c r="E1978" s="36">
        <v>1637</v>
      </c>
      <c r="F1978" s="36">
        <v>41</v>
      </c>
      <c r="G1978" s="36">
        <v>0.374</v>
      </c>
    </row>
    <row r="1979" spans="1:7" ht="15" customHeight="1">
      <c r="A1979" s="36" t="str">
        <f t="shared" si="209"/>
        <v>黑龙江</v>
      </c>
      <c r="B1979" s="36" t="str">
        <f t="shared" si="210"/>
        <v>牡丹江</v>
      </c>
      <c r="C1979" s="36" t="s">
        <v>2585</v>
      </c>
      <c r="D1979" s="36">
        <v>1355</v>
      </c>
      <c r="E1979" s="36">
        <v>1661</v>
      </c>
      <c r="F1979" s="36">
        <v>40</v>
      </c>
      <c r="G1979" s="36">
        <v>0.374</v>
      </c>
    </row>
    <row r="1980" spans="1:7" ht="15" customHeight="1">
      <c r="A1980" s="36" t="str">
        <f t="shared" si="209"/>
        <v>黑龙江</v>
      </c>
      <c r="B1980" s="36" t="str">
        <f t="shared" si="210"/>
        <v>牡丹江</v>
      </c>
      <c r="C1980" s="36" t="s">
        <v>2586</v>
      </c>
      <c r="D1980" s="36">
        <v>1363</v>
      </c>
      <c r="E1980" s="36">
        <v>1643</v>
      </c>
      <c r="F1980" s="36">
        <v>38</v>
      </c>
      <c r="G1980" s="36">
        <v>0.374</v>
      </c>
    </row>
    <row r="1981" spans="1:7" ht="15" customHeight="1">
      <c r="A1981" s="36" t="str">
        <f t="shared" si="209"/>
        <v>黑龙江</v>
      </c>
      <c r="B1981" s="36" t="str">
        <f t="shared" si="210"/>
        <v>牡丹江</v>
      </c>
      <c r="C1981" s="36" t="s">
        <v>2587</v>
      </c>
      <c r="D1981" s="36">
        <v>1339</v>
      </c>
      <c r="E1981" s="36">
        <v>1647</v>
      </c>
      <c r="F1981" s="36">
        <v>41</v>
      </c>
      <c r="G1981" s="36">
        <v>0.374</v>
      </c>
    </row>
    <row r="1982" spans="1:7" ht="15" customHeight="1">
      <c r="A1982" s="36" t="str">
        <f t="shared" si="209"/>
        <v>黑龙江</v>
      </c>
      <c r="B1982" s="36" t="str">
        <f t="shared" si="210"/>
        <v>牡丹江</v>
      </c>
      <c r="C1982" s="36" t="s">
        <v>2588</v>
      </c>
      <c r="D1982" s="36">
        <v>1370</v>
      </c>
      <c r="E1982" s="36">
        <v>1675</v>
      </c>
      <c r="F1982" s="36">
        <v>41</v>
      </c>
      <c r="G1982" s="36">
        <v>0.374</v>
      </c>
    </row>
    <row r="1983" spans="1:7" ht="15" customHeight="1">
      <c r="A1983" s="36" t="str">
        <f t="shared" si="209"/>
        <v>黑龙江</v>
      </c>
      <c r="B1983" s="36" t="s">
        <v>2589</v>
      </c>
      <c r="C1983" s="36" t="s">
        <v>2590</v>
      </c>
      <c r="D1983" s="36">
        <v>1257</v>
      </c>
      <c r="E1983" s="36">
        <v>1566</v>
      </c>
      <c r="F1983" s="36">
        <v>44</v>
      </c>
      <c r="G1983" s="36">
        <v>0.374</v>
      </c>
    </row>
    <row r="1984" spans="1:7" ht="15" customHeight="1">
      <c r="A1984" s="36" t="str">
        <f t="shared" si="209"/>
        <v>黑龙江</v>
      </c>
      <c r="B1984" s="36" t="str">
        <f t="shared" ref="B1984:B1992" si="211">B1983</f>
        <v>佳木斯</v>
      </c>
      <c r="C1984" s="36" t="s">
        <v>2591</v>
      </c>
      <c r="D1984" s="36">
        <v>1257</v>
      </c>
      <c r="E1984" s="36">
        <v>1565</v>
      </c>
      <c r="F1984" s="36">
        <v>44</v>
      </c>
      <c r="G1984" s="36">
        <v>0.374</v>
      </c>
    </row>
    <row r="1985" spans="1:7" ht="15" customHeight="1">
      <c r="A1985" s="36" t="str">
        <f t="shared" si="209"/>
        <v>黑龙江</v>
      </c>
      <c r="B1985" s="36" t="str">
        <f t="shared" si="211"/>
        <v>佳木斯</v>
      </c>
      <c r="C1985" s="36" t="s">
        <v>2592</v>
      </c>
      <c r="D1985" s="36">
        <v>1256</v>
      </c>
      <c r="E1985" s="36">
        <v>1572</v>
      </c>
      <c r="F1985" s="36">
        <v>44</v>
      </c>
      <c r="G1985" s="36">
        <v>0.374</v>
      </c>
    </row>
    <row r="1986" spans="1:7" ht="15" customHeight="1">
      <c r="A1986" s="36" t="str">
        <f t="shared" si="209"/>
        <v>黑龙江</v>
      </c>
      <c r="B1986" s="36" t="str">
        <f t="shared" si="211"/>
        <v>佳木斯</v>
      </c>
      <c r="C1986" s="36" t="s">
        <v>1658</v>
      </c>
      <c r="D1986" s="36">
        <v>1257</v>
      </c>
      <c r="E1986" s="36">
        <v>1575</v>
      </c>
      <c r="F1986" s="36">
        <v>44</v>
      </c>
      <c r="G1986" s="36">
        <v>0.374</v>
      </c>
    </row>
    <row r="1987" spans="1:7" ht="15" customHeight="1">
      <c r="A1987" s="36" t="str">
        <f t="shared" si="209"/>
        <v>黑龙江</v>
      </c>
      <c r="B1987" s="36" t="str">
        <f t="shared" si="211"/>
        <v>佳木斯</v>
      </c>
      <c r="C1987" s="36" t="s">
        <v>2593</v>
      </c>
      <c r="D1987" s="36">
        <v>1301</v>
      </c>
      <c r="E1987" s="36">
        <v>1613</v>
      </c>
      <c r="F1987" s="36">
        <v>42</v>
      </c>
      <c r="G1987" s="36">
        <v>0.374</v>
      </c>
    </row>
    <row r="1988" spans="1:7" ht="15" customHeight="1">
      <c r="A1988" s="36" t="str">
        <f t="shared" si="209"/>
        <v>黑龙江</v>
      </c>
      <c r="B1988" s="36" t="str">
        <f t="shared" si="211"/>
        <v>佳木斯</v>
      </c>
      <c r="C1988" s="36" t="s">
        <v>2594</v>
      </c>
      <c r="D1988" s="36">
        <v>1269</v>
      </c>
      <c r="E1988" s="36">
        <v>1576</v>
      </c>
      <c r="F1988" s="36">
        <v>43</v>
      </c>
      <c r="G1988" s="36">
        <v>0.374</v>
      </c>
    </row>
    <row r="1989" spans="1:7" ht="15" customHeight="1">
      <c r="A1989" s="36" t="str">
        <f t="shared" si="209"/>
        <v>黑龙江</v>
      </c>
      <c r="B1989" s="36" t="str">
        <f t="shared" si="211"/>
        <v>佳木斯</v>
      </c>
      <c r="C1989" s="36" t="s">
        <v>2595</v>
      </c>
      <c r="D1989" s="36">
        <v>1256</v>
      </c>
      <c r="E1989" s="36">
        <v>1575</v>
      </c>
      <c r="F1989" s="36">
        <v>43</v>
      </c>
      <c r="G1989" s="36">
        <v>0.374</v>
      </c>
    </row>
    <row r="1990" spans="1:7" ht="15" customHeight="1">
      <c r="A1990" s="36" t="str">
        <f t="shared" si="209"/>
        <v>黑龙江</v>
      </c>
      <c r="B1990" s="36" t="str">
        <f t="shared" si="211"/>
        <v>佳木斯</v>
      </c>
      <c r="C1990" s="36" t="s">
        <v>2596</v>
      </c>
      <c r="D1990" s="36">
        <v>1294</v>
      </c>
      <c r="E1990" s="36">
        <v>1617</v>
      </c>
      <c r="F1990" s="36">
        <v>42</v>
      </c>
      <c r="G1990" s="36">
        <v>0.374</v>
      </c>
    </row>
    <row r="1991" spans="1:7" ht="15" customHeight="1">
      <c r="A1991" s="36" t="str">
        <f t="shared" si="209"/>
        <v>黑龙江</v>
      </c>
      <c r="B1991" s="36" t="str">
        <f t="shared" si="211"/>
        <v>佳木斯</v>
      </c>
      <c r="C1991" s="36" t="s">
        <v>2597</v>
      </c>
      <c r="D1991" s="36">
        <v>1261</v>
      </c>
      <c r="E1991" s="36">
        <v>1576</v>
      </c>
      <c r="F1991" s="36">
        <v>42</v>
      </c>
      <c r="G1991" s="36">
        <v>0.374</v>
      </c>
    </row>
    <row r="1992" spans="1:7" ht="15" customHeight="1">
      <c r="A1992" s="36" t="str">
        <f t="shared" si="209"/>
        <v>黑龙江</v>
      </c>
      <c r="B1992" s="36" t="str">
        <f t="shared" si="211"/>
        <v>佳木斯</v>
      </c>
      <c r="C1992" s="36" t="s">
        <v>2598</v>
      </c>
      <c r="D1992" s="36">
        <v>1346</v>
      </c>
      <c r="E1992" s="36">
        <v>1738</v>
      </c>
      <c r="F1992" s="36">
        <v>45</v>
      </c>
      <c r="G1992" s="36">
        <v>0.374</v>
      </c>
    </row>
    <row r="1993" spans="1:7" ht="15" customHeight="1">
      <c r="A1993" s="36" t="str">
        <f t="shared" si="209"/>
        <v>黑龙江</v>
      </c>
      <c r="B1993" s="36" t="s">
        <v>2599</v>
      </c>
      <c r="C1993" s="36" t="s">
        <v>2600</v>
      </c>
      <c r="D1993" s="36">
        <v>1352</v>
      </c>
      <c r="E1993" s="36">
        <v>1745</v>
      </c>
      <c r="F1993" s="36">
        <v>45</v>
      </c>
      <c r="G1993" s="36">
        <v>0.374</v>
      </c>
    </row>
    <row r="1994" spans="1:7" ht="15" customHeight="1">
      <c r="A1994" s="36" t="str">
        <f t="shared" si="209"/>
        <v>黑龙江</v>
      </c>
      <c r="B1994" s="36" t="str">
        <f t="shared" ref="B1994:B2009" si="212">B1993</f>
        <v>伊春</v>
      </c>
      <c r="C1994" s="36" t="s">
        <v>2601</v>
      </c>
      <c r="D1994" s="36">
        <v>1327</v>
      </c>
      <c r="E1994" s="36">
        <v>1712</v>
      </c>
      <c r="F1994" s="36">
        <v>45</v>
      </c>
      <c r="G1994" s="36">
        <v>0.374</v>
      </c>
    </row>
    <row r="1995" spans="1:7" ht="15" customHeight="1">
      <c r="A1995" s="36" t="str">
        <f t="shared" si="209"/>
        <v>黑龙江</v>
      </c>
      <c r="B1995" s="36" t="str">
        <f t="shared" si="212"/>
        <v>伊春</v>
      </c>
      <c r="C1995" s="36" t="s">
        <v>2602</v>
      </c>
      <c r="D1995" s="36">
        <v>1294</v>
      </c>
      <c r="E1995" s="36">
        <v>1640</v>
      </c>
      <c r="F1995" s="36">
        <v>44</v>
      </c>
      <c r="G1995" s="36">
        <v>0.374</v>
      </c>
    </row>
    <row r="1996" spans="1:7" ht="15" customHeight="1">
      <c r="A1996" s="36" t="str">
        <f t="shared" si="209"/>
        <v>黑龙江</v>
      </c>
      <c r="B1996" s="36" t="str">
        <f t="shared" si="212"/>
        <v>伊春</v>
      </c>
      <c r="C1996" s="36" t="s">
        <v>2603</v>
      </c>
      <c r="D1996" s="36">
        <v>1351</v>
      </c>
      <c r="E1996" s="36">
        <v>1745</v>
      </c>
      <c r="F1996" s="36">
        <v>44</v>
      </c>
      <c r="G1996" s="36">
        <v>0.374</v>
      </c>
    </row>
    <row r="1997" spans="1:7" ht="15" customHeight="1">
      <c r="A1997" s="36" t="str">
        <f t="shared" si="209"/>
        <v>黑龙江</v>
      </c>
      <c r="B1997" s="36" t="str">
        <f t="shared" si="212"/>
        <v>伊春</v>
      </c>
      <c r="C1997" s="36" t="s">
        <v>2604</v>
      </c>
      <c r="D1997" s="36">
        <v>1317</v>
      </c>
      <c r="E1997" s="36">
        <v>1681</v>
      </c>
      <c r="F1997" s="36">
        <v>43</v>
      </c>
      <c r="G1997" s="36">
        <v>0.374</v>
      </c>
    </row>
    <row r="1998" spans="1:7" ht="15" customHeight="1">
      <c r="A1998" s="36" t="str">
        <f t="shared" si="209"/>
        <v>黑龙江</v>
      </c>
      <c r="B1998" s="36" t="str">
        <f t="shared" si="212"/>
        <v>伊春</v>
      </c>
      <c r="C1998" s="36" t="s">
        <v>2605</v>
      </c>
      <c r="D1998" s="36">
        <v>1353</v>
      </c>
      <c r="E1998" s="36">
        <v>1736</v>
      </c>
      <c r="F1998" s="36">
        <v>44</v>
      </c>
      <c r="G1998" s="36">
        <v>0.374</v>
      </c>
    </row>
    <row r="1999" spans="1:7" ht="15" customHeight="1">
      <c r="A1999" s="36" t="str">
        <f t="shared" si="209"/>
        <v>黑龙江</v>
      </c>
      <c r="B1999" s="36" t="str">
        <f t="shared" si="212"/>
        <v>伊春</v>
      </c>
      <c r="C1999" s="36" t="s">
        <v>2606</v>
      </c>
      <c r="D1999" s="36">
        <v>1352</v>
      </c>
      <c r="E1999" s="36">
        <v>1731</v>
      </c>
      <c r="F1999" s="36">
        <v>44</v>
      </c>
      <c r="G1999" s="36">
        <v>0.374</v>
      </c>
    </row>
    <row r="2000" spans="1:7" ht="15" customHeight="1">
      <c r="A2000" s="36" t="str">
        <f t="shared" si="209"/>
        <v>黑龙江</v>
      </c>
      <c r="B2000" s="36" t="str">
        <f t="shared" si="212"/>
        <v>伊春</v>
      </c>
      <c r="C2000" s="36" t="s">
        <v>2607</v>
      </c>
      <c r="D2000" s="36">
        <v>1295</v>
      </c>
      <c r="E2000" s="36">
        <v>1699</v>
      </c>
      <c r="F2000" s="36">
        <v>46</v>
      </c>
      <c r="G2000" s="36">
        <v>0.374</v>
      </c>
    </row>
    <row r="2001" spans="1:7" ht="15" customHeight="1">
      <c r="A2001" s="36" t="str">
        <f t="shared" si="209"/>
        <v>黑龙江</v>
      </c>
      <c r="B2001" s="36" t="str">
        <f t="shared" si="212"/>
        <v>伊春</v>
      </c>
      <c r="C2001" s="36" t="s">
        <v>2608</v>
      </c>
      <c r="D2001" s="36">
        <v>1289</v>
      </c>
      <c r="E2001" s="36">
        <v>1691</v>
      </c>
      <c r="F2001" s="36">
        <v>46</v>
      </c>
      <c r="G2001" s="36">
        <v>0.374</v>
      </c>
    </row>
    <row r="2002" spans="1:7" ht="15" customHeight="1">
      <c r="A2002" s="36" t="str">
        <f t="shared" si="209"/>
        <v>黑龙江</v>
      </c>
      <c r="B2002" s="36" t="str">
        <f t="shared" si="212"/>
        <v>伊春</v>
      </c>
      <c r="C2002" s="36" t="s">
        <v>2609</v>
      </c>
      <c r="D2002" s="36">
        <v>1283</v>
      </c>
      <c r="E2002" s="36">
        <v>1687</v>
      </c>
      <c r="F2002" s="36">
        <v>46</v>
      </c>
      <c r="G2002" s="36">
        <v>0.374</v>
      </c>
    </row>
    <row r="2003" spans="1:7" ht="15" customHeight="1">
      <c r="A2003" s="36" t="str">
        <f t="shared" si="209"/>
        <v>黑龙江</v>
      </c>
      <c r="B2003" s="36" t="str">
        <f t="shared" si="212"/>
        <v>伊春</v>
      </c>
      <c r="C2003" s="36" t="s">
        <v>2610</v>
      </c>
      <c r="D2003" s="36">
        <v>1299</v>
      </c>
      <c r="E2003" s="36">
        <v>1642</v>
      </c>
      <c r="F2003" s="36">
        <v>42</v>
      </c>
      <c r="G2003" s="36">
        <v>0.374</v>
      </c>
    </row>
    <row r="2004" spans="1:7" ht="15" customHeight="1">
      <c r="A2004" s="36" t="str">
        <f t="shared" si="209"/>
        <v>黑龙江</v>
      </c>
      <c r="B2004" s="36" t="str">
        <f t="shared" si="212"/>
        <v>伊春</v>
      </c>
      <c r="C2004" s="36" t="s">
        <v>2611</v>
      </c>
      <c r="D2004" s="36">
        <v>1295</v>
      </c>
      <c r="E2004" s="36">
        <v>1701</v>
      </c>
      <c r="F2004" s="36">
        <v>46</v>
      </c>
      <c r="G2004" s="36">
        <v>0.374</v>
      </c>
    </row>
    <row r="2005" spans="1:7" ht="15" customHeight="1">
      <c r="A2005" s="36" t="str">
        <f t="shared" si="209"/>
        <v>黑龙江</v>
      </c>
      <c r="B2005" s="36" t="str">
        <f t="shared" si="212"/>
        <v>伊春</v>
      </c>
      <c r="C2005" s="36" t="s">
        <v>2612</v>
      </c>
      <c r="D2005" s="36">
        <v>1306</v>
      </c>
      <c r="E2005" s="36">
        <v>1665</v>
      </c>
      <c r="F2005" s="36">
        <v>44</v>
      </c>
      <c r="G2005" s="36">
        <v>0.374</v>
      </c>
    </row>
    <row r="2006" spans="1:7" ht="15" customHeight="1">
      <c r="A2006" s="36" t="str">
        <f t="shared" ref="A2006:A2037" si="213">A2005</f>
        <v>黑龙江</v>
      </c>
      <c r="B2006" s="36" t="str">
        <f t="shared" si="212"/>
        <v>伊春</v>
      </c>
      <c r="C2006" s="36" t="s">
        <v>2613</v>
      </c>
      <c r="D2006" s="36">
        <v>1298</v>
      </c>
      <c r="E2006" s="36">
        <v>1714</v>
      </c>
      <c r="F2006" s="36">
        <v>46</v>
      </c>
      <c r="G2006" s="36">
        <v>0.374</v>
      </c>
    </row>
    <row r="2007" spans="1:7" ht="15" customHeight="1">
      <c r="A2007" s="36" t="str">
        <f t="shared" si="213"/>
        <v>黑龙江</v>
      </c>
      <c r="B2007" s="36" t="str">
        <f t="shared" si="212"/>
        <v>伊春</v>
      </c>
      <c r="C2007" s="36" t="s">
        <v>2614</v>
      </c>
      <c r="D2007" s="36">
        <v>1268</v>
      </c>
      <c r="E2007" s="36">
        <v>1623</v>
      </c>
      <c r="F2007" s="36">
        <v>42</v>
      </c>
      <c r="G2007" s="36">
        <v>0.374</v>
      </c>
    </row>
    <row r="2008" spans="1:7" ht="15" customHeight="1">
      <c r="A2008" s="36" t="str">
        <f t="shared" si="213"/>
        <v>黑龙江</v>
      </c>
      <c r="B2008" s="36" t="str">
        <f t="shared" si="212"/>
        <v>伊春</v>
      </c>
      <c r="C2008" s="36" t="s">
        <v>2615</v>
      </c>
      <c r="D2008" s="36">
        <v>1326</v>
      </c>
      <c r="E2008" s="36">
        <v>1676</v>
      </c>
      <c r="F2008" s="36">
        <v>42</v>
      </c>
      <c r="G2008" s="36">
        <v>0.374</v>
      </c>
    </row>
    <row r="2009" spans="1:7" ht="15" customHeight="1">
      <c r="A2009" s="36" t="str">
        <f t="shared" si="213"/>
        <v>黑龙江</v>
      </c>
      <c r="B2009" s="36" t="str">
        <f t="shared" si="212"/>
        <v>伊春</v>
      </c>
      <c r="C2009" s="36" t="s">
        <v>2616</v>
      </c>
      <c r="D2009" s="36">
        <v>1306</v>
      </c>
      <c r="E2009" s="36">
        <v>1702</v>
      </c>
      <c r="F2009" s="36">
        <v>45</v>
      </c>
      <c r="G2009" s="36">
        <v>0.374</v>
      </c>
    </row>
    <row r="2010" spans="1:7" ht="15" customHeight="1">
      <c r="A2010" s="36" t="str">
        <f t="shared" si="213"/>
        <v>黑龙江</v>
      </c>
      <c r="B2010" s="36" t="s">
        <v>2617</v>
      </c>
      <c r="C2010" s="36" t="s">
        <v>2618</v>
      </c>
      <c r="D2010" s="36">
        <v>1334</v>
      </c>
      <c r="E2010" s="36">
        <v>1645</v>
      </c>
      <c r="F2010" s="36">
        <v>40</v>
      </c>
      <c r="G2010" s="36">
        <v>0.374</v>
      </c>
    </row>
    <row r="2011" spans="1:7" ht="15" customHeight="1">
      <c r="A2011" s="36" t="str">
        <f t="shared" si="213"/>
        <v>黑龙江</v>
      </c>
      <c r="B2011" s="36" t="str">
        <f t="shared" ref="B2011:B2018" si="214">B2010</f>
        <v>鸡西</v>
      </c>
      <c r="C2011" s="36" t="s">
        <v>2619</v>
      </c>
      <c r="D2011" s="36">
        <v>1341</v>
      </c>
      <c r="E2011" s="36">
        <v>1658</v>
      </c>
      <c r="F2011" s="36">
        <v>42</v>
      </c>
      <c r="G2011" s="36">
        <v>0.374</v>
      </c>
    </row>
    <row r="2012" spans="1:7" ht="15" customHeight="1">
      <c r="A2012" s="36" t="str">
        <f t="shared" si="213"/>
        <v>黑龙江</v>
      </c>
      <c r="B2012" s="36" t="str">
        <f t="shared" si="214"/>
        <v>鸡西</v>
      </c>
      <c r="C2012" s="36" t="s">
        <v>2620</v>
      </c>
      <c r="D2012" s="36">
        <v>1282</v>
      </c>
      <c r="E2012" s="36">
        <v>1545</v>
      </c>
      <c r="F2012" s="36">
        <v>41</v>
      </c>
      <c r="G2012" s="36">
        <v>0.374</v>
      </c>
    </row>
    <row r="2013" spans="1:7" ht="15" customHeight="1">
      <c r="A2013" s="36" t="str">
        <f t="shared" si="213"/>
        <v>黑龙江</v>
      </c>
      <c r="B2013" s="36" t="str">
        <f t="shared" si="214"/>
        <v>鸡西</v>
      </c>
      <c r="C2013" s="36" t="s">
        <v>2621</v>
      </c>
      <c r="D2013" s="36">
        <v>1343</v>
      </c>
      <c r="E2013" s="36">
        <v>1660</v>
      </c>
      <c r="F2013" s="36">
        <v>41</v>
      </c>
      <c r="G2013" s="36">
        <v>0.374</v>
      </c>
    </row>
    <row r="2014" spans="1:7" ht="15" customHeight="1">
      <c r="A2014" s="36" t="str">
        <f t="shared" si="213"/>
        <v>黑龙江</v>
      </c>
      <c r="B2014" s="36" t="str">
        <f t="shared" si="214"/>
        <v>鸡西</v>
      </c>
      <c r="C2014" s="36" t="s">
        <v>2622</v>
      </c>
      <c r="D2014" s="36">
        <v>1338</v>
      </c>
      <c r="E2014" s="36">
        <v>1643</v>
      </c>
      <c r="F2014" s="36">
        <v>39</v>
      </c>
      <c r="G2014" s="36">
        <v>0.374</v>
      </c>
    </row>
    <row r="2015" spans="1:7" ht="15" customHeight="1">
      <c r="A2015" s="36" t="str">
        <f t="shared" si="213"/>
        <v>黑龙江</v>
      </c>
      <c r="B2015" s="36" t="str">
        <f t="shared" si="214"/>
        <v>鸡西</v>
      </c>
      <c r="C2015" s="36" t="s">
        <v>2623</v>
      </c>
      <c r="D2015" s="36">
        <v>1334</v>
      </c>
      <c r="E2015" s="36">
        <v>1659</v>
      </c>
      <c r="F2015" s="36">
        <v>42</v>
      </c>
      <c r="G2015" s="36">
        <v>0.374</v>
      </c>
    </row>
    <row r="2016" spans="1:7" ht="15" customHeight="1">
      <c r="A2016" s="36" t="str">
        <f t="shared" si="213"/>
        <v>黑龙江</v>
      </c>
      <c r="B2016" s="36" t="str">
        <f t="shared" si="214"/>
        <v>鸡西</v>
      </c>
      <c r="C2016" s="36" t="s">
        <v>2624</v>
      </c>
      <c r="D2016" s="36">
        <v>1352</v>
      </c>
      <c r="E2016" s="36">
        <v>1668</v>
      </c>
      <c r="F2016" s="36">
        <v>41</v>
      </c>
      <c r="G2016" s="36">
        <v>0.374</v>
      </c>
    </row>
    <row r="2017" spans="1:7" ht="15" customHeight="1">
      <c r="A2017" s="36" t="str">
        <f t="shared" si="213"/>
        <v>黑龙江</v>
      </c>
      <c r="B2017" s="36" t="str">
        <f t="shared" si="214"/>
        <v>鸡西</v>
      </c>
      <c r="C2017" s="36" t="s">
        <v>2625</v>
      </c>
      <c r="D2017" s="36">
        <v>1290</v>
      </c>
      <c r="E2017" s="36">
        <v>1548</v>
      </c>
      <c r="F2017" s="36">
        <v>40</v>
      </c>
      <c r="G2017" s="36">
        <v>0.374</v>
      </c>
    </row>
    <row r="2018" spans="1:7" ht="15" customHeight="1">
      <c r="A2018" s="36" t="str">
        <f t="shared" si="213"/>
        <v>黑龙江</v>
      </c>
      <c r="B2018" s="36" t="str">
        <f t="shared" si="214"/>
        <v>鸡西</v>
      </c>
      <c r="C2018" s="36" t="s">
        <v>2626</v>
      </c>
      <c r="D2018" s="36">
        <v>1357</v>
      </c>
      <c r="E2018" s="36">
        <v>1689</v>
      </c>
      <c r="F2018" s="36">
        <v>43</v>
      </c>
      <c r="G2018" s="36">
        <v>0.374</v>
      </c>
    </row>
    <row r="2019" spans="1:7" ht="15" customHeight="1">
      <c r="A2019" s="36" t="str">
        <f t="shared" si="213"/>
        <v>黑龙江</v>
      </c>
      <c r="B2019" s="36" t="s">
        <v>2627</v>
      </c>
      <c r="C2019" s="36" t="s">
        <v>2628</v>
      </c>
      <c r="D2019" s="36">
        <v>1265</v>
      </c>
      <c r="E2019" s="36">
        <v>1595</v>
      </c>
      <c r="F2019" s="36">
        <v>45</v>
      </c>
      <c r="G2019" s="36">
        <v>0.374</v>
      </c>
    </row>
    <row r="2020" spans="1:7" ht="15" customHeight="1">
      <c r="A2020" s="36" t="str">
        <f t="shared" si="213"/>
        <v>黑龙江</v>
      </c>
      <c r="B2020" s="36" t="str">
        <f t="shared" ref="B2020:B2026" si="215">B2019</f>
        <v>鹤岗</v>
      </c>
      <c r="C2020" s="36" t="s">
        <v>2591</v>
      </c>
      <c r="D2020" s="36">
        <v>1267</v>
      </c>
      <c r="E2020" s="36">
        <v>1593</v>
      </c>
      <c r="F2020" s="36">
        <v>45</v>
      </c>
      <c r="G2020" s="36">
        <v>0.374</v>
      </c>
    </row>
    <row r="2021" spans="1:7" ht="15" customHeight="1">
      <c r="A2021" s="36" t="str">
        <f t="shared" si="213"/>
        <v>黑龙江</v>
      </c>
      <c r="B2021" s="36" t="str">
        <f t="shared" si="215"/>
        <v>鹤岗</v>
      </c>
      <c r="C2021" s="36" t="s">
        <v>2629</v>
      </c>
      <c r="D2021" s="36">
        <v>1266</v>
      </c>
      <c r="E2021" s="36">
        <v>1597</v>
      </c>
      <c r="F2021" s="36">
        <v>45</v>
      </c>
      <c r="G2021" s="36">
        <v>0.374</v>
      </c>
    </row>
    <row r="2022" spans="1:7" ht="15" customHeight="1">
      <c r="A2022" s="36" t="str">
        <f t="shared" si="213"/>
        <v>黑龙江</v>
      </c>
      <c r="B2022" s="36" t="str">
        <f t="shared" si="215"/>
        <v>鹤岗</v>
      </c>
      <c r="C2022" s="36" t="s">
        <v>2630</v>
      </c>
      <c r="D2022" s="36">
        <v>1266</v>
      </c>
      <c r="E2022" s="36">
        <v>1578</v>
      </c>
      <c r="F2022" s="36">
        <v>45</v>
      </c>
      <c r="G2022" s="36">
        <v>0.374</v>
      </c>
    </row>
    <row r="2023" spans="1:7" ht="15" customHeight="1">
      <c r="A2023" s="36" t="str">
        <f t="shared" si="213"/>
        <v>黑龙江</v>
      </c>
      <c r="B2023" s="36" t="str">
        <f t="shared" si="215"/>
        <v>鹤岗</v>
      </c>
      <c r="C2023" s="36" t="s">
        <v>2631</v>
      </c>
      <c r="D2023" s="36">
        <v>1267</v>
      </c>
      <c r="E2023" s="36">
        <v>1589</v>
      </c>
      <c r="F2023" s="36">
        <v>44</v>
      </c>
      <c r="G2023" s="36">
        <v>0.374</v>
      </c>
    </row>
    <row r="2024" spans="1:7" ht="15" customHeight="1">
      <c r="A2024" s="36" t="str">
        <f t="shared" si="213"/>
        <v>黑龙江</v>
      </c>
      <c r="B2024" s="36" t="str">
        <f t="shared" si="215"/>
        <v>鹤岗</v>
      </c>
      <c r="C2024" s="36" t="s">
        <v>2632</v>
      </c>
      <c r="D2024" s="36">
        <v>1265</v>
      </c>
      <c r="E2024" s="36">
        <v>1587</v>
      </c>
      <c r="F2024" s="36">
        <v>44</v>
      </c>
      <c r="G2024" s="36">
        <v>0.374</v>
      </c>
    </row>
    <row r="2025" spans="1:7" ht="15" customHeight="1">
      <c r="A2025" s="36" t="str">
        <f t="shared" si="213"/>
        <v>黑龙江</v>
      </c>
      <c r="B2025" s="36" t="str">
        <f t="shared" si="215"/>
        <v>鹤岗</v>
      </c>
      <c r="C2025" s="36" t="s">
        <v>2633</v>
      </c>
      <c r="D2025" s="36">
        <v>1264</v>
      </c>
      <c r="E2025" s="36">
        <v>1594</v>
      </c>
      <c r="F2025" s="36">
        <v>45</v>
      </c>
      <c r="G2025" s="36">
        <v>0.374</v>
      </c>
    </row>
    <row r="2026" spans="1:7" ht="15" customHeight="1">
      <c r="A2026" s="36" t="str">
        <f t="shared" si="213"/>
        <v>黑龙江</v>
      </c>
      <c r="B2026" s="36" t="str">
        <f t="shared" si="215"/>
        <v>鹤岗</v>
      </c>
      <c r="C2026" s="36" t="s">
        <v>2634</v>
      </c>
      <c r="D2026" s="36">
        <v>1267</v>
      </c>
      <c r="E2026" s="36">
        <v>1574</v>
      </c>
      <c r="F2026" s="36">
        <v>43</v>
      </c>
      <c r="G2026" s="36">
        <v>0.374</v>
      </c>
    </row>
    <row r="2027" spans="1:7" ht="15" customHeight="1">
      <c r="A2027" s="36" t="str">
        <f t="shared" si="213"/>
        <v>黑龙江</v>
      </c>
      <c r="B2027" s="36" t="s">
        <v>2635</v>
      </c>
      <c r="C2027" s="36" t="s">
        <v>2636</v>
      </c>
      <c r="D2027" s="36">
        <v>1274</v>
      </c>
      <c r="E2027" s="36">
        <v>1597</v>
      </c>
      <c r="F2027" s="36">
        <v>43</v>
      </c>
      <c r="G2027" s="36">
        <v>0.374</v>
      </c>
    </row>
    <row r="2028" spans="1:7" ht="15" customHeight="1">
      <c r="A2028" s="36" t="str">
        <f t="shared" si="213"/>
        <v>黑龙江</v>
      </c>
      <c r="B2028" s="36" t="str">
        <f t="shared" ref="B2028:B2034" si="216">B2027</f>
        <v>双鸭山</v>
      </c>
      <c r="C2028" s="36" t="s">
        <v>2637</v>
      </c>
      <c r="D2028" s="36">
        <v>1269</v>
      </c>
      <c r="E2028" s="36">
        <v>1599</v>
      </c>
      <c r="F2028" s="36">
        <v>43</v>
      </c>
      <c r="G2028" s="36">
        <v>0.374</v>
      </c>
    </row>
    <row r="2029" spans="1:7" ht="15" customHeight="1">
      <c r="A2029" s="36" t="str">
        <f t="shared" si="213"/>
        <v>黑龙江</v>
      </c>
      <c r="B2029" s="36" t="str">
        <f t="shared" si="216"/>
        <v>双鸭山</v>
      </c>
      <c r="C2029" s="36" t="s">
        <v>2638</v>
      </c>
      <c r="D2029" s="36">
        <v>1267</v>
      </c>
      <c r="E2029" s="36">
        <v>1593</v>
      </c>
      <c r="F2029" s="36">
        <v>43</v>
      </c>
      <c r="G2029" s="36">
        <v>0.374</v>
      </c>
    </row>
    <row r="2030" spans="1:7" ht="15" customHeight="1">
      <c r="A2030" s="36" t="str">
        <f t="shared" si="213"/>
        <v>黑龙江</v>
      </c>
      <c r="B2030" s="36" t="str">
        <f t="shared" si="216"/>
        <v>双鸭山</v>
      </c>
      <c r="C2030" s="36" t="s">
        <v>2639</v>
      </c>
      <c r="D2030" s="36">
        <v>1258</v>
      </c>
      <c r="E2030" s="36">
        <v>1587</v>
      </c>
      <c r="F2030" s="36">
        <v>43</v>
      </c>
      <c r="G2030" s="36">
        <v>0.374</v>
      </c>
    </row>
    <row r="2031" spans="1:7" ht="15" customHeight="1">
      <c r="A2031" s="36" t="str">
        <f t="shared" si="213"/>
        <v>黑龙江</v>
      </c>
      <c r="B2031" s="36" t="str">
        <f t="shared" si="216"/>
        <v>双鸭山</v>
      </c>
      <c r="C2031" s="36" t="s">
        <v>2640</v>
      </c>
      <c r="D2031" s="36">
        <v>1268</v>
      </c>
      <c r="E2031" s="36">
        <v>1584</v>
      </c>
      <c r="F2031" s="36">
        <v>42</v>
      </c>
      <c r="G2031" s="36">
        <v>0.374</v>
      </c>
    </row>
    <row r="2032" spans="1:7" ht="15" customHeight="1">
      <c r="A2032" s="36" t="str">
        <f t="shared" si="213"/>
        <v>黑龙江</v>
      </c>
      <c r="B2032" s="36" t="str">
        <f t="shared" si="216"/>
        <v>双鸭山</v>
      </c>
      <c r="C2032" s="36" t="s">
        <v>2641</v>
      </c>
      <c r="D2032" s="36">
        <v>1332</v>
      </c>
      <c r="E2032" s="36">
        <v>1673</v>
      </c>
      <c r="F2032" s="36">
        <v>43</v>
      </c>
      <c r="G2032" s="36">
        <v>0.374</v>
      </c>
    </row>
    <row r="2033" spans="1:7" ht="15" customHeight="1">
      <c r="A2033" s="36" t="str">
        <f t="shared" si="213"/>
        <v>黑龙江</v>
      </c>
      <c r="B2033" s="36" t="str">
        <f t="shared" si="216"/>
        <v>双鸭山</v>
      </c>
      <c r="C2033" s="36" t="s">
        <v>2642</v>
      </c>
      <c r="D2033" s="36">
        <v>1287</v>
      </c>
      <c r="E2033" s="36">
        <v>1601</v>
      </c>
      <c r="F2033" s="36">
        <v>41</v>
      </c>
      <c r="G2033" s="36">
        <v>0.374</v>
      </c>
    </row>
    <row r="2034" spans="1:7" ht="15" customHeight="1">
      <c r="A2034" s="36" t="str">
        <f t="shared" si="213"/>
        <v>黑龙江</v>
      </c>
      <c r="B2034" s="36" t="str">
        <f t="shared" si="216"/>
        <v>双鸭山</v>
      </c>
      <c r="C2034" s="36" t="s">
        <v>2643</v>
      </c>
      <c r="D2034" s="36">
        <v>1285</v>
      </c>
      <c r="E2034" s="36">
        <v>1585</v>
      </c>
      <c r="F2034" s="36">
        <v>41</v>
      </c>
      <c r="G2034" s="36">
        <v>0.374</v>
      </c>
    </row>
    <row r="2035" spans="1:7" ht="15" customHeight="1">
      <c r="A2035" s="36" t="str">
        <f t="shared" si="213"/>
        <v>黑龙江</v>
      </c>
      <c r="B2035" s="36" t="s">
        <v>2644</v>
      </c>
      <c r="C2035" s="36" t="s">
        <v>2645</v>
      </c>
      <c r="D2035" s="36">
        <v>1285</v>
      </c>
      <c r="E2035" s="36">
        <v>1577</v>
      </c>
      <c r="F2035" s="36">
        <v>41</v>
      </c>
      <c r="G2035" s="36">
        <v>0.374</v>
      </c>
    </row>
    <row r="2036" spans="1:7" ht="15" customHeight="1">
      <c r="A2036" s="36" t="str">
        <f t="shared" si="213"/>
        <v>黑龙江</v>
      </c>
      <c r="B2036" s="36" t="str">
        <f>B2035</f>
        <v>七台河</v>
      </c>
      <c r="C2036" s="36" t="s">
        <v>2646</v>
      </c>
      <c r="D2036" s="36">
        <v>1285</v>
      </c>
      <c r="E2036" s="36">
        <v>1579</v>
      </c>
      <c r="F2036" s="36">
        <v>41</v>
      </c>
      <c r="G2036" s="36">
        <v>0.374</v>
      </c>
    </row>
    <row r="2037" spans="1:7" ht="15" customHeight="1">
      <c r="A2037" s="36" t="str">
        <f t="shared" si="213"/>
        <v>黑龙江</v>
      </c>
      <c r="B2037" s="36" t="str">
        <f>B2036</f>
        <v>七台河</v>
      </c>
      <c r="C2037" s="36" t="s">
        <v>2647</v>
      </c>
      <c r="D2037" s="36">
        <v>1286</v>
      </c>
      <c r="E2037" s="36">
        <v>1579</v>
      </c>
      <c r="F2037" s="36">
        <v>42</v>
      </c>
      <c r="G2037" s="36">
        <v>0.374</v>
      </c>
    </row>
    <row r="2038" spans="1:7" ht="15" customHeight="1">
      <c r="A2038" s="36" t="str">
        <f t="shared" ref="A2038:A2069" si="217">A2037</f>
        <v>黑龙江</v>
      </c>
      <c r="B2038" s="36" t="str">
        <f>B2037</f>
        <v>七台河</v>
      </c>
      <c r="C2038" s="36" t="s">
        <v>2648</v>
      </c>
      <c r="D2038" s="36">
        <v>1287</v>
      </c>
      <c r="E2038" s="36">
        <v>1580</v>
      </c>
      <c r="F2038" s="36">
        <v>42</v>
      </c>
      <c r="G2038" s="36">
        <v>0.374</v>
      </c>
    </row>
    <row r="2039" spans="1:7" ht="15" customHeight="1">
      <c r="A2039" s="36" t="str">
        <f t="shared" si="217"/>
        <v>黑龙江</v>
      </c>
      <c r="B2039" s="36" t="s">
        <v>2649</v>
      </c>
      <c r="C2039" s="36" t="s">
        <v>2650</v>
      </c>
      <c r="D2039" s="36">
        <v>1321</v>
      </c>
      <c r="E2039" s="36">
        <v>1641</v>
      </c>
      <c r="F2039" s="36">
        <v>42</v>
      </c>
      <c r="G2039" s="36">
        <v>0.374</v>
      </c>
    </row>
    <row r="2040" spans="1:7" ht="15" customHeight="1">
      <c r="A2040" s="36" t="str">
        <f t="shared" si="217"/>
        <v>黑龙江</v>
      </c>
      <c r="B2040" s="36" t="str">
        <f t="shared" ref="B2040:B2048" si="218">B2039</f>
        <v>绥化</v>
      </c>
      <c r="C2040" s="36" t="s">
        <v>2651</v>
      </c>
      <c r="D2040" s="36">
        <v>1318</v>
      </c>
      <c r="E2040" s="36">
        <v>1636</v>
      </c>
      <c r="F2040" s="36">
        <v>42</v>
      </c>
      <c r="G2040" s="36">
        <v>0.374</v>
      </c>
    </row>
    <row r="2041" spans="1:7" ht="15" customHeight="1">
      <c r="A2041" s="36" t="str">
        <f t="shared" si="217"/>
        <v>黑龙江</v>
      </c>
      <c r="B2041" s="36" t="str">
        <f t="shared" si="218"/>
        <v>绥化</v>
      </c>
      <c r="C2041" s="36" t="s">
        <v>2652</v>
      </c>
      <c r="D2041" s="36">
        <v>1320</v>
      </c>
      <c r="E2041" s="36">
        <v>1617</v>
      </c>
      <c r="F2041" s="36">
        <v>42</v>
      </c>
      <c r="G2041" s="36">
        <v>0.374</v>
      </c>
    </row>
    <row r="2042" spans="1:7" ht="15" customHeight="1">
      <c r="A2042" s="36" t="str">
        <f t="shared" si="217"/>
        <v>黑龙江</v>
      </c>
      <c r="B2042" s="36" t="str">
        <f t="shared" si="218"/>
        <v>绥化</v>
      </c>
      <c r="C2042" s="36" t="s">
        <v>2653</v>
      </c>
      <c r="D2042" s="36">
        <v>1308</v>
      </c>
      <c r="E2042" s="36">
        <v>1642</v>
      </c>
      <c r="F2042" s="36">
        <v>43</v>
      </c>
      <c r="G2042" s="36">
        <v>0.374</v>
      </c>
    </row>
    <row r="2043" spans="1:7" ht="15" customHeight="1">
      <c r="A2043" s="36" t="str">
        <f t="shared" si="217"/>
        <v>黑龙江</v>
      </c>
      <c r="B2043" s="36" t="str">
        <f t="shared" si="218"/>
        <v>绥化</v>
      </c>
      <c r="C2043" s="36" t="s">
        <v>2654</v>
      </c>
      <c r="D2043" s="36">
        <v>1316</v>
      </c>
      <c r="E2043" s="36">
        <v>1638</v>
      </c>
      <c r="F2043" s="36">
        <v>43</v>
      </c>
      <c r="G2043" s="36">
        <v>0.374</v>
      </c>
    </row>
    <row r="2044" spans="1:7" ht="15" customHeight="1">
      <c r="A2044" s="36" t="str">
        <f t="shared" si="217"/>
        <v>黑龙江</v>
      </c>
      <c r="B2044" s="36" t="str">
        <f t="shared" si="218"/>
        <v>绥化</v>
      </c>
      <c r="C2044" s="36" t="s">
        <v>2655</v>
      </c>
      <c r="D2044" s="36">
        <v>1306</v>
      </c>
      <c r="E2044" s="36">
        <v>1645</v>
      </c>
      <c r="F2044" s="36">
        <v>43</v>
      </c>
      <c r="G2044" s="36">
        <v>0.374</v>
      </c>
    </row>
    <row r="2045" spans="1:7" ht="15" customHeight="1">
      <c r="A2045" s="36" t="str">
        <f t="shared" si="217"/>
        <v>黑龙江</v>
      </c>
      <c r="B2045" s="36" t="str">
        <f t="shared" si="218"/>
        <v>绥化</v>
      </c>
      <c r="C2045" s="36" t="s">
        <v>2656</v>
      </c>
      <c r="D2045" s="36">
        <v>1337</v>
      </c>
      <c r="E2045" s="36">
        <v>1681</v>
      </c>
      <c r="F2045" s="36">
        <v>42</v>
      </c>
      <c r="G2045" s="36">
        <v>0.374</v>
      </c>
    </row>
    <row r="2046" spans="1:7" ht="15" customHeight="1">
      <c r="A2046" s="36" t="str">
        <f t="shared" si="217"/>
        <v>黑龙江</v>
      </c>
      <c r="B2046" s="36" t="str">
        <f t="shared" si="218"/>
        <v>绥化</v>
      </c>
      <c r="C2046" s="36" t="s">
        <v>2657</v>
      </c>
      <c r="D2046" s="36">
        <v>1343</v>
      </c>
      <c r="E2046" s="36">
        <v>1691</v>
      </c>
      <c r="F2046" s="36">
        <v>42</v>
      </c>
      <c r="G2046" s="36">
        <v>0.374</v>
      </c>
    </row>
    <row r="2047" spans="1:7" ht="15" customHeight="1">
      <c r="A2047" s="36" t="str">
        <f t="shared" si="217"/>
        <v>黑龙江</v>
      </c>
      <c r="B2047" s="36" t="str">
        <f t="shared" si="218"/>
        <v>绥化</v>
      </c>
      <c r="C2047" s="36" t="s">
        <v>2658</v>
      </c>
      <c r="D2047" s="36">
        <v>1335</v>
      </c>
      <c r="E2047" s="36">
        <v>1672</v>
      </c>
      <c r="F2047" s="36">
        <v>41</v>
      </c>
      <c r="G2047" s="36">
        <v>0.374</v>
      </c>
    </row>
    <row r="2048" spans="1:7" ht="15" customHeight="1">
      <c r="A2048" s="36" t="str">
        <f t="shared" si="217"/>
        <v>黑龙江</v>
      </c>
      <c r="B2048" s="36" t="str">
        <f t="shared" si="218"/>
        <v>绥化</v>
      </c>
      <c r="C2048" s="36" t="s">
        <v>2659</v>
      </c>
      <c r="D2048" s="36">
        <v>1320</v>
      </c>
      <c r="E2048" s="36">
        <v>1640</v>
      </c>
      <c r="F2048" s="36">
        <v>43</v>
      </c>
      <c r="G2048" s="36">
        <v>0.374</v>
      </c>
    </row>
    <row r="2049" spans="1:7" ht="15" customHeight="1">
      <c r="A2049" s="36" t="str">
        <f t="shared" si="217"/>
        <v>黑龙江</v>
      </c>
      <c r="B2049" s="36" t="s">
        <v>2660</v>
      </c>
      <c r="C2049" s="36" t="s">
        <v>2661</v>
      </c>
      <c r="D2049" s="36">
        <v>1340</v>
      </c>
      <c r="E2049" s="36">
        <v>1800</v>
      </c>
      <c r="F2049" s="36">
        <v>47</v>
      </c>
      <c r="G2049" s="36">
        <v>0.374</v>
      </c>
    </row>
    <row r="2050" spans="1:7" ht="15" customHeight="1">
      <c r="A2050" s="36" t="str">
        <f t="shared" si="217"/>
        <v>黑龙江</v>
      </c>
      <c r="B2050" s="36" t="str">
        <f>B2049</f>
        <v>黑河</v>
      </c>
      <c r="C2050" s="36" t="s">
        <v>2662</v>
      </c>
      <c r="D2050" s="36">
        <v>1325</v>
      </c>
      <c r="E2050" s="36">
        <v>1685</v>
      </c>
      <c r="F2050" s="36">
        <v>44</v>
      </c>
      <c r="G2050" s="36">
        <v>0.374</v>
      </c>
    </row>
    <row r="2051" spans="1:7" ht="15" customHeight="1">
      <c r="A2051" s="36" t="str">
        <f t="shared" si="217"/>
        <v>黑龙江</v>
      </c>
      <c r="B2051" s="36" t="str">
        <f>B2050</f>
        <v>黑河</v>
      </c>
      <c r="C2051" s="36" t="s">
        <v>2663</v>
      </c>
      <c r="D2051" s="36">
        <v>1328</v>
      </c>
      <c r="E2051" s="36">
        <v>1675</v>
      </c>
      <c r="F2051" s="36">
        <v>43</v>
      </c>
      <c r="G2051" s="36">
        <v>0.374</v>
      </c>
    </row>
    <row r="2052" spans="1:7" ht="15" customHeight="1">
      <c r="A2052" s="36" t="str">
        <f t="shared" si="217"/>
        <v>黑龙江</v>
      </c>
      <c r="B2052" s="36" t="str">
        <f>B2051</f>
        <v>黑河</v>
      </c>
      <c r="C2052" s="36" t="s">
        <v>2664</v>
      </c>
      <c r="D2052" s="36">
        <v>1390</v>
      </c>
      <c r="E2052" s="36">
        <v>1862</v>
      </c>
      <c r="F2052" s="36">
        <v>47</v>
      </c>
      <c r="G2052" s="36">
        <v>0.374</v>
      </c>
    </row>
    <row r="2053" spans="1:7" ht="15" customHeight="1">
      <c r="A2053" s="36" t="str">
        <f t="shared" si="217"/>
        <v>黑龙江</v>
      </c>
      <c r="B2053" s="36" t="str">
        <f>B2052</f>
        <v>黑河</v>
      </c>
      <c r="C2053" s="36" t="s">
        <v>2665</v>
      </c>
      <c r="D2053" s="36">
        <v>1351</v>
      </c>
      <c r="E2053" s="36">
        <v>1814</v>
      </c>
      <c r="F2053" s="36">
        <v>46</v>
      </c>
      <c r="G2053" s="36">
        <v>0.374</v>
      </c>
    </row>
    <row r="2054" spans="1:7" ht="15" customHeight="1">
      <c r="A2054" s="36" t="str">
        <f t="shared" si="217"/>
        <v>黑龙江</v>
      </c>
      <c r="B2054" s="36" t="str">
        <f>B2053</f>
        <v>黑河</v>
      </c>
      <c r="C2054" s="36" t="s">
        <v>2666</v>
      </c>
      <c r="D2054" s="36">
        <v>1329</v>
      </c>
      <c r="E2054" s="36">
        <v>1764</v>
      </c>
      <c r="F2054" s="36">
        <v>47</v>
      </c>
      <c r="G2054" s="36">
        <v>0.374</v>
      </c>
    </row>
    <row r="2055" spans="1:7" ht="15" customHeight="1">
      <c r="A2055" s="36" t="str">
        <f t="shared" si="217"/>
        <v>黑龙江</v>
      </c>
      <c r="B2055" s="36" t="s">
        <v>2667</v>
      </c>
      <c r="C2055" s="36" t="s">
        <v>2668</v>
      </c>
      <c r="D2055" s="36">
        <v>1375</v>
      </c>
      <c r="E2055" s="36">
        <v>1870</v>
      </c>
      <c r="F2055" s="36">
        <v>47</v>
      </c>
      <c r="G2055" s="36">
        <v>0.374</v>
      </c>
    </row>
    <row r="2056" spans="1:7" ht="15" customHeight="1">
      <c r="A2056" s="36" t="str">
        <f t="shared" si="217"/>
        <v>黑龙江</v>
      </c>
      <c r="B2056" s="36" t="str">
        <f>B2055</f>
        <v>大兴安岭地区</v>
      </c>
      <c r="C2056" s="36" t="s">
        <v>2669</v>
      </c>
      <c r="D2056" s="36">
        <v>1378</v>
      </c>
      <c r="E2056" s="36">
        <v>1897</v>
      </c>
      <c r="F2056" s="36">
        <v>48</v>
      </c>
      <c r="G2056" s="36">
        <v>0.374</v>
      </c>
    </row>
    <row r="2057" spans="1:7" ht="15" customHeight="1">
      <c r="A2057" s="36" t="str">
        <f t="shared" si="217"/>
        <v>黑龙江</v>
      </c>
      <c r="B2057" s="36" t="str">
        <f>B2056</f>
        <v>大兴安岭地区</v>
      </c>
      <c r="C2057" s="36" t="s">
        <v>2670</v>
      </c>
      <c r="D2057" s="36">
        <v>1285</v>
      </c>
      <c r="E2057" s="36">
        <v>1743</v>
      </c>
      <c r="F2057" s="36">
        <v>48</v>
      </c>
      <c r="G2057" s="36">
        <v>0.374</v>
      </c>
    </row>
    <row r="2058" spans="1:7" ht="15" customHeight="1">
      <c r="A2058" s="36" t="str">
        <f t="shared" si="217"/>
        <v>黑龙江</v>
      </c>
      <c r="B2058" s="36" t="str">
        <f>B2057</f>
        <v>大兴安岭地区</v>
      </c>
      <c r="C2058" s="36" t="s">
        <v>2671</v>
      </c>
      <c r="D2058" s="36">
        <v>1283</v>
      </c>
      <c r="E2058" s="36">
        <v>1732</v>
      </c>
      <c r="F2058" s="36">
        <v>47</v>
      </c>
      <c r="G2058" s="36">
        <v>0.374</v>
      </c>
    </row>
    <row r="2059" spans="1:7" ht="15" customHeight="1">
      <c r="A2059" s="36" t="str">
        <f t="shared" si="217"/>
        <v>黑龙江</v>
      </c>
      <c r="B2059" s="36" t="str">
        <f>B2058</f>
        <v>大兴安岭地区</v>
      </c>
      <c r="C2059" s="36" t="s">
        <v>2672</v>
      </c>
      <c r="D2059" s="36">
        <v>1286</v>
      </c>
      <c r="E2059" s="36">
        <v>1742</v>
      </c>
      <c r="F2059" s="36">
        <v>47</v>
      </c>
      <c r="G2059" s="36">
        <v>0.374</v>
      </c>
    </row>
    <row r="2060" spans="1:7" ht="15" customHeight="1">
      <c r="A2060" s="36" t="str">
        <f t="shared" si="217"/>
        <v>黑龙江</v>
      </c>
      <c r="B2060" s="36" t="str">
        <f>B2059</f>
        <v>大兴安岭地区</v>
      </c>
      <c r="C2060" s="36" t="s">
        <v>2673</v>
      </c>
      <c r="D2060" s="36">
        <v>1257</v>
      </c>
      <c r="E2060" s="36">
        <v>1738</v>
      </c>
      <c r="F2060" s="36">
        <v>48</v>
      </c>
      <c r="G2060" s="36">
        <v>0.374</v>
      </c>
    </row>
    <row r="2061" spans="1:7" ht="15" customHeight="1">
      <c r="A2061" s="36" t="str">
        <f t="shared" si="217"/>
        <v>黑龙江</v>
      </c>
      <c r="B2061" s="36" t="s">
        <v>2674</v>
      </c>
      <c r="C2061" s="36" t="s">
        <v>2675</v>
      </c>
      <c r="D2061" s="36">
        <v>1385</v>
      </c>
      <c r="E2061" s="36">
        <v>1757</v>
      </c>
      <c r="F2061" s="36">
        <v>44</v>
      </c>
      <c r="G2061" s="36">
        <v>0.374</v>
      </c>
    </row>
    <row r="2062" spans="1:7" ht="15" customHeight="1">
      <c r="A2062" s="36" t="str">
        <f t="shared" si="217"/>
        <v>黑龙江</v>
      </c>
      <c r="B2062" s="36" t="str">
        <f t="shared" ref="B2062:B2076" si="219">B2061</f>
        <v>齐齐哈尔</v>
      </c>
      <c r="C2062" s="36" t="s">
        <v>2676</v>
      </c>
      <c r="D2062" s="36">
        <v>1387</v>
      </c>
      <c r="E2062" s="36">
        <v>1754</v>
      </c>
      <c r="F2062" s="36">
        <v>43</v>
      </c>
      <c r="G2062" s="36">
        <v>0.374</v>
      </c>
    </row>
    <row r="2063" spans="1:7" ht="15" customHeight="1">
      <c r="A2063" s="36" t="str">
        <f t="shared" si="217"/>
        <v>黑龙江</v>
      </c>
      <c r="B2063" s="36" t="str">
        <f t="shared" si="219"/>
        <v>齐齐哈尔</v>
      </c>
      <c r="C2063" s="36" t="s">
        <v>2677</v>
      </c>
      <c r="D2063" s="36">
        <v>1390</v>
      </c>
      <c r="E2063" s="36">
        <v>1749</v>
      </c>
      <c r="F2063" s="36">
        <v>44</v>
      </c>
      <c r="G2063" s="36">
        <v>0.374</v>
      </c>
    </row>
    <row r="2064" spans="1:7" ht="15" customHeight="1">
      <c r="A2064" s="36" t="str">
        <f t="shared" si="217"/>
        <v>黑龙江</v>
      </c>
      <c r="B2064" s="36" t="str">
        <f t="shared" si="219"/>
        <v>齐齐哈尔</v>
      </c>
      <c r="C2064" s="36" t="s">
        <v>2678</v>
      </c>
      <c r="D2064" s="36">
        <v>1376</v>
      </c>
      <c r="E2064" s="36">
        <v>1745</v>
      </c>
      <c r="F2064" s="36">
        <v>44</v>
      </c>
      <c r="G2064" s="36">
        <v>0.374</v>
      </c>
    </row>
    <row r="2065" spans="1:7" ht="15" customHeight="1">
      <c r="A2065" s="36" t="str">
        <f t="shared" si="217"/>
        <v>黑龙江</v>
      </c>
      <c r="B2065" s="36" t="str">
        <f t="shared" si="219"/>
        <v>齐齐哈尔</v>
      </c>
      <c r="C2065" s="36" t="s">
        <v>2679</v>
      </c>
      <c r="D2065" s="36">
        <v>1405</v>
      </c>
      <c r="E2065" s="36">
        <v>1813</v>
      </c>
      <c r="F2065" s="36">
        <v>46</v>
      </c>
      <c r="G2065" s="36">
        <v>0.374</v>
      </c>
    </row>
    <row r="2066" spans="1:7" ht="15" customHeight="1">
      <c r="A2066" s="36" t="str">
        <f t="shared" si="217"/>
        <v>黑龙江</v>
      </c>
      <c r="B2066" s="36" t="str">
        <f t="shared" si="219"/>
        <v>齐齐哈尔</v>
      </c>
      <c r="C2066" s="36" t="s">
        <v>2680</v>
      </c>
      <c r="D2066" s="36">
        <v>1380</v>
      </c>
      <c r="E2066" s="36">
        <v>1747</v>
      </c>
      <c r="F2066" s="36">
        <v>43</v>
      </c>
      <c r="G2066" s="36">
        <v>0.374</v>
      </c>
    </row>
    <row r="2067" spans="1:7" ht="15" customHeight="1">
      <c r="A2067" s="36" t="str">
        <f t="shared" si="217"/>
        <v>黑龙江</v>
      </c>
      <c r="B2067" s="36" t="str">
        <f t="shared" si="219"/>
        <v>齐齐哈尔</v>
      </c>
      <c r="C2067" s="36" t="s">
        <v>2681</v>
      </c>
      <c r="D2067" s="36">
        <v>1408</v>
      </c>
      <c r="E2067" s="36">
        <v>1816</v>
      </c>
      <c r="F2067" s="36">
        <v>44</v>
      </c>
      <c r="G2067" s="36">
        <v>0.374</v>
      </c>
    </row>
    <row r="2068" spans="1:7" ht="15" customHeight="1">
      <c r="A2068" s="36" t="str">
        <f t="shared" si="217"/>
        <v>黑龙江</v>
      </c>
      <c r="B2068" s="36" t="str">
        <f t="shared" si="219"/>
        <v>齐齐哈尔</v>
      </c>
      <c r="C2068" s="36" t="s">
        <v>2682</v>
      </c>
      <c r="D2068" s="36">
        <v>1392</v>
      </c>
      <c r="E2068" s="36">
        <v>1827</v>
      </c>
      <c r="F2068" s="36">
        <v>45</v>
      </c>
      <c r="G2068" s="36">
        <v>0.374</v>
      </c>
    </row>
    <row r="2069" spans="1:7" ht="15" customHeight="1">
      <c r="A2069" s="36" t="str">
        <f t="shared" si="217"/>
        <v>黑龙江</v>
      </c>
      <c r="B2069" s="36" t="str">
        <f t="shared" si="219"/>
        <v>齐齐哈尔</v>
      </c>
      <c r="C2069" s="36" t="s">
        <v>2683</v>
      </c>
      <c r="D2069" s="36">
        <v>1390</v>
      </c>
      <c r="E2069" s="36">
        <v>1768</v>
      </c>
      <c r="F2069" s="36">
        <v>44</v>
      </c>
      <c r="G2069" s="36">
        <v>0.374</v>
      </c>
    </row>
    <row r="2070" spans="1:7" ht="15" customHeight="1">
      <c r="A2070" s="36" t="str">
        <f t="shared" ref="A2070:A2085" si="220">A2069</f>
        <v>黑龙江</v>
      </c>
      <c r="B2070" s="36" t="str">
        <f t="shared" si="219"/>
        <v>齐齐哈尔</v>
      </c>
      <c r="C2070" s="36" t="s">
        <v>2684</v>
      </c>
      <c r="D2070" s="36">
        <v>1380</v>
      </c>
      <c r="E2070" s="36">
        <v>1760</v>
      </c>
      <c r="F2070" s="36">
        <v>43</v>
      </c>
      <c r="G2070" s="36">
        <v>0.374</v>
      </c>
    </row>
    <row r="2071" spans="1:7" ht="15" customHeight="1">
      <c r="A2071" s="36" t="str">
        <f t="shared" si="220"/>
        <v>黑龙江</v>
      </c>
      <c r="B2071" s="36" t="str">
        <f t="shared" si="219"/>
        <v>齐齐哈尔</v>
      </c>
      <c r="C2071" s="36" t="s">
        <v>2685</v>
      </c>
      <c r="D2071" s="36">
        <v>1435</v>
      </c>
      <c r="E2071" s="36">
        <v>1899</v>
      </c>
      <c r="F2071" s="36">
        <v>46</v>
      </c>
      <c r="G2071" s="36">
        <v>0.374</v>
      </c>
    </row>
    <row r="2072" spans="1:7" ht="15" customHeight="1">
      <c r="A2072" s="36" t="str">
        <f t="shared" si="220"/>
        <v>黑龙江</v>
      </c>
      <c r="B2072" s="36" t="str">
        <f t="shared" si="219"/>
        <v>齐齐哈尔</v>
      </c>
      <c r="C2072" s="36" t="s">
        <v>2686</v>
      </c>
      <c r="D2072" s="36">
        <v>1327</v>
      </c>
      <c r="E2072" s="36">
        <v>1675</v>
      </c>
      <c r="F2072" s="36">
        <v>44</v>
      </c>
      <c r="G2072" s="36">
        <v>0.374</v>
      </c>
    </row>
    <row r="2073" spans="1:7" ht="15" customHeight="1">
      <c r="A2073" s="36" t="str">
        <f t="shared" si="220"/>
        <v>黑龙江</v>
      </c>
      <c r="B2073" s="36" t="str">
        <f t="shared" si="219"/>
        <v>齐齐哈尔</v>
      </c>
      <c r="C2073" s="36" t="s">
        <v>2687</v>
      </c>
      <c r="D2073" s="36">
        <v>1358</v>
      </c>
      <c r="E2073" s="36">
        <v>1728</v>
      </c>
      <c r="F2073" s="36">
        <v>43</v>
      </c>
      <c r="G2073" s="36">
        <v>0.374</v>
      </c>
    </row>
    <row r="2074" spans="1:7" ht="15" customHeight="1">
      <c r="A2074" s="36" t="str">
        <f t="shared" si="220"/>
        <v>黑龙江</v>
      </c>
      <c r="B2074" s="36" t="str">
        <f t="shared" si="219"/>
        <v>齐齐哈尔</v>
      </c>
      <c r="C2074" s="36" t="s">
        <v>2688</v>
      </c>
      <c r="D2074" s="36">
        <v>1338</v>
      </c>
      <c r="E2074" s="36">
        <v>1699</v>
      </c>
      <c r="F2074" s="36">
        <v>43</v>
      </c>
      <c r="G2074" s="36">
        <v>0.374</v>
      </c>
    </row>
    <row r="2075" spans="1:7" ht="15" customHeight="1">
      <c r="A2075" s="36" t="str">
        <f t="shared" si="220"/>
        <v>黑龙江</v>
      </c>
      <c r="B2075" s="36" t="str">
        <f t="shared" si="219"/>
        <v>齐齐哈尔</v>
      </c>
      <c r="C2075" s="36" t="s">
        <v>2689</v>
      </c>
      <c r="D2075" s="36">
        <v>1326</v>
      </c>
      <c r="E2075" s="36">
        <v>1648</v>
      </c>
      <c r="F2075" s="36">
        <v>43</v>
      </c>
      <c r="G2075" s="36">
        <v>0.374</v>
      </c>
    </row>
    <row r="2076" spans="1:7" ht="15" customHeight="1">
      <c r="A2076" s="36" t="str">
        <f t="shared" si="220"/>
        <v>黑龙江</v>
      </c>
      <c r="B2076" s="36" t="str">
        <f t="shared" si="219"/>
        <v>齐齐哈尔</v>
      </c>
      <c r="C2076" s="36" t="s">
        <v>2690</v>
      </c>
      <c r="D2076" s="36">
        <v>1381</v>
      </c>
      <c r="E2076" s="36">
        <v>1716</v>
      </c>
      <c r="F2076" s="36">
        <v>41</v>
      </c>
      <c r="G2076" s="36">
        <v>0.374</v>
      </c>
    </row>
    <row r="2077" spans="1:7" ht="15" customHeight="1">
      <c r="A2077" s="36" t="str">
        <f t="shared" si="220"/>
        <v>黑龙江</v>
      </c>
      <c r="B2077" s="36" t="s">
        <v>2691</v>
      </c>
      <c r="C2077" s="36" t="s">
        <v>2692</v>
      </c>
      <c r="D2077" s="36">
        <v>1347</v>
      </c>
      <c r="E2077" s="36">
        <v>1675</v>
      </c>
      <c r="F2077" s="36">
        <v>43</v>
      </c>
      <c r="G2077" s="36">
        <v>0.374</v>
      </c>
    </row>
    <row r="2078" spans="1:7" ht="15" customHeight="1">
      <c r="A2078" s="36" t="str">
        <f t="shared" si="220"/>
        <v>黑龙江</v>
      </c>
      <c r="B2078" s="36" t="str">
        <f t="shared" ref="B2078:B2085" si="221">B2077</f>
        <v>大庆</v>
      </c>
      <c r="C2078" s="36" t="s">
        <v>2693</v>
      </c>
      <c r="D2078" s="36">
        <v>1354</v>
      </c>
      <c r="E2078" s="36">
        <v>1676</v>
      </c>
      <c r="F2078" s="36">
        <v>43</v>
      </c>
      <c r="G2078" s="36">
        <v>0.374</v>
      </c>
    </row>
    <row r="2079" spans="1:7" ht="15" customHeight="1">
      <c r="A2079" s="36" t="str">
        <f t="shared" si="220"/>
        <v>黑龙江</v>
      </c>
      <c r="B2079" s="36" t="str">
        <f t="shared" si="221"/>
        <v>大庆</v>
      </c>
      <c r="C2079" s="36" t="s">
        <v>2694</v>
      </c>
      <c r="D2079" s="36">
        <v>1345</v>
      </c>
      <c r="E2079" s="36">
        <v>1671</v>
      </c>
      <c r="F2079" s="36">
        <v>42</v>
      </c>
      <c r="G2079" s="36">
        <v>0.374</v>
      </c>
    </row>
    <row r="2080" spans="1:7" ht="15" customHeight="1">
      <c r="A2080" s="36" t="str">
        <f t="shared" si="220"/>
        <v>黑龙江</v>
      </c>
      <c r="B2080" s="36" t="str">
        <f t="shared" si="221"/>
        <v>大庆</v>
      </c>
      <c r="C2080" s="36" t="s">
        <v>2695</v>
      </c>
      <c r="D2080" s="36">
        <v>1342</v>
      </c>
      <c r="E2080" s="36">
        <v>1654</v>
      </c>
      <c r="F2080" s="36">
        <v>41</v>
      </c>
      <c r="G2080" s="36">
        <v>0.374</v>
      </c>
    </row>
    <row r="2081" spans="1:7" ht="15" customHeight="1">
      <c r="A2081" s="36" t="str">
        <f t="shared" si="220"/>
        <v>黑龙江</v>
      </c>
      <c r="B2081" s="36" t="str">
        <f t="shared" si="221"/>
        <v>大庆</v>
      </c>
      <c r="C2081" s="36" t="s">
        <v>2696</v>
      </c>
      <c r="D2081" s="36">
        <v>1343</v>
      </c>
      <c r="E2081" s="36">
        <v>1651</v>
      </c>
      <c r="F2081" s="36">
        <v>42</v>
      </c>
      <c r="G2081" s="36">
        <v>0.374</v>
      </c>
    </row>
    <row r="2082" spans="1:7" ht="15" customHeight="1">
      <c r="A2082" s="36" t="str">
        <f t="shared" si="220"/>
        <v>黑龙江</v>
      </c>
      <c r="B2082" s="36" t="str">
        <f t="shared" si="221"/>
        <v>大庆</v>
      </c>
      <c r="C2082" s="36" t="s">
        <v>2697</v>
      </c>
      <c r="D2082" s="36">
        <v>1348</v>
      </c>
      <c r="E2082" s="36">
        <v>1657</v>
      </c>
      <c r="F2082" s="36">
        <v>42</v>
      </c>
      <c r="G2082" s="36">
        <v>0.374</v>
      </c>
    </row>
    <row r="2083" spans="1:7" ht="15" customHeight="1">
      <c r="A2083" s="36" t="str">
        <f t="shared" si="220"/>
        <v>黑龙江</v>
      </c>
      <c r="B2083" s="36" t="str">
        <f t="shared" si="221"/>
        <v>大庆</v>
      </c>
      <c r="C2083" s="36" t="s">
        <v>2698</v>
      </c>
      <c r="D2083" s="36">
        <v>1335</v>
      </c>
      <c r="E2083" s="36">
        <v>1634</v>
      </c>
      <c r="F2083" s="36">
        <v>43</v>
      </c>
      <c r="G2083" s="36">
        <v>0.374</v>
      </c>
    </row>
    <row r="2084" spans="1:7" ht="15" customHeight="1">
      <c r="A2084" s="36" t="str">
        <f t="shared" si="220"/>
        <v>黑龙江</v>
      </c>
      <c r="B2084" s="36" t="str">
        <f t="shared" si="221"/>
        <v>大庆</v>
      </c>
      <c r="C2084" s="36" t="s">
        <v>2699</v>
      </c>
      <c r="D2084" s="36">
        <v>1364</v>
      </c>
      <c r="E2084" s="36">
        <v>1704</v>
      </c>
      <c r="F2084" s="36">
        <v>42</v>
      </c>
      <c r="G2084" s="36">
        <v>0.374</v>
      </c>
    </row>
    <row r="2085" spans="1:7" ht="15" customHeight="1">
      <c r="A2085" s="36" t="str">
        <f t="shared" si="220"/>
        <v>黑龙江</v>
      </c>
      <c r="B2085" s="36" t="str">
        <f t="shared" si="221"/>
        <v>大庆</v>
      </c>
      <c r="C2085" s="36" t="s">
        <v>2700</v>
      </c>
      <c r="D2085" s="36">
        <v>1368</v>
      </c>
      <c r="E2085" s="36">
        <v>1696</v>
      </c>
      <c r="F2085" s="36">
        <v>42</v>
      </c>
      <c r="G2085" s="36">
        <v>0.374</v>
      </c>
    </row>
    <row r="2086" spans="1:7" ht="15" customHeight="1">
      <c r="A2086" s="71" t="s">
        <v>2706</v>
      </c>
      <c r="G2086" s="71">
        <v>0.35149999999999998</v>
      </c>
    </row>
  </sheetData>
  <autoFilter ref="A1:AN2086" xr:uid="{F07B21EC-C711-436B-BD5A-2FF5234E3003}"/>
  <phoneticPr fontId="1" type="noConversion"/>
  <hyperlinks>
    <hyperlink ref="C260" r:id="rId1" xr:uid="{00000000-0004-0000-0600-000000000000}"/>
    <hyperlink ref="C261" r:id="rId2" xr:uid="{00000000-0004-0000-0600-000001000000}"/>
    <hyperlink ref="C262" r:id="rId3" xr:uid="{00000000-0004-0000-0600-000002000000}"/>
    <hyperlink ref="C263" r:id="rId4" xr:uid="{00000000-0004-0000-0600-000003000000}"/>
    <hyperlink ref="C264" r:id="rId5" xr:uid="{00000000-0004-0000-0600-000004000000}"/>
    <hyperlink ref="C265" r:id="rId6" xr:uid="{00000000-0004-0000-0600-000005000000}"/>
    <hyperlink ref="C266" r:id="rId7" xr:uid="{00000000-0004-0000-0600-000006000000}"/>
    <hyperlink ref="C267" r:id="rId8" xr:uid="{00000000-0004-0000-0600-000007000000}"/>
    <hyperlink ref="C268" r:id="rId9" xr:uid="{00000000-0004-0000-0600-000008000000}"/>
    <hyperlink ref="C269" r:id="rId10" xr:uid="{00000000-0004-0000-0600-000009000000}"/>
    <hyperlink ref="C270" r:id="rId11" xr:uid="{00000000-0004-0000-0600-00000A000000}"/>
    <hyperlink ref="C271" r:id="rId12" xr:uid="{00000000-0004-0000-0600-00000B000000}"/>
    <hyperlink ref="C272" r:id="rId13" xr:uid="{00000000-0004-0000-0600-00000C000000}"/>
    <hyperlink ref="C273" r:id="rId14" xr:uid="{00000000-0004-0000-0600-00000D000000}"/>
    <hyperlink ref="C274" r:id="rId15" xr:uid="{00000000-0004-0000-0600-00000E000000}"/>
    <hyperlink ref="C275" r:id="rId16" xr:uid="{00000000-0004-0000-0600-00000F000000}"/>
    <hyperlink ref="C276" r:id="rId17" xr:uid="{00000000-0004-0000-0600-000010000000}"/>
    <hyperlink ref="C277" r:id="rId18" xr:uid="{00000000-0004-0000-0600-000011000000}"/>
    <hyperlink ref="C1396" r:id="rId19" xr:uid="{00000000-0004-0000-0600-000012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EA5DC-B145-4047-9CE9-01C0FE2066B8}">
  <sheetPr codeName="Sheet8">
    <tabColor rgb="FF7F7F7F"/>
    <outlinePr summaryBelow="0" summaryRight="0"/>
  </sheetPr>
  <dimension ref="A1:AA52"/>
  <sheetViews>
    <sheetView workbookViewId="0"/>
  </sheetViews>
  <sheetFormatPr defaultColWidth="8.84375" defaultRowHeight="15" customHeight="1"/>
  <sheetData>
    <row r="1" spans="1:27" ht="15" customHeight="1">
      <c r="A1" s="36" t="s">
        <v>412</v>
      </c>
      <c r="B1" s="36" t="s">
        <v>501</v>
      </c>
      <c r="C1" s="36" t="s">
        <v>602</v>
      </c>
      <c r="D1" s="36" t="s">
        <v>684</v>
      </c>
      <c r="E1" s="36" t="s">
        <v>835</v>
      </c>
      <c r="F1" s="36" t="s">
        <v>963</v>
      </c>
      <c r="G1" s="36" t="s">
        <v>1039</v>
      </c>
      <c r="H1" s="36" t="s">
        <v>1149</v>
      </c>
      <c r="I1" s="36" t="s">
        <v>1250</v>
      </c>
      <c r="J1" s="36" t="s">
        <v>1365</v>
      </c>
      <c r="K1" s="36" t="s">
        <v>1393</v>
      </c>
      <c r="L1" s="36" t="s">
        <v>1445</v>
      </c>
      <c r="M1" s="36" t="s">
        <v>1598</v>
      </c>
      <c r="N1" s="36" t="s">
        <v>1723</v>
      </c>
      <c r="O1" s="36" t="s">
        <v>1840</v>
      </c>
      <c r="P1" s="36" t="s">
        <v>1892</v>
      </c>
      <c r="Q1" s="36" t="s">
        <v>1912</v>
      </c>
      <c r="R1" s="36" t="s">
        <v>2014</v>
      </c>
      <c r="S1" s="36" t="s">
        <v>2146</v>
      </c>
      <c r="T1" s="36" t="s">
        <v>2164</v>
      </c>
      <c r="U1" s="36" t="s">
        <v>2266</v>
      </c>
      <c r="V1" s="36" t="s">
        <v>2701</v>
      </c>
      <c r="W1" s="36" t="s">
        <v>2285</v>
      </c>
      <c r="X1" s="36" t="s">
        <v>2301</v>
      </c>
      <c r="Y1" s="66" t="s">
        <v>2382</v>
      </c>
      <c r="Z1" s="66" t="s">
        <v>2494</v>
      </c>
      <c r="AA1" s="66" t="s">
        <v>2560</v>
      </c>
    </row>
    <row r="2" spans="1:27" ht="16.149999999999999" customHeight="1">
      <c r="A2" s="66" t="s">
        <v>413</v>
      </c>
      <c r="B2" s="66" t="s">
        <v>502</v>
      </c>
      <c r="C2" s="66" t="s">
        <v>603</v>
      </c>
      <c r="D2" s="66" t="s">
        <v>685</v>
      </c>
      <c r="E2" s="66" t="s">
        <v>836</v>
      </c>
      <c r="F2" s="67" t="s">
        <v>964</v>
      </c>
      <c r="G2" s="66" t="s">
        <v>1040</v>
      </c>
      <c r="H2" s="66" t="s">
        <v>1150</v>
      </c>
      <c r="I2" s="66" t="s">
        <v>1251</v>
      </c>
      <c r="J2" s="66" t="s">
        <v>1366</v>
      </c>
      <c r="K2" s="67" t="s">
        <v>1394</v>
      </c>
      <c r="L2" s="66" t="s">
        <v>1446</v>
      </c>
      <c r="M2" s="66" t="s">
        <v>1599</v>
      </c>
      <c r="N2" s="66" t="s">
        <v>1724</v>
      </c>
      <c r="O2" s="36" t="s">
        <v>1841</v>
      </c>
      <c r="P2" s="66" t="s">
        <v>1893</v>
      </c>
      <c r="Q2" s="67" t="s">
        <v>1913</v>
      </c>
      <c r="R2" s="66" t="s">
        <v>2015</v>
      </c>
      <c r="S2" s="36" t="s">
        <v>2702</v>
      </c>
      <c r="T2" s="66" t="s">
        <v>2165</v>
      </c>
      <c r="U2" s="36" t="s">
        <v>2267</v>
      </c>
      <c r="V2" s="71" t="s">
        <v>2703</v>
      </c>
      <c r="W2" s="38" t="s">
        <v>2704</v>
      </c>
      <c r="X2" s="66" t="s">
        <v>2302</v>
      </c>
      <c r="Y2" s="66" t="s">
        <v>2383</v>
      </c>
      <c r="Z2" s="66" t="s">
        <v>2495</v>
      </c>
      <c r="AA2" s="66" t="s">
        <v>2561</v>
      </c>
    </row>
    <row r="3" spans="1:27" ht="16.149999999999999" customHeight="1">
      <c r="A3" s="66" t="s">
        <v>416</v>
      </c>
      <c r="B3" s="66" t="s">
        <v>509</v>
      </c>
      <c r="C3" s="66" t="s">
        <v>607</v>
      </c>
      <c r="D3" s="66" t="s">
        <v>705</v>
      </c>
      <c r="E3" s="66" t="s">
        <v>844</v>
      </c>
      <c r="F3" s="67" t="s">
        <v>965</v>
      </c>
      <c r="G3" s="66" t="s">
        <v>1052</v>
      </c>
      <c r="H3" s="66" t="s">
        <v>1156</v>
      </c>
      <c r="I3" s="66" t="s">
        <v>1255</v>
      </c>
      <c r="J3" s="66" t="s">
        <v>1373</v>
      </c>
      <c r="K3" s="67" t="s">
        <v>1402</v>
      </c>
      <c r="L3" s="66" t="s">
        <v>1456</v>
      </c>
      <c r="M3" s="66" t="s">
        <v>1610</v>
      </c>
      <c r="N3" s="66" t="s">
        <v>1738</v>
      </c>
      <c r="O3" s="36" t="s">
        <v>1842</v>
      </c>
      <c r="P3" s="66" t="s">
        <v>1899</v>
      </c>
      <c r="Q3" s="67" t="s">
        <v>1922</v>
      </c>
      <c r="R3" s="66" t="s">
        <v>2023</v>
      </c>
      <c r="T3" s="66" t="s">
        <v>2179</v>
      </c>
      <c r="U3" s="36" t="s">
        <v>2268</v>
      </c>
      <c r="V3" s="71"/>
      <c r="X3" s="66" t="s">
        <v>2314</v>
      </c>
      <c r="Y3" s="66" t="s">
        <v>2396</v>
      </c>
      <c r="Z3" s="66" t="s">
        <v>2501</v>
      </c>
      <c r="AA3" s="66" t="s">
        <v>2580</v>
      </c>
    </row>
    <row r="4" spans="1:27" ht="32.25" customHeight="1">
      <c r="A4" s="66" t="s">
        <v>421</v>
      </c>
      <c r="B4" s="66" t="s">
        <v>510</v>
      </c>
      <c r="C4" s="66" t="s">
        <v>608</v>
      </c>
      <c r="D4" s="66" t="s">
        <v>723</v>
      </c>
      <c r="E4" s="66" t="s">
        <v>850</v>
      </c>
      <c r="F4" s="67" t="s">
        <v>968</v>
      </c>
      <c r="G4" s="66" t="s">
        <v>1060</v>
      </c>
      <c r="H4" s="66" t="s">
        <v>1160</v>
      </c>
      <c r="I4" s="66" t="s">
        <v>1259</v>
      </c>
      <c r="J4" s="66" t="s">
        <v>1377</v>
      </c>
      <c r="K4" s="67" t="s">
        <v>1409</v>
      </c>
      <c r="L4" s="66" t="s">
        <v>1467</v>
      </c>
      <c r="M4" s="66" t="s">
        <v>1617</v>
      </c>
      <c r="N4" s="66" t="s">
        <v>1751</v>
      </c>
      <c r="O4" s="36" t="s">
        <v>1843</v>
      </c>
      <c r="P4" s="66" t="s">
        <v>1904</v>
      </c>
      <c r="Q4" s="67" t="s">
        <v>1930</v>
      </c>
      <c r="R4" s="66" t="s">
        <v>2032</v>
      </c>
      <c r="T4" s="66" t="s">
        <v>2191</v>
      </c>
      <c r="U4" s="36" t="s">
        <v>2269</v>
      </c>
      <c r="V4" s="71"/>
      <c r="X4" s="66" t="s">
        <v>2321</v>
      </c>
      <c r="Y4" s="66" t="s">
        <v>2403</v>
      </c>
      <c r="Z4" s="66" t="s">
        <v>2494</v>
      </c>
      <c r="AA4" s="66" t="s">
        <v>2589</v>
      </c>
    </row>
    <row r="5" spans="1:27" ht="32.25" customHeight="1">
      <c r="A5" s="66" t="s">
        <v>427</v>
      </c>
      <c r="B5" s="66" t="s">
        <v>518</v>
      </c>
      <c r="C5" s="66" t="s">
        <v>609</v>
      </c>
      <c r="D5" s="66" t="s">
        <v>739</v>
      </c>
      <c r="E5" s="66" t="s">
        <v>860</v>
      </c>
      <c r="F5" s="67" t="s">
        <v>974</v>
      </c>
      <c r="G5" s="66" t="s">
        <v>1070</v>
      </c>
      <c r="H5" s="66" t="s">
        <v>1163</v>
      </c>
      <c r="I5" s="66" t="s">
        <v>1267</v>
      </c>
      <c r="J5" s="66" t="s">
        <v>1383</v>
      </c>
      <c r="K5" s="67" t="s">
        <v>1414</v>
      </c>
      <c r="L5" s="66" t="s">
        <v>1476</v>
      </c>
      <c r="M5" s="66" t="s">
        <v>1632</v>
      </c>
      <c r="N5" s="66" t="s">
        <v>1764</v>
      </c>
      <c r="O5" s="36" t="s">
        <v>1844</v>
      </c>
      <c r="P5" s="66" t="s">
        <v>1908</v>
      </c>
      <c r="Q5" s="67" t="s">
        <v>1938</v>
      </c>
      <c r="R5" s="66" t="s">
        <v>2041</v>
      </c>
      <c r="T5" s="66" t="s">
        <v>2203</v>
      </c>
      <c r="U5" s="36" t="s">
        <v>2270</v>
      </c>
      <c r="V5" s="71"/>
      <c r="X5" s="66" t="s">
        <v>2332</v>
      </c>
      <c r="Y5" s="66" t="s">
        <v>2411</v>
      </c>
      <c r="Z5" s="66" t="s">
        <v>2515</v>
      </c>
      <c r="AA5" s="66" t="s">
        <v>2599</v>
      </c>
    </row>
    <row r="6" spans="1:27" ht="32.25" customHeight="1">
      <c r="A6" s="66" t="s">
        <v>433</v>
      </c>
      <c r="B6" s="66" t="s">
        <v>521</v>
      </c>
      <c r="C6" s="66" t="s">
        <v>611</v>
      </c>
      <c r="D6" s="66" t="s">
        <v>754</v>
      </c>
      <c r="E6" s="66" t="s">
        <v>867</v>
      </c>
      <c r="F6" s="67" t="s">
        <v>980</v>
      </c>
      <c r="G6" s="66" t="s">
        <v>1078</v>
      </c>
      <c r="H6" s="66" t="s">
        <v>1176</v>
      </c>
      <c r="I6" s="66" t="s">
        <v>1276</v>
      </c>
      <c r="J6" s="66" t="s">
        <v>1389</v>
      </c>
      <c r="K6" s="67" t="s">
        <v>1420</v>
      </c>
      <c r="L6" s="66" t="s">
        <v>1482</v>
      </c>
      <c r="M6" s="66" t="s">
        <v>1643</v>
      </c>
      <c r="N6" s="66" t="s">
        <v>1769</v>
      </c>
      <c r="O6" s="36" t="s">
        <v>1845</v>
      </c>
      <c r="Q6" s="67" t="s">
        <v>1942</v>
      </c>
      <c r="R6" s="66" t="s">
        <v>2046</v>
      </c>
      <c r="T6" s="66" t="s">
        <v>2210</v>
      </c>
      <c r="U6" s="36" t="s">
        <v>2271</v>
      </c>
      <c r="V6" s="71"/>
      <c r="X6" s="66" t="s">
        <v>2343</v>
      </c>
      <c r="Y6" s="66" t="s">
        <v>2418</v>
      </c>
      <c r="Z6" s="66" t="s">
        <v>2520</v>
      </c>
      <c r="AA6" s="66" t="s">
        <v>2617</v>
      </c>
    </row>
    <row r="7" spans="1:27" ht="32.25" customHeight="1">
      <c r="A7" s="66" t="s">
        <v>438</v>
      </c>
      <c r="B7" s="66" t="s">
        <v>526</v>
      </c>
      <c r="C7" s="66" t="s">
        <v>612</v>
      </c>
      <c r="D7" s="66" t="s">
        <v>765</v>
      </c>
      <c r="E7" s="66" t="s">
        <v>873</v>
      </c>
      <c r="F7" s="67" t="s">
        <v>989</v>
      </c>
      <c r="G7" s="66" t="s">
        <v>1087</v>
      </c>
      <c r="H7" s="69" t="s">
        <v>1180</v>
      </c>
      <c r="I7" s="66" t="s">
        <v>1286</v>
      </c>
      <c r="K7" s="67" t="s">
        <v>1425</v>
      </c>
      <c r="L7" s="66" t="s">
        <v>1488</v>
      </c>
      <c r="M7" s="66" t="s">
        <v>1655</v>
      </c>
      <c r="N7" s="66" t="s">
        <v>1782</v>
      </c>
      <c r="O7" s="36" t="s">
        <v>1846</v>
      </c>
      <c r="Q7" s="67" t="s">
        <v>1954</v>
      </c>
      <c r="R7" s="66" t="s">
        <v>2057</v>
      </c>
      <c r="T7" s="66" t="s">
        <v>2216</v>
      </c>
      <c r="U7" s="36" t="s">
        <v>2272</v>
      </c>
      <c r="V7" s="71"/>
      <c r="X7" s="66" t="s">
        <v>2352</v>
      </c>
      <c r="Y7" s="66" t="s">
        <v>2425</v>
      </c>
      <c r="Z7" s="66" t="s">
        <v>2525</v>
      </c>
      <c r="AA7" s="66" t="s">
        <v>2627</v>
      </c>
    </row>
    <row r="8" spans="1:27" ht="32.25" customHeight="1">
      <c r="A8" s="66" t="s">
        <v>446</v>
      </c>
      <c r="B8" s="73" t="s">
        <v>532</v>
      </c>
      <c r="C8" s="66" t="s">
        <v>618</v>
      </c>
      <c r="D8" s="66" t="s">
        <v>789</v>
      </c>
      <c r="E8" s="66" t="s">
        <v>876</v>
      </c>
      <c r="F8" s="67" t="s">
        <v>996</v>
      </c>
      <c r="G8" s="66" t="s">
        <v>1096</v>
      </c>
      <c r="H8" s="66" t="s">
        <v>1198</v>
      </c>
      <c r="I8" s="66" t="s">
        <v>1296</v>
      </c>
      <c r="K8" s="67" t="s">
        <v>1432</v>
      </c>
      <c r="L8" s="66" t="s">
        <v>1501</v>
      </c>
      <c r="M8" s="66" t="s">
        <v>1659</v>
      </c>
      <c r="N8" s="66" t="s">
        <v>1797</v>
      </c>
      <c r="O8" s="36" t="s">
        <v>1847</v>
      </c>
      <c r="Q8" s="67" t="s">
        <v>1958</v>
      </c>
      <c r="R8" s="66" t="s">
        <v>2062</v>
      </c>
      <c r="T8" s="66" t="s">
        <v>2224</v>
      </c>
      <c r="U8" s="36" t="s">
        <v>2273</v>
      </c>
      <c r="V8" s="71"/>
      <c r="X8" s="66" t="s">
        <v>2358</v>
      </c>
      <c r="Y8" s="66" t="s">
        <v>2432</v>
      </c>
      <c r="Z8" s="66" t="s">
        <v>2532</v>
      </c>
      <c r="AA8" s="66" t="s">
        <v>2635</v>
      </c>
    </row>
    <row r="9" spans="1:27" ht="48.4" customHeight="1">
      <c r="A9" s="66" t="s">
        <v>449</v>
      </c>
      <c r="B9" s="67" t="s">
        <v>541</v>
      </c>
      <c r="C9" s="66" t="s">
        <v>624</v>
      </c>
      <c r="D9" s="66" t="s">
        <v>798</v>
      </c>
      <c r="E9" s="66" t="s">
        <v>885</v>
      </c>
      <c r="F9" s="67" t="s">
        <v>997</v>
      </c>
      <c r="G9" s="66" t="s">
        <v>1103</v>
      </c>
      <c r="H9" s="66" t="s">
        <v>1210</v>
      </c>
      <c r="I9" s="66" t="s">
        <v>1308</v>
      </c>
      <c r="K9" s="72" t="s">
        <v>1439</v>
      </c>
      <c r="L9" s="66" t="s">
        <v>1514</v>
      </c>
      <c r="M9" s="66" t="s">
        <v>1673</v>
      </c>
      <c r="N9" s="66" t="s">
        <v>1809</v>
      </c>
      <c r="O9" s="36" t="s">
        <v>1848</v>
      </c>
      <c r="Q9" s="67" t="s">
        <v>1966</v>
      </c>
      <c r="R9" s="66" t="s">
        <v>2072</v>
      </c>
      <c r="T9" s="66" t="s">
        <v>2234</v>
      </c>
      <c r="U9" s="36" t="s">
        <v>2274</v>
      </c>
      <c r="V9" s="71"/>
      <c r="X9" s="66" t="s">
        <v>2367</v>
      </c>
      <c r="Y9" s="66" t="s">
        <v>2440</v>
      </c>
      <c r="Z9" s="66" t="s">
        <v>2539</v>
      </c>
      <c r="AA9" s="66" t="s">
        <v>2644</v>
      </c>
    </row>
    <row r="10" spans="1:27" ht="32.25" customHeight="1">
      <c r="A10" s="66" t="s">
        <v>456</v>
      </c>
      <c r="B10" s="66" t="s">
        <v>550</v>
      </c>
      <c r="C10" s="66" t="s">
        <v>631</v>
      </c>
      <c r="D10" s="66" t="s">
        <v>812</v>
      </c>
      <c r="E10" s="66" t="s">
        <v>892</v>
      </c>
      <c r="F10" s="67" t="s">
        <v>1001</v>
      </c>
      <c r="G10" s="66" t="s">
        <v>1112</v>
      </c>
      <c r="H10" s="66" t="s">
        <v>1221</v>
      </c>
      <c r="I10" s="66" t="s">
        <v>1322</v>
      </c>
      <c r="L10" s="66" t="s">
        <v>1526</v>
      </c>
      <c r="M10" s="66" t="s">
        <v>1685</v>
      </c>
      <c r="N10" s="66" t="s">
        <v>1821</v>
      </c>
      <c r="O10" s="36" t="s">
        <v>1849</v>
      </c>
      <c r="Q10" s="67" t="s">
        <v>1974</v>
      </c>
      <c r="R10" s="67" t="s">
        <v>2080</v>
      </c>
      <c r="T10" s="66" t="s">
        <v>2241</v>
      </c>
      <c r="U10" s="36" t="s">
        <v>2275</v>
      </c>
      <c r="V10" s="71"/>
      <c r="X10" s="66" t="s">
        <v>2373</v>
      </c>
      <c r="Y10" s="66" t="s">
        <v>2445</v>
      </c>
      <c r="Z10" s="66" t="s">
        <v>2548</v>
      </c>
      <c r="AA10" s="66" t="s">
        <v>2649</v>
      </c>
    </row>
    <row r="11" spans="1:27" ht="48.4" customHeight="1">
      <c r="A11" s="66" t="s">
        <v>463</v>
      </c>
      <c r="B11" s="66" t="s">
        <v>557</v>
      </c>
      <c r="C11" s="66" t="s">
        <v>636</v>
      </c>
      <c r="D11" s="66" t="s">
        <v>821</v>
      </c>
      <c r="E11" s="66" t="s">
        <v>898</v>
      </c>
      <c r="F11" s="67" t="s">
        <v>1011</v>
      </c>
      <c r="G11" s="66" t="s">
        <v>1122</v>
      </c>
      <c r="H11" s="66" t="s">
        <v>1233</v>
      </c>
      <c r="I11" s="66" t="s">
        <v>1335</v>
      </c>
      <c r="L11" s="66" t="s">
        <v>1533</v>
      </c>
      <c r="M11" s="66" t="s">
        <v>1699</v>
      </c>
      <c r="N11" s="66" t="s">
        <v>1832</v>
      </c>
      <c r="O11" s="36" t="s">
        <v>1850</v>
      </c>
      <c r="Q11" s="67" t="s">
        <v>1987</v>
      </c>
      <c r="R11" s="67" t="s">
        <v>2091</v>
      </c>
      <c r="T11" s="66" t="s">
        <v>2246</v>
      </c>
      <c r="U11" s="36" t="s">
        <v>2276</v>
      </c>
      <c r="V11" s="71"/>
      <c r="Y11" s="66" t="s">
        <v>2452</v>
      </c>
      <c r="Z11" s="66" t="s">
        <v>2549</v>
      </c>
      <c r="AA11" s="66" t="s">
        <v>2660</v>
      </c>
    </row>
    <row r="12" spans="1:27" ht="48.4" customHeight="1">
      <c r="A12" s="66" t="s">
        <v>472</v>
      </c>
      <c r="B12" s="66" t="s">
        <v>565</v>
      </c>
      <c r="C12" s="66" t="s">
        <v>640</v>
      </c>
      <c r="D12" s="66" t="s">
        <v>830</v>
      </c>
      <c r="E12" s="66" t="s">
        <v>904</v>
      </c>
      <c r="F12" s="67" t="s">
        <v>1018</v>
      </c>
      <c r="G12" s="66" t="s">
        <v>1129</v>
      </c>
      <c r="H12" s="66" t="s">
        <v>1245</v>
      </c>
      <c r="I12" s="66" t="s">
        <v>1344</v>
      </c>
      <c r="L12" s="66" t="s">
        <v>1538</v>
      </c>
      <c r="M12" s="66" t="s">
        <v>1705</v>
      </c>
      <c r="O12" s="36" t="s">
        <v>1851</v>
      </c>
      <c r="Q12" s="67" t="s">
        <v>1992</v>
      </c>
      <c r="R12" s="67" t="s">
        <v>2105</v>
      </c>
      <c r="T12" s="66" t="s">
        <v>2256</v>
      </c>
      <c r="U12" s="36" t="s">
        <v>2277</v>
      </c>
      <c r="V12" s="71"/>
      <c r="Y12" s="66" t="s">
        <v>2460</v>
      </c>
      <c r="Z12" s="66" t="s">
        <v>2550</v>
      </c>
      <c r="AA12" s="66" t="s">
        <v>2667</v>
      </c>
    </row>
    <row r="13" spans="1:27" ht="48.4" customHeight="1">
      <c r="A13" s="66" t="s">
        <v>475</v>
      </c>
      <c r="B13" s="67" t="s">
        <v>573</v>
      </c>
      <c r="C13" s="66" t="s">
        <v>644</v>
      </c>
      <c r="E13" s="66" t="s">
        <v>907</v>
      </c>
      <c r="F13" s="67" t="s">
        <v>1024</v>
      </c>
      <c r="G13" s="66" t="s">
        <v>1136</v>
      </c>
      <c r="I13" s="66" t="s">
        <v>1351</v>
      </c>
      <c r="L13" s="66" t="s">
        <v>1543</v>
      </c>
      <c r="O13" s="36" t="s">
        <v>1852</v>
      </c>
      <c r="Q13" s="67" t="s">
        <v>2002</v>
      </c>
      <c r="R13" s="67" t="s">
        <v>2114</v>
      </c>
      <c r="U13" s="36" t="s">
        <v>2278</v>
      </c>
      <c r="V13" s="71"/>
      <c r="Y13" s="66" t="s">
        <v>2471</v>
      </c>
      <c r="AA13" s="66" t="s">
        <v>2674</v>
      </c>
    </row>
    <row r="14" spans="1:27" ht="48.4" customHeight="1">
      <c r="A14" s="66" t="s">
        <v>480</v>
      </c>
      <c r="B14" s="66" t="s">
        <v>582</v>
      </c>
      <c r="C14" s="66" t="s">
        <v>651</v>
      </c>
      <c r="E14" s="66" t="s">
        <v>913</v>
      </c>
      <c r="F14" s="67" t="s">
        <v>1025</v>
      </c>
      <c r="G14" s="66" t="s">
        <v>1143</v>
      </c>
      <c r="L14" s="66" t="s">
        <v>1551</v>
      </c>
      <c r="O14" s="36" t="s">
        <v>1853</v>
      </c>
      <c r="Q14" s="67" t="s">
        <v>2009</v>
      </c>
      <c r="R14" s="67" t="s">
        <v>2118</v>
      </c>
      <c r="U14" s="36" t="s">
        <v>2279</v>
      </c>
      <c r="V14" s="71"/>
      <c r="Y14" s="66" t="s">
        <v>2478</v>
      </c>
      <c r="AA14" s="66" t="s">
        <v>2691</v>
      </c>
    </row>
    <row r="15" spans="1:27" ht="48.4" customHeight="1">
      <c r="A15" s="66" t="s">
        <v>482</v>
      </c>
      <c r="B15" s="66" t="s">
        <v>590</v>
      </c>
      <c r="C15" s="66" t="s">
        <v>655</v>
      </c>
      <c r="E15" s="66" t="s">
        <v>924</v>
      </c>
      <c r="F15" s="67" t="s">
        <v>1026</v>
      </c>
      <c r="L15" s="66" t="s">
        <v>1563</v>
      </c>
      <c r="O15" s="36" t="s">
        <v>1854</v>
      </c>
      <c r="R15" s="67" t="s">
        <v>2131</v>
      </c>
      <c r="U15" s="36" t="s">
        <v>2280</v>
      </c>
      <c r="V15" s="71"/>
      <c r="Y15" s="66" t="s">
        <v>2487</v>
      </c>
    </row>
    <row r="16" spans="1:27" ht="32.25" customHeight="1">
      <c r="A16" s="66" t="s">
        <v>490</v>
      </c>
      <c r="C16" s="66" t="s">
        <v>661</v>
      </c>
      <c r="E16" s="66" t="s">
        <v>932</v>
      </c>
      <c r="F16" s="67" t="s">
        <v>1035</v>
      </c>
      <c r="L16" s="66" t="s">
        <v>1572</v>
      </c>
      <c r="O16" s="36" t="s">
        <v>1855</v>
      </c>
      <c r="R16" s="67" t="s">
        <v>2137</v>
      </c>
      <c r="U16" s="36" t="s">
        <v>2281</v>
      </c>
      <c r="V16" s="71"/>
    </row>
    <row r="17" spans="1:22" ht="32.25" customHeight="1">
      <c r="A17" s="66" t="s">
        <v>495</v>
      </c>
      <c r="C17" s="66" t="s">
        <v>665</v>
      </c>
      <c r="E17" s="66" t="s">
        <v>941</v>
      </c>
      <c r="F17" s="67" t="s">
        <v>1036</v>
      </c>
      <c r="L17" s="66" t="s">
        <v>1585</v>
      </c>
      <c r="O17" s="36" t="s">
        <v>1856</v>
      </c>
      <c r="R17" s="67" t="s">
        <v>2142</v>
      </c>
      <c r="U17" s="36" t="s">
        <v>2282</v>
      </c>
      <c r="V17" s="71"/>
    </row>
    <row r="18" spans="1:22" ht="15" customHeight="1">
      <c r="C18" s="66" t="s">
        <v>672</v>
      </c>
      <c r="E18" s="66" t="s">
        <v>951</v>
      </c>
      <c r="L18" s="66" t="s">
        <v>1595</v>
      </c>
      <c r="O18" s="36" t="s">
        <v>1857</v>
      </c>
      <c r="U18" s="36" t="s">
        <v>2283</v>
      </c>
      <c r="V18" s="71"/>
    </row>
    <row r="19" spans="1:22" ht="15" customHeight="1">
      <c r="C19" s="66" t="s">
        <v>673</v>
      </c>
      <c r="E19" s="66" t="s">
        <v>961</v>
      </c>
      <c r="O19" s="36" t="s">
        <v>1858</v>
      </c>
      <c r="U19" s="36" t="s">
        <v>2284</v>
      </c>
      <c r="V19" s="71"/>
    </row>
    <row r="20" spans="1:22" ht="15" customHeight="1">
      <c r="C20" s="66" t="s">
        <v>674</v>
      </c>
      <c r="O20" s="36" t="s">
        <v>1859</v>
      </c>
    </row>
    <row r="21" spans="1:22" ht="15" customHeight="1">
      <c r="C21" s="66" t="s">
        <v>676</v>
      </c>
      <c r="O21" s="36" t="s">
        <v>1860</v>
      </c>
    </row>
    <row r="22" spans="1:22" ht="15" customHeight="1">
      <c r="C22" s="66" t="s">
        <v>680</v>
      </c>
      <c r="O22" s="36" t="s">
        <v>1861</v>
      </c>
    </row>
    <row r="23" spans="1:22" ht="15" customHeight="1">
      <c r="O23" s="36" t="s">
        <v>1862</v>
      </c>
    </row>
    <row r="24" spans="1:22" ht="15" customHeight="1">
      <c r="O24" s="36" t="s">
        <v>1863</v>
      </c>
    </row>
    <row r="25" spans="1:22" ht="15" customHeight="1">
      <c r="O25" s="36" t="s">
        <v>1864</v>
      </c>
    </row>
    <row r="26" spans="1:22" ht="15" customHeight="1">
      <c r="O26" s="36" t="s">
        <v>1865</v>
      </c>
    </row>
    <row r="27" spans="1:22" ht="15" customHeight="1">
      <c r="O27" s="36" t="s">
        <v>1866</v>
      </c>
    </row>
    <row r="28" spans="1:22" ht="15" customHeight="1">
      <c r="O28" s="36" t="s">
        <v>1867</v>
      </c>
    </row>
    <row r="29" spans="1:22" ht="15" customHeight="1">
      <c r="O29" s="36" t="s">
        <v>1868</v>
      </c>
    </row>
    <row r="30" spans="1:22" ht="15" customHeight="1">
      <c r="O30" s="36" t="s">
        <v>1869</v>
      </c>
    </row>
    <row r="31" spans="1:22" ht="15" customHeight="1">
      <c r="O31" s="36" t="s">
        <v>1870</v>
      </c>
    </row>
    <row r="32" spans="1:22" ht="15" customHeight="1">
      <c r="O32" s="36" t="s">
        <v>1871</v>
      </c>
    </row>
    <row r="33" spans="15:15" ht="15" customHeight="1">
      <c r="O33" s="36" t="s">
        <v>1872</v>
      </c>
    </row>
    <row r="34" spans="15:15" ht="15" customHeight="1">
      <c r="O34" s="36" t="s">
        <v>1873</v>
      </c>
    </row>
    <row r="35" spans="15:15" ht="15" customHeight="1">
      <c r="O35" s="36" t="s">
        <v>1874</v>
      </c>
    </row>
    <row r="36" spans="15:15" ht="15" customHeight="1">
      <c r="O36" s="36" t="s">
        <v>1875</v>
      </c>
    </row>
    <row r="37" spans="15:15" ht="15" customHeight="1">
      <c r="O37" s="36" t="s">
        <v>1876</v>
      </c>
    </row>
    <row r="38" spans="15:15" ht="15" customHeight="1">
      <c r="O38" s="36" t="s">
        <v>1877</v>
      </c>
    </row>
    <row r="39" spans="15:15" ht="15" customHeight="1">
      <c r="O39" s="36" t="s">
        <v>1878</v>
      </c>
    </row>
    <row r="40" spans="15:15" ht="15" customHeight="1">
      <c r="O40" s="36" t="s">
        <v>1879</v>
      </c>
    </row>
    <row r="41" spans="15:15" ht="15" customHeight="1">
      <c r="O41" s="36" t="s">
        <v>1880</v>
      </c>
    </row>
    <row r="42" spans="15:15" ht="15" customHeight="1">
      <c r="O42" s="36" t="s">
        <v>1881</v>
      </c>
    </row>
    <row r="43" spans="15:15" ht="15" customHeight="1">
      <c r="O43" s="36" t="s">
        <v>1882</v>
      </c>
    </row>
    <row r="44" spans="15:15" ht="15" customHeight="1">
      <c r="O44" s="36" t="s">
        <v>1883</v>
      </c>
    </row>
    <row r="45" spans="15:15" ht="15" customHeight="1">
      <c r="O45" s="36" t="s">
        <v>1884</v>
      </c>
    </row>
    <row r="46" spans="15:15" ht="15" customHeight="1">
      <c r="O46" s="36" t="s">
        <v>1885</v>
      </c>
    </row>
    <row r="47" spans="15:15" ht="15" customHeight="1">
      <c r="O47" s="36" t="s">
        <v>1886</v>
      </c>
    </row>
    <row r="48" spans="15:15" ht="15" customHeight="1">
      <c r="O48" s="36" t="s">
        <v>1887</v>
      </c>
    </row>
    <row r="49" spans="15:15" ht="15" customHeight="1">
      <c r="O49" s="36" t="s">
        <v>1888</v>
      </c>
    </row>
    <row r="50" spans="15:15" ht="15" customHeight="1">
      <c r="O50" s="36" t="s">
        <v>1889</v>
      </c>
    </row>
    <row r="51" spans="15:15" ht="15" customHeight="1">
      <c r="O51" s="36" t="s">
        <v>1890</v>
      </c>
    </row>
    <row r="52" spans="15:15" ht="15" customHeight="1">
      <c r="O52" s="36" t="s">
        <v>1891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73FB-D843-4AE9-869B-EF46CD6AD2B1}">
  <sheetPr codeName="Sheet9">
    <tabColor rgb="FF7F7F7F"/>
    <outlinePr summaryBelow="0" summaryRight="0"/>
  </sheetPr>
  <dimension ref="A1:AN295"/>
  <sheetViews>
    <sheetView workbookViewId="0"/>
  </sheetViews>
  <sheetFormatPr defaultColWidth="8.84375" defaultRowHeight="15" customHeight="1"/>
  <sheetData>
    <row r="1" spans="1:9" ht="15" customHeight="1">
      <c r="A1" s="66" t="s">
        <v>413</v>
      </c>
      <c r="B1" s="66" t="s">
        <v>414</v>
      </c>
      <c r="C1" s="66" t="s">
        <v>415</v>
      </c>
    </row>
    <row r="2" spans="1:9" ht="15" customHeight="1">
      <c r="A2" s="66" t="s">
        <v>416</v>
      </c>
      <c r="B2" s="66" t="s">
        <v>417</v>
      </c>
      <c r="C2" s="66" t="s">
        <v>418</v>
      </c>
      <c r="D2" s="66" t="s">
        <v>419</v>
      </c>
      <c r="E2" s="66" t="s">
        <v>420</v>
      </c>
    </row>
    <row r="3" spans="1:9" ht="15" customHeight="1">
      <c r="A3" s="66" t="s">
        <v>421</v>
      </c>
      <c r="B3" s="66" t="s">
        <v>422</v>
      </c>
      <c r="C3" s="66" t="s">
        <v>423</v>
      </c>
      <c r="D3" s="66" t="s">
        <v>424</v>
      </c>
      <c r="E3" s="66" t="s">
        <v>425</v>
      </c>
      <c r="F3" s="66" t="s">
        <v>426</v>
      </c>
    </row>
    <row r="4" spans="1:9" ht="15" customHeight="1">
      <c r="A4" s="66" t="s">
        <v>427</v>
      </c>
      <c r="B4" s="66" t="s">
        <v>428</v>
      </c>
      <c r="C4" s="66" t="s">
        <v>429</v>
      </c>
      <c r="D4" s="66" t="s">
        <v>430</v>
      </c>
      <c r="E4" s="66" t="s">
        <v>431</v>
      </c>
      <c r="F4" s="66" t="s">
        <v>432</v>
      </c>
    </row>
    <row r="5" spans="1:9" ht="15" customHeight="1">
      <c r="A5" s="66" t="s">
        <v>433</v>
      </c>
      <c r="B5" s="66" t="s">
        <v>434</v>
      </c>
      <c r="C5" s="66" t="s">
        <v>435</v>
      </c>
      <c r="D5" s="66" t="s">
        <v>436</v>
      </c>
      <c r="E5" s="66" t="s">
        <v>437</v>
      </c>
    </row>
    <row r="6" spans="1:9" ht="15" customHeight="1">
      <c r="A6" s="66" t="s">
        <v>438</v>
      </c>
      <c r="B6" s="66" t="s">
        <v>439</v>
      </c>
      <c r="C6" s="66" t="s">
        <v>440</v>
      </c>
      <c r="D6" s="66" t="s">
        <v>441</v>
      </c>
      <c r="E6" s="66" t="s">
        <v>442</v>
      </c>
      <c r="F6" s="66" t="s">
        <v>443</v>
      </c>
      <c r="G6" s="66" t="s">
        <v>444</v>
      </c>
      <c r="H6" s="66" t="s">
        <v>445</v>
      </c>
    </row>
    <row r="7" spans="1:9" ht="15" customHeight="1">
      <c r="A7" s="66" t="s">
        <v>446</v>
      </c>
      <c r="B7" s="66" t="s">
        <v>447</v>
      </c>
      <c r="C7" s="66" t="s">
        <v>448</v>
      </c>
    </row>
    <row r="8" spans="1:9" ht="15" customHeight="1">
      <c r="A8" s="66" t="s">
        <v>449</v>
      </c>
      <c r="B8" s="66" t="s">
        <v>450</v>
      </c>
      <c r="C8" s="66" t="s">
        <v>451</v>
      </c>
      <c r="D8" s="66" t="s">
        <v>452</v>
      </c>
      <c r="E8" s="66" t="s">
        <v>453</v>
      </c>
      <c r="F8" s="66" t="s">
        <v>454</v>
      </c>
      <c r="G8" s="66" t="s">
        <v>455</v>
      </c>
    </row>
    <row r="9" spans="1:9" ht="15" customHeight="1">
      <c r="A9" s="66" t="s">
        <v>456</v>
      </c>
      <c r="B9" s="66" t="s">
        <v>457</v>
      </c>
      <c r="C9" s="66" t="s">
        <v>458</v>
      </c>
      <c r="D9" s="66" t="s">
        <v>459</v>
      </c>
      <c r="E9" s="66" t="s">
        <v>460</v>
      </c>
      <c r="F9" s="66" t="s">
        <v>461</v>
      </c>
      <c r="G9" s="66" t="s">
        <v>462</v>
      </c>
    </row>
    <row r="10" spans="1:9" ht="15" customHeight="1">
      <c r="A10" s="66" t="s">
        <v>463</v>
      </c>
      <c r="B10" s="66" t="s">
        <v>464</v>
      </c>
      <c r="C10" s="66" t="s">
        <v>465</v>
      </c>
      <c r="D10" s="66" t="s">
        <v>466</v>
      </c>
      <c r="E10" s="66" t="s">
        <v>467</v>
      </c>
      <c r="F10" s="66" t="s">
        <v>468</v>
      </c>
      <c r="G10" s="66" t="s">
        <v>469</v>
      </c>
      <c r="H10" s="66" t="s">
        <v>470</v>
      </c>
      <c r="I10" s="66" t="s">
        <v>471</v>
      </c>
    </row>
    <row r="11" spans="1:9" ht="15" customHeight="1">
      <c r="A11" s="66" t="s">
        <v>472</v>
      </c>
      <c r="B11" s="66" t="s">
        <v>473</v>
      </c>
      <c r="C11" s="66" t="s">
        <v>474</v>
      </c>
    </row>
    <row r="12" spans="1:9" ht="15" customHeight="1">
      <c r="A12" s="66" t="s">
        <v>475</v>
      </c>
      <c r="B12" s="66" t="s">
        <v>476</v>
      </c>
      <c r="C12" s="66" t="s">
        <v>477</v>
      </c>
      <c r="D12" s="66" t="s">
        <v>478</v>
      </c>
      <c r="E12" s="66" t="s">
        <v>479</v>
      </c>
    </row>
    <row r="13" spans="1:9" ht="15" customHeight="1">
      <c r="A13" s="66" t="s">
        <v>480</v>
      </c>
      <c r="B13" s="66" t="s">
        <v>481</v>
      </c>
    </row>
    <row r="14" spans="1:9" ht="15" customHeight="1">
      <c r="A14" s="66" t="s">
        <v>482</v>
      </c>
      <c r="B14" s="66" t="s">
        <v>483</v>
      </c>
      <c r="C14" s="66" t="s">
        <v>484</v>
      </c>
      <c r="D14" s="66" t="s">
        <v>485</v>
      </c>
      <c r="E14" s="66" t="s">
        <v>486</v>
      </c>
      <c r="F14" s="66" t="s">
        <v>487</v>
      </c>
      <c r="G14" s="66" t="s">
        <v>488</v>
      </c>
      <c r="H14" s="66" t="s">
        <v>489</v>
      </c>
    </row>
    <row r="15" spans="1:9" ht="15" customHeight="1">
      <c r="A15" s="66" t="s">
        <v>490</v>
      </c>
      <c r="B15" s="66" t="s">
        <v>491</v>
      </c>
      <c r="C15" s="66" t="s">
        <v>492</v>
      </c>
      <c r="D15" s="66" t="s">
        <v>493</v>
      </c>
      <c r="E15" s="66" t="s">
        <v>494</v>
      </c>
    </row>
    <row r="16" spans="1:9" ht="15" customHeight="1">
      <c r="A16" s="66" t="s">
        <v>495</v>
      </c>
      <c r="B16" s="66" t="s">
        <v>496</v>
      </c>
      <c r="C16" s="66" t="s">
        <v>497</v>
      </c>
      <c r="D16" s="66" t="s">
        <v>498</v>
      </c>
      <c r="E16" s="66" t="s">
        <v>499</v>
      </c>
      <c r="F16" s="66" t="s">
        <v>500</v>
      </c>
    </row>
    <row r="17" spans="1:12" ht="48.4" customHeight="1">
      <c r="A17" s="66" t="s">
        <v>502</v>
      </c>
      <c r="B17" s="66" t="s">
        <v>503</v>
      </c>
      <c r="C17" s="66" t="s">
        <v>504</v>
      </c>
      <c r="D17" s="66" t="s">
        <v>505</v>
      </c>
      <c r="E17" s="66" t="s">
        <v>506</v>
      </c>
      <c r="F17" s="66" t="s">
        <v>507</v>
      </c>
      <c r="G17" s="67" t="s">
        <v>508</v>
      </c>
    </row>
    <row r="18" spans="1:12" ht="15" customHeight="1">
      <c r="A18" s="66" t="s">
        <v>509</v>
      </c>
      <c r="B18" s="66" t="s">
        <v>509</v>
      </c>
    </row>
    <row r="19" spans="1:12" ht="15" customHeight="1">
      <c r="A19" s="66" t="s">
        <v>510</v>
      </c>
      <c r="B19" s="66" t="s">
        <v>511</v>
      </c>
      <c r="C19" s="66" t="s">
        <v>512</v>
      </c>
      <c r="D19" s="66" t="s">
        <v>513</v>
      </c>
      <c r="E19" s="66" t="s">
        <v>514</v>
      </c>
      <c r="F19" s="66" t="s">
        <v>515</v>
      </c>
      <c r="G19" s="66" t="s">
        <v>516</v>
      </c>
      <c r="H19" s="66" t="s">
        <v>517</v>
      </c>
    </row>
    <row r="20" spans="1:12" ht="15" customHeight="1">
      <c r="A20" s="66" t="s">
        <v>518</v>
      </c>
      <c r="B20" s="66" t="s">
        <v>519</v>
      </c>
      <c r="C20" s="66" t="s">
        <v>520</v>
      </c>
    </row>
    <row r="21" spans="1:12" ht="15" customHeight="1">
      <c r="A21" s="66" t="s">
        <v>521</v>
      </c>
      <c r="B21" s="66" t="s">
        <v>522</v>
      </c>
      <c r="C21" s="66" t="s">
        <v>523</v>
      </c>
      <c r="D21" s="66" t="s">
        <v>524</v>
      </c>
      <c r="E21" s="66" t="s">
        <v>525</v>
      </c>
    </row>
    <row r="22" spans="1:12" ht="15" customHeight="1">
      <c r="A22" s="66" t="s">
        <v>526</v>
      </c>
      <c r="B22" s="66" t="s">
        <v>527</v>
      </c>
      <c r="C22" s="66" t="s">
        <v>528</v>
      </c>
      <c r="D22" s="66" t="s">
        <v>529</v>
      </c>
      <c r="E22" s="66" t="s">
        <v>530</v>
      </c>
      <c r="F22" s="66" t="s">
        <v>531</v>
      </c>
    </row>
    <row r="23" spans="1:12" ht="15" customHeight="1">
      <c r="A23" s="73" t="s">
        <v>532</v>
      </c>
      <c r="B23" s="66" t="s">
        <v>533</v>
      </c>
      <c r="C23" s="66" t="s">
        <v>534</v>
      </c>
      <c r="D23" s="66" t="s">
        <v>535</v>
      </c>
      <c r="E23" s="66" t="s">
        <v>536</v>
      </c>
      <c r="F23" s="66" t="s">
        <v>537</v>
      </c>
      <c r="G23" s="66" t="s">
        <v>538</v>
      </c>
      <c r="H23" s="66" t="s">
        <v>539</v>
      </c>
      <c r="I23" s="66" t="s">
        <v>540</v>
      </c>
    </row>
    <row r="24" spans="1:12" ht="64.5" customHeight="1">
      <c r="A24" s="67" t="s">
        <v>541</v>
      </c>
      <c r="B24" s="66" t="s">
        <v>542</v>
      </c>
      <c r="C24" s="66" t="s">
        <v>543</v>
      </c>
      <c r="D24" s="66" t="s">
        <v>544</v>
      </c>
      <c r="E24" s="66" t="s">
        <v>545</v>
      </c>
      <c r="F24" s="66" t="s">
        <v>546</v>
      </c>
      <c r="G24" s="66" t="s">
        <v>547</v>
      </c>
      <c r="H24" s="66" t="s">
        <v>548</v>
      </c>
      <c r="I24" s="67" t="s">
        <v>549</v>
      </c>
    </row>
    <row r="25" spans="1:12" ht="15" customHeight="1">
      <c r="A25" s="66" t="s">
        <v>550</v>
      </c>
      <c r="B25" s="66" t="s">
        <v>551</v>
      </c>
      <c r="C25" s="66" t="s">
        <v>552</v>
      </c>
      <c r="D25" s="66" t="s">
        <v>553</v>
      </c>
      <c r="E25" s="66" t="s">
        <v>554</v>
      </c>
      <c r="F25" s="66" t="s">
        <v>555</v>
      </c>
      <c r="G25" s="66" t="s">
        <v>556</v>
      </c>
    </row>
    <row r="26" spans="1:12" ht="15" customHeight="1">
      <c r="A26" s="66" t="s">
        <v>557</v>
      </c>
      <c r="B26" s="66" t="s">
        <v>558</v>
      </c>
      <c r="C26" s="66" t="s">
        <v>559</v>
      </c>
      <c r="D26" s="66" t="s">
        <v>560</v>
      </c>
      <c r="E26" s="66" t="s">
        <v>561</v>
      </c>
      <c r="F26" s="66" t="s">
        <v>562</v>
      </c>
      <c r="G26" s="66" t="s">
        <v>563</v>
      </c>
      <c r="H26" s="66" t="s">
        <v>564</v>
      </c>
    </row>
    <row r="27" spans="1:12" ht="15" customHeight="1">
      <c r="A27" s="66" t="s">
        <v>565</v>
      </c>
      <c r="B27" s="66" t="s">
        <v>566</v>
      </c>
      <c r="C27" s="66" t="s">
        <v>567</v>
      </c>
      <c r="D27" s="66" t="s">
        <v>568</v>
      </c>
      <c r="E27" s="66" t="s">
        <v>569</v>
      </c>
      <c r="F27" s="66" t="s">
        <v>570</v>
      </c>
      <c r="G27" s="66" t="s">
        <v>571</v>
      </c>
      <c r="H27" s="66" t="s">
        <v>572</v>
      </c>
    </row>
    <row r="28" spans="1:12" ht="32.25" customHeight="1">
      <c r="A28" s="67" t="s">
        <v>573</v>
      </c>
      <c r="B28" s="66" t="s">
        <v>574</v>
      </c>
      <c r="C28" s="66" t="s">
        <v>575</v>
      </c>
      <c r="D28" s="66" t="s">
        <v>576</v>
      </c>
      <c r="E28" s="66" t="s">
        <v>577</v>
      </c>
      <c r="F28" s="66" t="s">
        <v>578</v>
      </c>
      <c r="G28" s="66" t="s">
        <v>579</v>
      </c>
      <c r="H28" s="66" t="s">
        <v>580</v>
      </c>
      <c r="I28" s="66" t="s">
        <v>581</v>
      </c>
    </row>
    <row r="29" spans="1:12" ht="15" customHeight="1">
      <c r="A29" s="66" t="s">
        <v>582</v>
      </c>
      <c r="B29" s="66" t="s">
        <v>583</v>
      </c>
      <c r="C29" s="66" t="s">
        <v>584</v>
      </c>
      <c r="D29" s="66" t="s">
        <v>585</v>
      </c>
      <c r="E29" s="66" t="s">
        <v>586</v>
      </c>
      <c r="F29" s="66" t="s">
        <v>587</v>
      </c>
      <c r="G29" s="66" t="s">
        <v>588</v>
      </c>
      <c r="H29" s="66" t="s">
        <v>589</v>
      </c>
    </row>
    <row r="30" spans="1:12" ht="15" customHeight="1">
      <c r="A30" s="66" t="s">
        <v>590</v>
      </c>
      <c r="B30" s="66" t="s">
        <v>591</v>
      </c>
      <c r="C30" s="66" t="s">
        <v>592</v>
      </c>
      <c r="D30" s="66" t="s">
        <v>593</v>
      </c>
      <c r="E30" s="66" t="s">
        <v>594</v>
      </c>
      <c r="F30" s="66" t="s">
        <v>595</v>
      </c>
      <c r="G30" s="66" t="s">
        <v>596</v>
      </c>
      <c r="H30" s="66" t="s">
        <v>597</v>
      </c>
      <c r="I30" s="66" t="s">
        <v>598</v>
      </c>
      <c r="J30" s="66" t="s">
        <v>599</v>
      </c>
      <c r="K30" s="66" t="s">
        <v>600</v>
      </c>
      <c r="L30" s="66" t="s">
        <v>601</v>
      </c>
    </row>
    <row r="31" spans="1:12" ht="15" customHeight="1">
      <c r="A31" s="66" t="s">
        <v>603</v>
      </c>
      <c r="B31" s="66" t="s">
        <v>604</v>
      </c>
      <c r="C31" s="66" t="s">
        <v>605</v>
      </c>
      <c r="D31" s="66" t="s">
        <v>606</v>
      </c>
    </row>
    <row r="32" spans="1:12" ht="15" customHeight="1">
      <c r="A32" s="66" t="s">
        <v>607</v>
      </c>
      <c r="B32" s="66" t="s">
        <v>604</v>
      </c>
    </row>
    <row r="33" spans="1:8" ht="15" customHeight="1">
      <c r="A33" s="66" t="s">
        <v>608</v>
      </c>
      <c r="B33" s="66" t="s">
        <v>604</v>
      </c>
    </row>
    <row r="34" spans="1:8" ht="15" customHeight="1">
      <c r="A34" s="66" t="s">
        <v>609</v>
      </c>
      <c r="B34" s="66" t="s">
        <v>604</v>
      </c>
      <c r="C34" s="66" t="s">
        <v>610</v>
      </c>
    </row>
    <row r="35" spans="1:8" ht="15" customHeight="1">
      <c r="A35" s="66" t="s">
        <v>611</v>
      </c>
      <c r="B35" s="66" t="s">
        <v>604</v>
      </c>
    </row>
    <row r="36" spans="1:8" ht="15" customHeight="1">
      <c r="A36" s="66" t="s">
        <v>612</v>
      </c>
      <c r="B36" s="66" t="s">
        <v>604</v>
      </c>
      <c r="C36" s="66" t="s">
        <v>613</v>
      </c>
      <c r="D36" s="66" t="s">
        <v>614</v>
      </c>
      <c r="E36" s="66" t="s">
        <v>615</v>
      </c>
      <c r="F36" s="66" t="s">
        <v>616</v>
      </c>
      <c r="G36" s="66" t="s">
        <v>617</v>
      </c>
    </row>
    <row r="37" spans="1:8" ht="15" customHeight="1">
      <c r="A37" s="66" t="s">
        <v>618</v>
      </c>
      <c r="B37" s="66" t="s">
        <v>604</v>
      </c>
      <c r="C37" s="66" t="s">
        <v>619</v>
      </c>
      <c r="D37" s="66" t="s">
        <v>620</v>
      </c>
      <c r="E37" s="66" t="s">
        <v>621</v>
      </c>
      <c r="F37" s="66" t="s">
        <v>622</v>
      </c>
      <c r="G37" s="66" t="s">
        <v>623</v>
      </c>
    </row>
    <row r="38" spans="1:8" ht="15" customHeight="1">
      <c r="A38" s="66" t="s">
        <v>624</v>
      </c>
      <c r="B38" s="66" t="s">
        <v>604</v>
      </c>
      <c r="C38" s="66" t="s">
        <v>625</v>
      </c>
      <c r="D38" s="66" t="s">
        <v>626</v>
      </c>
      <c r="E38" s="66" t="s">
        <v>627</v>
      </c>
      <c r="F38" s="66" t="s">
        <v>628</v>
      </c>
      <c r="G38" s="66" t="s">
        <v>629</v>
      </c>
      <c r="H38" s="66" t="s">
        <v>630</v>
      </c>
    </row>
    <row r="39" spans="1:8" ht="15" customHeight="1">
      <c r="A39" s="66" t="s">
        <v>631</v>
      </c>
      <c r="B39" s="66" t="s">
        <v>604</v>
      </c>
      <c r="C39" s="66" t="s">
        <v>632</v>
      </c>
      <c r="D39" s="66" t="s">
        <v>633</v>
      </c>
      <c r="E39" s="66" t="s">
        <v>634</v>
      </c>
      <c r="F39" s="66" t="s">
        <v>635</v>
      </c>
    </row>
    <row r="40" spans="1:8" ht="15" customHeight="1">
      <c r="A40" s="66" t="s">
        <v>636</v>
      </c>
      <c r="B40" s="66" t="s">
        <v>604</v>
      </c>
      <c r="C40" s="66" t="s">
        <v>637</v>
      </c>
      <c r="D40" s="66" t="s">
        <v>638</v>
      </c>
      <c r="E40" s="66" t="s">
        <v>639</v>
      </c>
    </row>
    <row r="41" spans="1:8" ht="15" customHeight="1">
      <c r="A41" s="66" t="s">
        <v>640</v>
      </c>
      <c r="B41" s="66" t="s">
        <v>604</v>
      </c>
      <c r="C41" s="66" t="s">
        <v>641</v>
      </c>
      <c r="D41" s="66" t="s">
        <v>642</v>
      </c>
      <c r="E41" s="66" t="s">
        <v>643</v>
      </c>
    </row>
    <row r="42" spans="1:8" ht="15" customHeight="1">
      <c r="A42" s="66" t="s">
        <v>644</v>
      </c>
      <c r="B42" s="66" t="s">
        <v>604</v>
      </c>
      <c r="C42" s="66" t="s">
        <v>645</v>
      </c>
      <c r="D42" s="66" t="s">
        <v>646</v>
      </c>
      <c r="E42" s="66" t="s">
        <v>647</v>
      </c>
      <c r="F42" s="66" t="s">
        <v>648</v>
      </c>
      <c r="G42" s="66" t="s">
        <v>649</v>
      </c>
      <c r="H42" s="66" t="s">
        <v>650</v>
      </c>
    </row>
    <row r="43" spans="1:8" ht="15" customHeight="1">
      <c r="A43" s="66" t="s">
        <v>651</v>
      </c>
      <c r="B43" s="66" t="s">
        <v>604</v>
      </c>
      <c r="C43" s="66" t="s">
        <v>652</v>
      </c>
      <c r="D43" s="66" t="s">
        <v>653</v>
      </c>
      <c r="E43" s="66" t="s">
        <v>654</v>
      </c>
    </row>
    <row r="44" spans="1:8" ht="15" customHeight="1">
      <c r="A44" s="66" t="s">
        <v>655</v>
      </c>
      <c r="B44" s="66" t="s">
        <v>604</v>
      </c>
      <c r="C44" s="66" t="s">
        <v>656</v>
      </c>
      <c r="D44" s="66" t="s">
        <v>657</v>
      </c>
      <c r="E44" s="66" t="s">
        <v>658</v>
      </c>
      <c r="F44" s="66" t="s">
        <v>659</v>
      </c>
      <c r="G44" s="66" t="s">
        <v>660</v>
      </c>
    </row>
    <row r="45" spans="1:8" ht="15" customHeight="1">
      <c r="A45" s="66" t="s">
        <v>661</v>
      </c>
      <c r="B45" s="66" t="s">
        <v>604</v>
      </c>
      <c r="C45" s="66" t="s">
        <v>662</v>
      </c>
      <c r="D45" s="66" t="s">
        <v>663</v>
      </c>
      <c r="E45" s="66" t="s">
        <v>664</v>
      </c>
    </row>
    <row r="46" spans="1:8" ht="15" customHeight="1">
      <c r="A46" s="66" t="s">
        <v>665</v>
      </c>
      <c r="B46" s="66" t="s">
        <v>604</v>
      </c>
      <c r="C46" s="66" t="s">
        <v>666</v>
      </c>
      <c r="D46" s="66" t="s">
        <v>667</v>
      </c>
      <c r="E46" s="66" t="s">
        <v>668</v>
      </c>
      <c r="F46" s="66" t="s">
        <v>669</v>
      </c>
      <c r="G46" s="66" t="s">
        <v>670</v>
      </c>
      <c r="H46" s="66" t="s">
        <v>671</v>
      </c>
    </row>
    <row r="47" spans="1:8" ht="15" customHeight="1">
      <c r="A47" s="66" t="s">
        <v>672</v>
      </c>
      <c r="B47" s="66" t="s">
        <v>604</v>
      </c>
    </row>
    <row r="48" spans="1:8" ht="15" customHeight="1">
      <c r="A48" s="66" t="s">
        <v>673</v>
      </c>
      <c r="B48" s="66" t="s">
        <v>604</v>
      </c>
    </row>
    <row r="49" spans="1:25" ht="15" customHeight="1">
      <c r="A49" s="66" t="s">
        <v>674</v>
      </c>
      <c r="B49" s="66" t="s">
        <v>604</v>
      </c>
      <c r="C49" s="66" t="s">
        <v>675</v>
      </c>
    </row>
    <row r="50" spans="1:25" ht="15" customHeight="1">
      <c r="A50" s="66" t="s">
        <v>676</v>
      </c>
      <c r="B50" s="66" t="s">
        <v>604</v>
      </c>
      <c r="C50" s="66" t="s">
        <v>677</v>
      </c>
      <c r="D50" s="66" t="s">
        <v>678</v>
      </c>
      <c r="E50" s="66" t="s">
        <v>679</v>
      </c>
    </row>
    <row r="51" spans="1:25" ht="15" customHeight="1">
      <c r="A51" s="66" t="s">
        <v>680</v>
      </c>
      <c r="B51" s="66" t="s">
        <v>604</v>
      </c>
      <c r="C51" s="66" t="s">
        <v>681</v>
      </c>
      <c r="D51" s="66" t="s">
        <v>682</v>
      </c>
      <c r="E51" s="66" t="s">
        <v>683</v>
      </c>
    </row>
    <row r="52" spans="1:25" ht="16.149999999999999" customHeight="1">
      <c r="A52" s="66" t="s">
        <v>685</v>
      </c>
      <c r="B52" s="67" t="s">
        <v>686</v>
      </c>
      <c r="C52" s="67" t="s">
        <v>687</v>
      </c>
      <c r="D52" s="67" t="s">
        <v>688</v>
      </c>
      <c r="E52" s="67" t="s">
        <v>689</v>
      </c>
      <c r="F52" s="67" t="s">
        <v>690</v>
      </c>
      <c r="G52" s="67" t="s">
        <v>691</v>
      </c>
      <c r="H52" s="67" t="s">
        <v>692</v>
      </c>
      <c r="I52" s="67" t="s">
        <v>693</v>
      </c>
      <c r="J52" s="67" t="s">
        <v>694</v>
      </c>
      <c r="K52" s="67" t="s">
        <v>695</v>
      </c>
      <c r="L52" s="67" t="s">
        <v>696</v>
      </c>
      <c r="M52" s="67" t="s">
        <v>697</v>
      </c>
      <c r="N52" s="67" t="s">
        <v>698</v>
      </c>
      <c r="O52" s="67" t="s">
        <v>699</v>
      </c>
      <c r="P52" s="67" t="s">
        <v>700</v>
      </c>
      <c r="Q52" s="67" t="s">
        <v>701</v>
      </c>
      <c r="R52" s="67" t="s">
        <v>702</v>
      </c>
      <c r="S52" s="67" t="s">
        <v>703</v>
      </c>
      <c r="T52" s="69" t="s">
        <v>704</v>
      </c>
    </row>
    <row r="53" spans="1:25" ht="15" customHeight="1">
      <c r="A53" s="66" t="s">
        <v>705</v>
      </c>
      <c r="B53" s="229" t="s">
        <v>705</v>
      </c>
      <c r="C53" s="230" t="s">
        <v>706</v>
      </c>
      <c r="D53" s="231" t="s">
        <v>707</v>
      </c>
      <c r="E53" s="232" t="s">
        <v>708</v>
      </c>
      <c r="F53" s="233" t="s">
        <v>709</v>
      </c>
      <c r="G53" s="234" t="s">
        <v>710</v>
      </c>
      <c r="H53" s="235" t="s">
        <v>711</v>
      </c>
      <c r="I53" s="236" t="s">
        <v>712</v>
      </c>
      <c r="J53" s="237" t="s">
        <v>713</v>
      </c>
      <c r="K53" s="238" t="s">
        <v>714</v>
      </c>
      <c r="L53" s="239" t="s">
        <v>715</v>
      </c>
      <c r="M53" s="240" t="s">
        <v>716</v>
      </c>
      <c r="N53" s="241" t="s">
        <v>717</v>
      </c>
      <c r="O53" s="242" t="s">
        <v>718</v>
      </c>
      <c r="P53" s="243" t="s">
        <v>719</v>
      </c>
      <c r="Q53" s="244" t="s">
        <v>720</v>
      </c>
      <c r="R53" s="245" t="s">
        <v>721</v>
      </c>
      <c r="S53" s="246" t="s">
        <v>722</v>
      </c>
    </row>
    <row r="54" spans="1:25" ht="16.149999999999999" customHeight="1">
      <c r="A54" s="66" t="s">
        <v>723</v>
      </c>
      <c r="B54" s="67" t="s">
        <v>723</v>
      </c>
      <c r="C54" s="67" t="s">
        <v>724</v>
      </c>
      <c r="D54" s="67" t="s">
        <v>725</v>
      </c>
      <c r="E54" s="67" t="s">
        <v>726</v>
      </c>
      <c r="F54" s="67" t="s">
        <v>727</v>
      </c>
      <c r="G54" s="67" t="s">
        <v>728</v>
      </c>
      <c r="H54" s="67" t="s">
        <v>729</v>
      </c>
      <c r="I54" s="67" t="s">
        <v>730</v>
      </c>
      <c r="J54" s="67" t="s">
        <v>731</v>
      </c>
      <c r="K54" s="67" t="s">
        <v>732</v>
      </c>
      <c r="L54" s="67" t="s">
        <v>733</v>
      </c>
      <c r="M54" s="67" t="s">
        <v>734</v>
      </c>
      <c r="N54" s="67" t="s">
        <v>735</v>
      </c>
      <c r="O54" s="67" t="s">
        <v>736</v>
      </c>
      <c r="P54" s="67" t="s">
        <v>737</v>
      </c>
      <c r="Q54" s="67" t="s">
        <v>738</v>
      </c>
    </row>
    <row r="55" spans="1:25" ht="32.25" customHeight="1">
      <c r="A55" s="66" t="s">
        <v>739</v>
      </c>
      <c r="B55" s="67" t="s">
        <v>739</v>
      </c>
      <c r="C55" s="67" t="s">
        <v>740</v>
      </c>
      <c r="D55" s="67" t="s">
        <v>741</v>
      </c>
      <c r="E55" s="67" t="s">
        <v>742</v>
      </c>
      <c r="F55" s="67" t="s">
        <v>743</v>
      </c>
      <c r="G55" s="67" t="s">
        <v>744</v>
      </c>
      <c r="H55" s="67" t="s">
        <v>745</v>
      </c>
      <c r="I55" s="67" t="s">
        <v>746</v>
      </c>
      <c r="J55" s="67" t="s">
        <v>747</v>
      </c>
      <c r="K55" s="67" t="s">
        <v>748</v>
      </c>
      <c r="L55" s="67" t="s">
        <v>749</v>
      </c>
      <c r="M55" s="67" t="s">
        <v>750</v>
      </c>
      <c r="N55" s="67" t="s">
        <v>751</v>
      </c>
      <c r="O55" s="67" t="s">
        <v>752</v>
      </c>
      <c r="P55" s="67" t="s">
        <v>753</v>
      </c>
    </row>
    <row r="56" spans="1:25" ht="16.149999999999999" customHeight="1">
      <c r="A56" s="66" t="s">
        <v>754</v>
      </c>
      <c r="B56" s="67" t="s">
        <v>754</v>
      </c>
      <c r="C56" s="67" t="s">
        <v>755</v>
      </c>
      <c r="D56" s="67" t="s">
        <v>756</v>
      </c>
      <c r="E56" s="67" t="s">
        <v>757</v>
      </c>
      <c r="F56" s="67" t="s">
        <v>758</v>
      </c>
      <c r="G56" s="67" t="s">
        <v>759</v>
      </c>
      <c r="H56" s="67" t="s">
        <v>760</v>
      </c>
      <c r="I56" s="67" t="s">
        <v>761</v>
      </c>
      <c r="J56" s="67" t="s">
        <v>762</v>
      </c>
      <c r="K56" s="67" t="s">
        <v>763</v>
      </c>
      <c r="L56" s="67" t="s">
        <v>764</v>
      </c>
    </row>
    <row r="57" spans="1:25" ht="16.149999999999999" customHeight="1">
      <c r="A57" s="66" t="s">
        <v>765</v>
      </c>
      <c r="B57" s="67" t="s">
        <v>765</v>
      </c>
      <c r="C57" s="67" t="s">
        <v>766</v>
      </c>
      <c r="D57" s="67" t="s">
        <v>767</v>
      </c>
      <c r="E57" s="67" t="s">
        <v>768</v>
      </c>
      <c r="F57" s="67" t="s">
        <v>769</v>
      </c>
      <c r="G57" s="67" t="s">
        <v>770</v>
      </c>
      <c r="H57" s="67" t="s">
        <v>771</v>
      </c>
      <c r="I57" s="67" t="s">
        <v>772</v>
      </c>
      <c r="J57" s="67" t="s">
        <v>773</v>
      </c>
      <c r="K57" s="67" t="s">
        <v>774</v>
      </c>
      <c r="L57" s="67" t="s">
        <v>775</v>
      </c>
      <c r="M57" s="67" t="s">
        <v>776</v>
      </c>
      <c r="N57" s="67" t="s">
        <v>777</v>
      </c>
      <c r="O57" s="67" t="s">
        <v>778</v>
      </c>
      <c r="P57" s="67" t="s">
        <v>779</v>
      </c>
      <c r="Q57" s="67" t="s">
        <v>780</v>
      </c>
      <c r="R57" s="67" t="s">
        <v>781</v>
      </c>
      <c r="S57" s="67" t="s">
        <v>782</v>
      </c>
      <c r="T57" s="67" t="s">
        <v>783</v>
      </c>
      <c r="U57" s="67" t="s">
        <v>784</v>
      </c>
      <c r="V57" s="67" t="s">
        <v>785</v>
      </c>
      <c r="W57" s="67" t="s">
        <v>786</v>
      </c>
      <c r="X57" s="67" t="s">
        <v>787</v>
      </c>
      <c r="Y57" s="67" t="s">
        <v>788</v>
      </c>
    </row>
    <row r="58" spans="1:25" ht="16.149999999999999" customHeight="1">
      <c r="A58" s="66" t="s">
        <v>789</v>
      </c>
      <c r="B58" s="72" t="s">
        <v>790</v>
      </c>
      <c r="C58" s="67" t="s">
        <v>789</v>
      </c>
      <c r="D58" s="67" t="s">
        <v>791</v>
      </c>
      <c r="E58" s="67" t="s">
        <v>792</v>
      </c>
      <c r="F58" s="67" t="s">
        <v>793</v>
      </c>
      <c r="G58" s="67" t="s">
        <v>794</v>
      </c>
      <c r="H58" s="67" t="s">
        <v>795</v>
      </c>
      <c r="I58" s="67" t="s">
        <v>796</v>
      </c>
      <c r="J58" s="67" t="s">
        <v>797</v>
      </c>
    </row>
    <row r="59" spans="1:25" ht="16.149999999999999" customHeight="1">
      <c r="A59" s="66" t="s">
        <v>798</v>
      </c>
      <c r="B59" s="67" t="s">
        <v>798</v>
      </c>
      <c r="C59" s="67" t="s">
        <v>799</v>
      </c>
      <c r="D59" s="67" t="s">
        <v>800</v>
      </c>
      <c r="E59" s="67" t="s">
        <v>801</v>
      </c>
      <c r="F59" s="67" t="s">
        <v>802</v>
      </c>
      <c r="G59" s="67" t="s">
        <v>803</v>
      </c>
      <c r="H59" s="67" t="s">
        <v>804</v>
      </c>
      <c r="I59" s="67" t="s">
        <v>805</v>
      </c>
      <c r="J59" s="67" t="s">
        <v>806</v>
      </c>
      <c r="K59" s="67" t="s">
        <v>807</v>
      </c>
      <c r="L59" s="67" t="s">
        <v>808</v>
      </c>
      <c r="M59" s="67" t="s">
        <v>809</v>
      </c>
      <c r="N59" s="67" t="s">
        <v>810</v>
      </c>
      <c r="O59" s="67" t="s">
        <v>811</v>
      </c>
    </row>
    <row r="60" spans="1:25" ht="32.25" customHeight="1">
      <c r="A60" s="66" t="s">
        <v>812</v>
      </c>
      <c r="B60" s="70" t="s">
        <v>812</v>
      </c>
      <c r="C60" s="70" t="s">
        <v>813</v>
      </c>
      <c r="D60" s="70" t="s">
        <v>814</v>
      </c>
      <c r="E60" s="70" t="s">
        <v>815</v>
      </c>
      <c r="F60" s="70" t="s">
        <v>816</v>
      </c>
      <c r="G60" s="70" t="s">
        <v>817</v>
      </c>
      <c r="H60" s="67" t="s">
        <v>818</v>
      </c>
      <c r="I60" s="67" t="s">
        <v>819</v>
      </c>
      <c r="J60" s="70" t="s">
        <v>820</v>
      </c>
    </row>
    <row r="61" spans="1:25" ht="48.4" customHeight="1">
      <c r="A61" s="66" t="s">
        <v>821</v>
      </c>
      <c r="B61" s="67" t="s">
        <v>821</v>
      </c>
      <c r="C61" s="67" t="s">
        <v>822</v>
      </c>
      <c r="D61" s="67" t="s">
        <v>823</v>
      </c>
      <c r="E61" s="67" t="s">
        <v>824</v>
      </c>
      <c r="F61" s="67" t="s">
        <v>825</v>
      </c>
      <c r="G61" s="67" t="s">
        <v>826</v>
      </c>
      <c r="H61" s="67" t="s">
        <v>827</v>
      </c>
      <c r="I61" s="67" t="s">
        <v>828</v>
      </c>
      <c r="J61" s="67" t="s">
        <v>829</v>
      </c>
    </row>
    <row r="62" spans="1:25" ht="32.25" customHeight="1">
      <c r="A62" s="66" t="s">
        <v>830</v>
      </c>
      <c r="B62" s="67" t="s">
        <v>830</v>
      </c>
      <c r="C62" s="67" t="s">
        <v>831</v>
      </c>
      <c r="D62" s="67" t="s">
        <v>832</v>
      </c>
      <c r="E62" s="67" t="s">
        <v>833</v>
      </c>
      <c r="F62" s="67" t="s">
        <v>834</v>
      </c>
    </row>
    <row r="63" spans="1:25" ht="15" customHeight="1">
      <c r="A63" s="66" t="s">
        <v>836</v>
      </c>
      <c r="B63" s="66" t="s">
        <v>837</v>
      </c>
      <c r="C63" s="66" t="s">
        <v>838</v>
      </c>
      <c r="D63" s="66" t="s">
        <v>839</v>
      </c>
      <c r="E63" s="66" t="s">
        <v>840</v>
      </c>
      <c r="F63" s="66" t="s">
        <v>841</v>
      </c>
      <c r="G63" s="66" t="s">
        <v>842</v>
      </c>
      <c r="H63" s="66" t="s">
        <v>843</v>
      </c>
    </row>
    <row r="64" spans="1:25" ht="15" customHeight="1">
      <c r="A64" s="66" t="s">
        <v>844</v>
      </c>
      <c r="B64" s="66" t="s">
        <v>837</v>
      </c>
      <c r="C64" s="66" t="s">
        <v>845</v>
      </c>
      <c r="D64" s="66" t="s">
        <v>846</v>
      </c>
      <c r="E64" s="66" t="s">
        <v>847</v>
      </c>
      <c r="F64" s="66" t="s">
        <v>848</v>
      </c>
      <c r="G64" s="66" t="s">
        <v>849</v>
      </c>
    </row>
    <row r="65" spans="1:12" ht="15" customHeight="1">
      <c r="A65" s="66" t="s">
        <v>850</v>
      </c>
      <c r="B65" s="66" t="s">
        <v>837</v>
      </c>
      <c r="C65" s="66" t="s">
        <v>851</v>
      </c>
      <c r="D65" s="66" t="s">
        <v>852</v>
      </c>
      <c r="E65" s="66" t="s">
        <v>853</v>
      </c>
      <c r="F65" s="66" t="s">
        <v>854</v>
      </c>
      <c r="G65" s="66" t="s">
        <v>855</v>
      </c>
      <c r="H65" s="66" t="s">
        <v>856</v>
      </c>
      <c r="I65" s="66" t="s">
        <v>857</v>
      </c>
      <c r="J65" s="66" t="s">
        <v>858</v>
      </c>
      <c r="K65" s="66" t="s">
        <v>859</v>
      </c>
    </row>
    <row r="66" spans="1:12" ht="15" customHeight="1">
      <c r="A66" s="66" t="s">
        <v>860</v>
      </c>
      <c r="B66" s="66" t="s">
        <v>837</v>
      </c>
      <c r="C66" s="66" t="s">
        <v>861</v>
      </c>
      <c r="D66" s="66" t="s">
        <v>862</v>
      </c>
      <c r="E66" s="66" t="s">
        <v>863</v>
      </c>
      <c r="F66" s="66" t="s">
        <v>864</v>
      </c>
      <c r="G66" s="66" t="s">
        <v>865</v>
      </c>
      <c r="H66" s="66" t="s">
        <v>866</v>
      </c>
    </row>
    <row r="67" spans="1:12" ht="15" customHeight="1">
      <c r="A67" s="66" t="s">
        <v>867</v>
      </c>
      <c r="B67" s="66" t="s">
        <v>837</v>
      </c>
      <c r="C67" s="66" t="s">
        <v>868</v>
      </c>
      <c r="D67" s="66" t="s">
        <v>869</v>
      </c>
      <c r="E67" s="66" t="s">
        <v>870</v>
      </c>
      <c r="F67" s="66" t="s">
        <v>871</v>
      </c>
      <c r="G67" s="66" t="s">
        <v>872</v>
      </c>
    </row>
    <row r="68" spans="1:12" ht="15" customHeight="1">
      <c r="A68" s="66" t="s">
        <v>873</v>
      </c>
      <c r="B68" s="66" t="s">
        <v>837</v>
      </c>
      <c r="C68" s="66" t="s">
        <v>874</v>
      </c>
      <c r="D68" s="66" t="s">
        <v>875</v>
      </c>
    </row>
    <row r="69" spans="1:12" ht="15" customHeight="1">
      <c r="A69" s="66" t="s">
        <v>876</v>
      </c>
      <c r="B69" s="66" t="s">
        <v>837</v>
      </c>
      <c r="C69" s="66" t="s">
        <v>877</v>
      </c>
      <c r="D69" s="66" t="s">
        <v>878</v>
      </c>
      <c r="E69" s="66" t="s">
        <v>879</v>
      </c>
      <c r="F69" s="66" t="s">
        <v>880</v>
      </c>
      <c r="G69" s="66" t="s">
        <v>881</v>
      </c>
      <c r="H69" s="66" t="s">
        <v>882</v>
      </c>
      <c r="I69" s="66" t="s">
        <v>883</v>
      </c>
      <c r="J69" s="66" t="s">
        <v>884</v>
      </c>
    </row>
    <row r="70" spans="1:12" ht="15" customHeight="1">
      <c r="A70" s="66" t="s">
        <v>885</v>
      </c>
      <c r="B70" s="66" t="s">
        <v>837</v>
      </c>
      <c r="C70" s="66" t="s">
        <v>886</v>
      </c>
      <c r="D70" s="66" t="s">
        <v>887</v>
      </c>
      <c r="E70" s="66" t="s">
        <v>888</v>
      </c>
      <c r="F70" s="66" t="s">
        <v>889</v>
      </c>
      <c r="G70" s="66" t="s">
        <v>890</v>
      </c>
      <c r="H70" s="66" t="s">
        <v>891</v>
      </c>
    </row>
    <row r="71" spans="1:12" ht="15" customHeight="1">
      <c r="A71" s="66" t="s">
        <v>892</v>
      </c>
      <c r="B71" s="66" t="s">
        <v>837</v>
      </c>
      <c r="C71" s="66" t="s">
        <v>893</v>
      </c>
      <c r="D71" s="66" t="s">
        <v>894</v>
      </c>
      <c r="E71" s="66" t="s">
        <v>895</v>
      </c>
      <c r="F71" s="66" t="s">
        <v>896</v>
      </c>
      <c r="G71" s="66" t="s">
        <v>897</v>
      </c>
    </row>
    <row r="72" spans="1:12" ht="15" customHeight="1">
      <c r="A72" s="66" t="s">
        <v>898</v>
      </c>
      <c r="B72" s="66" t="s">
        <v>837</v>
      </c>
      <c r="C72" s="66" t="s">
        <v>899</v>
      </c>
      <c r="D72" s="66" t="s">
        <v>900</v>
      </c>
      <c r="E72" s="66" t="s">
        <v>901</v>
      </c>
      <c r="F72" s="66" t="s">
        <v>902</v>
      </c>
      <c r="G72" s="66" t="s">
        <v>903</v>
      </c>
    </row>
    <row r="73" spans="1:12" ht="15" customHeight="1">
      <c r="A73" s="66" t="s">
        <v>904</v>
      </c>
      <c r="B73" s="66" t="s">
        <v>837</v>
      </c>
      <c r="C73" s="66" t="s">
        <v>905</v>
      </c>
      <c r="D73" s="66" t="s">
        <v>906</v>
      </c>
    </row>
    <row r="74" spans="1:12" ht="15" customHeight="1">
      <c r="A74" s="66" t="s">
        <v>907</v>
      </c>
      <c r="B74" s="66" t="s">
        <v>837</v>
      </c>
      <c r="C74" s="66" t="s">
        <v>908</v>
      </c>
      <c r="D74" s="66" t="s">
        <v>909</v>
      </c>
      <c r="E74" s="66" t="s">
        <v>910</v>
      </c>
      <c r="F74" s="66" t="s">
        <v>911</v>
      </c>
      <c r="G74" s="66" t="s">
        <v>912</v>
      </c>
    </row>
    <row r="75" spans="1:12" ht="15" customHeight="1">
      <c r="A75" s="66" t="s">
        <v>913</v>
      </c>
      <c r="B75" s="66" t="s">
        <v>837</v>
      </c>
      <c r="C75" s="66" t="s">
        <v>914</v>
      </c>
      <c r="D75" s="66" t="s">
        <v>915</v>
      </c>
      <c r="E75" s="66" t="s">
        <v>916</v>
      </c>
      <c r="F75" s="66" t="s">
        <v>917</v>
      </c>
      <c r="G75" s="66" t="s">
        <v>918</v>
      </c>
      <c r="H75" s="66" t="s">
        <v>919</v>
      </c>
      <c r="I75" s="66" t="s">
        <v>920</v>
      </c>
      <c r="J75" s="66" t="s">
        <v>921</v>
      </c>
      <c r="K75" s="66" t="s">
        <v>922</v>
      </c>
      <c r="L75" s="66" t="s">
        <v>923</v>
      </c>
    </row>
    <row r="76" spans="1:12" ht="15" customHeight="1">
      <c r="A76" s="66" t="s">
        <v>924</v>
      </c>
      <c r="B76" s="66" t="s">
        <v>837</v>
      </c>
      <c r="C76" s="66" t="s">
        <v>925</v>
      </c>
      <c r="D76" s="66" t="s">
        <v>926</v>
      </c>
      <c r="E76" s="66" t="s">
        <v>927</v>
      </c>
      <c r="F76" s="66" t="s">
        <v>928</v>
      </c>
      <c r="G76" s="66" t="s">
        <v>929</v>
      </c>
      <c r="H76" s="66" t="s">
        <v>930</v>
      </c>
      <c r="I76" s="66" t="s">
        <v>931</v>
      </c>
    </row>
    <row r="77" spans="1:12" ht="15" customHeight="1">
      <c r="A77" s="66" t="s">
        <v>932</v>
      </c>
      <c r="B77" s="66" t="s">
        <v>837</v>
      </c>
      <c r="C77" s="66" t="s">
        <v>933</v>
      </c>
      <c r="D77" s="66" t="s">
        <v>934</v>
      </c>
      <c r="E77" s="66" t="s">
        <v>935</v>
      </c>
      <c r="F77" s="66" t="s">
        <v>936</v>
      </c>
      <c r="G77" s="66" t="s">
        <v>937</v>
      </c>
      <c r="H77" s="66" t="s">
        <v>938</v>
      </c>
      <c r="I77" s="66" t="s">
        <v>939</v>
      </c>
      <c r="J77" s="66" t="s">
        <v>940</v>
      </c>
    </row>
    <row r="78" spans="1:12" ht="15" customHeight="1">
      <c r="A78" s="66" t="s">
        <v>941</v>
      </c>
      <c r="B78" s="66" t="s">
        <v>837</v>
      </c>
      <c r="C78" s="66" t="s">
        <v>942</v>
      </c>
      <c r="D78" s="66" t="s">
        <v>943</v>
      </c>
      <c r="E78" s="66" t="s">
        <v>944</v>
      </c>
      <c r="F78" s="66" t="s">
        <v>945</v>
      </c>
      <c r="G78" s="66" t="s">
        <v>946</v>
      </c>
      <c r="H78" s="66" t="s">
        <v>947</v>
      </c>
      <c r="I78" s="66" t="s">
        <v>948</v>
      </c>
      <c r="J78" s="66" t="s">
        <v>949</v>
      </c>
      <c r="K78" s="66" t="s">
        <v>950</v>
      </c>
    </row>
    <row r="79" spans="1:12" ht="15" customHeight="1">
      <c r="A79" s="66" t="s">
        <v>951</v>
      </c>
      <c r="B79" s="66" t="s">
        <v>837</v>
      </c>
      <c r="C79" s="66" t="s">
        <v>952</v>
      </c>
      <c r="D79" s="66" t="s">
        <v>953</v>
      </c>
      <c r="E79" s="66" t="s">
        <v>954</v>
      </c>
      <c r="F79" s="66" t="s">
        <v>955</v>
      </c>
      <c r="G79" s="66" t="s">
        <v>956</v>
      </c>
      <c r="H79" s="66" t="s">
        <v>957</v>
      </c>
      <c r="I79" s="66" t="s">
        <v>958</v>
      </c>
      <c r="J79" s="66" t="s">
        <v>959</v>
      </c>
      <c r="K79" s="66" t="s">
        <v>960</v>
      </c>
    </row>
    <row r="80" spans="1:12" ht="15" customHeight="1">
      <c r="A80" s="66" t="s">
        <v>961</v>
      </c>
      <c r="B80" s="66" t="s">
        <v>962</v>
      </c>
    </row>
    <row r="81" spans="1:11" ht="16.149999999999999" customHeight="1">
      <c r="A81" s="67" t="s">
        <v>964</v>
      </c>
      <c r="B81" s="66" t="s">
        <v>837</v>
      </c>
    </row>
    <row r="82" spans="1:11" ht="16.149999999999999" customHeight="1">
      <c r="A82" s="67" t="s">
        <v>965</v>
      </c>
      <c r="B82" s="66" t="s">
        <v>837</v>
      </c>
      <c r="C82" s="66" t="s">
        <v>966</v>
      </c>
      <c r="D82" s="66" t="s">
        <v>967</v>
      </c>
    </row>
    <row r="83" spans="1:11" ht="16.149999999999999" customHeight="1">
      <c r="A83" s="67" t="s">
        <v>968</v>
      </c>
      <c r="B83" s="66" t="s">
        <v>837</v>
      </c>
      <c r="C83" s="66" t="s">
        <v>969</v>
      </c>
      <c r="D83" s="66" t="s">
        <v>970</v>
      </c>
      <c r="E83" s="66" t="s">
        <v>971</v>
      </c>
      <c r="F83" s="66" t="s">
        <v>972</v>
      </c>
      <c r="G83" s="66" t="s">
        <v>973</v>
      </c>
    </row>
    <row r="84" spans="1:11" ht="16.149999999999999" customHeight="1">
      <c r="A84" s="67" t="s">
        <v>974</v>
      </c>
      <c r="B84" s="66" t="s">
        <v>837</v>
      </c>
      <c r="C84" s="66" t="s">
        <v>975</v>
      </c>
      <c r="D84" s="66" t="s">
        <v>976</v>
      </c>
      <c r="E84" s="66" t="s">
        <v>977</v>
      </c>
      <c r="F84" s="66" t="s">
        <v>978</v>
      </c>
      <c r="G84" s="66" t="s">
        <v>979</v>
      </c>
    </row>
    <row r="85" spans="1:11" ht="16.149999999999999" customHeight="1">
      <c r="A85" s="67" t="s">
        <v>980</v>
      </c>
      <c r="B85" s="66" t="s">
        <v>837</v>
      </c>
      <c r="C85" s="66" t="s">
        <v>981</v>
      </c>
      <c r="D85" s="66" t="s">
        <v>982</v>
      </c>
      <c r="E85" s="66" t="s">
        <v>983</v>
      </c>
      <c r="F85" s="66" t="s">
        <v>984</v>
      </c>
      <c r="G85" s="66" t="s">
        <v>985</v>
      </c>
      <c r="H85" s="66" t="s">
        <v>986</v>
      </c>
      <c r="I85" s="66" t="s">
        <v>987</v>
      </c>
      <c r="J85" s="66" t="s">
        <v>988</v>
      </c>
    </row>
    <row r="86" spans="1:11" ht="32.25" customHeight="1">
      <c r="A86" s="67" t="s">
        <v>989</v>
      </c>
      <c r="B86" s="66" t="s">
        <v>837</v>
      </c>
      <c r="C86" s="66" t="s">
        <v>990</v>
      </c>
      <c r="D86" s="66" t="s">
        <v>991</v>
      </c>
      <c r="E86" s="66" t="s">
        <v>992</v>
      </c>
      <c r="F86" s="66" t="s">
        <v>993</v>
      </c>
      <c r="G86" s="66" t="s">
        <v>994</v>
      </c>
      <c r="H86" s="66" t="s">
        <v>995</v>
      </c>
    </row>
    <row r="87" spans="1:11" ht="16.149999999999999" customHeight="1">
      <c r="A87" s="67" t="s">
        <v>996</v>
      </c>
      <c r="B87" s="66" t="s">
        <v>837</v>
      </c>
    </row>
    <row r="88" spans="1:11" ht="16.149999999999999" customHeight="1">
      <c r="A88" s="67" t="s">
        <v>997</v>
      </c>
      <c r="B88" s="66" t="s">
        <v>837</v>
      </c>
      <c r="C88" s="66" t="s">
        <v>998</v>
      </c>
      <c r="D88" s="66" t="s">
        <v>999</v>
      </c>
      <c r="E88" s="66" t="s">
        <v>1000</v>
      </c>
    </row>
    <row r="89" spans="1:11" ht="16.149999999999999" customHeight="1">
      <c r="A89" s="67" t="s">
        <v>1001</v>
      </c>
      <c r="B89" s="66" t="s">
        <v>837</v>
      </c>
      <c r="C89" s="66" t="s">
        <v>1002</v>
      </c>
      <c r="D89" s="66" t="s">
        <v>1003</v>
      </c>
      <c r="E89" s="66" t="s">
        <v>1004</v>
      </c>
      <c r="F89" s="66" t="s">
        <v>1005</v>
      </c>
      <c r="G89" s="66" t="s">
        <v>1006</v>
      </c>
      <c r="H89" s="66" t="s">
        <v>1007</v>
      </c>
      <c r="I89" s="66" t="s">
        <v>1008</v>
      </c>
      <c r="J89" s="66" t="s">
        <v>1009</v>
      </c>
      <c r="K89" s="66" t="s">
        <v>1010</v>
      </c>
    </row>
    <row r="90" spans="1:11" ht="16.149999999999999" customHeight="1">
      <c r="A90" s="67" t="s">
        <v>1011</v>
      </c>
      <c r="B90" s="66" t="s">
        <v>837</v>
      </c>
      <c r="C90" s="66" t="s">
        <v>1012</v>
      </c>
      <c r="D90" s="66" t="s">
        <v>1013</v>
      </c>
      <c r="E90" s="66" t="s">
        <v>1014</v>
      </c>
      <c r="F90" s="66" t="s">
        <v>1015</v>
      </c>
      <c r="G90" s="66" t="s">
        <v>1016</v>
      </c>
      <c r="H90" s="66" t="s">
        <v>1017</v>
      </c>
    </row>
    <row r="91" spans="1:11" ht="16.149999999999999" customHeight="1">
      <c r="A91" s="67" t="s">
        <v>1018</v>
      </c>
      <c r="B91" s="66" t="s">
        <v>837</v>
      </c>
      <c r="C91" s="66" t="s">
        <v>1019</v>
      </c>
      <c r="D91" s="66" t="s">
        <v>1020</v>
      </c>
      <c r="E91" s="66" t="s">
        <v>1021</v>
      </c>
      <c r="F91" s="66" t="s">
        <v>1022</v>
      </c>
      <c r="G91" s="66" t="s">
        <v>1023</v>
      </c>
    </row>
    <row r="92" spans="1:11" ht="16.149999999999999" customHeight="1">
      <c r="A92" s="67" t="s">
        <v>1024</v>
      </c>
      <c r="B92" s="66" t="s">
        <v>837</v>
      </c>
    </row>
    <row r="93" spans="1:11" ht="16.149999999999999" customHeight="1">
      <c r="A93" s="67" t="s">
        <v>1025</v>
      </c>
      <c r="B93" s="66" t="s">
        <v>837</v>
      </c>
    </row>
    <row r="94" spans="1:11" ht="48.4" customHeight="1">
      <c r="A94" s="67" t="s">
        <v>1026</v>
      </c>
      <c r="B94" s="66" t="s">
        <v>1027</v>
      </c>
      <c r="C94" s="66" t="s">
        <v>1028</v>
      </c>
      <c r="D94" s="66" t="s">
        <v>1029</v>
      </c>
      <c r="E94" s="66" t="s">
        <v>1030</v>
      </c>
      <c r="F94" s="66" t="s">
        <v>1031</v>
      </c>
      <c r="G94" s="66" t="s">
        <v>1032</v>
      </c>
      <c r="H94" s="66" t="s">
        <v>1033</v>
      </c>
      <c r="I94" s="66" t="s">
        <v>1034</v>
      </c>
    </row>
    <row r="95" spans="1:11" ht="16.149999999999999" customHeight="1">
      <c r="A95" s="67" t="s">
        <v>1035</v>
      </c>
      <c r="B95" s="66" t="s">
        <v>837</v>
      </c>
    </row>
    <row r="96" spans="1:11" ht="16.149999999999999" customHeight="1">
      <c r="A96" s="67" t="s">
        <v>1036</v>
      </c>
      <c r="B96" s="66" t="s">
        <v>837</v>
      </c>
      <c r="C96" s="66" t="s">
        <v>1037</v>
      </c>
      <c r="D96" s="66" t="s">
        <v>1038</v>
      </c>
    </row>
    <row r="97" spans="1:12" ht="15" customHeight="1">
      <c r="A97" s="66" t="s">
        <v>1040</v>
      </c>
      <c r="B97" s="66" t="s">
        <v>1041</v>
      </c>
      <c r="C97" s="66" t="s">
        <v>1042</v>
      </c>
      <c r="D97" s="66" t="s">
        <v>1043</v>
      </c>
      <c r="E97" s="66" t="s">
        <v>1044</v>
      </c>
      <c r="F97" s="66" t="s">
        <v>1045</v>
      </c>
      <c r="G97" s="66" t="s">
        <v>1046</v>
      </c>
      <c r="H97" s="66" t="s">
        <v>1047</v>
      </c>
      <c r="I97" s="66" t="s">
        <v>1048</v>
      </c>
      <c r="J97" s="66" t="s">
        <v>1049</v>
      </c>
      <c r="K97" s="66" t="s">
        <v>1050</v>
      </c>
      <c r="L97" s="66" t="s">
        <v>1051</v>
      </c>
    </row>
    <row r="98" spans="1:12" ht="15" customHeight="1">
      <c r="A98" s="66" t="s">
        <v>1052</v>
      </c>
      <c r="B98" s="66" t="s">
        <v>1053</v>
      </c>
      <c r="C98" s="66" t="s">
        <v>1054</v>
      </c>
      <c r="D98" s="66" t="s">
        <v>1055</v>
      </c>
      <c r="E98" s="66" t="s">
        <v>1056</v>
      </c>
      <c r="F98" s="66" t="s">
        <v>1057</v>
      </c>
      <c r="G98" s="66" t="s">
        <v>1058</v>
      </c>
      <c r="H98" s="66" t="s">
        <v>1059</v>
      </c>
    </row>
    <row r="99" spans="1:12" ht="15" customHeight="1">
      <c r="A99" s="66" t="s">
        <v>1060</v>
      </c>
      <c r="B99" s="66" t="s">
        <v>1043</v>
      </c>
      <c r="C99" s="66" t="s">
        <v>1061</v>
      </c>
      <c r="D99" s="66" t="s">
        <v>1062</v>
      </c>
      <c r="E99" s="66" t="s">
        <v>1063</v>
      </c>
      <c r="F99" s="66" t="s">
        <v>1064</v>
      </c>
      <c r="G99" s="66" t="s">
        <v>1065</v>
      </c>
      <c r="H99" s="66" t="s">
        <v>1066</v>
      </c>
      <c r="I99" s="66" t="s">
        <v>1067</v>
      </c>
      <c r="J99" s="66" t="s">
        <v>1068</v>
      </c>
      <c r="K99" s="66" t="s">
        <v>1069</v>
      </c>
    </row>
    <row r="100" spans="1:12" ht="15" customHeight="1">
      <c r="A100" s="66" t="s">
        <v>1070</v>
      </c>
      <c r="B100" s="66" t="s">
        <v>1071</v>
      </c>
      <c r="C100" s="66" t="s">
        <v>1072</v>
      </c>
      <c r="D100" s="66" t="s">
        <v>1073</v>
      </c>
      <c r="E100" s="66" t="s">
        <v>1074</v>
      </c>
      <c r="F100" s="66" t="s">
        <v>1075</v>
      </c>
      <c r="G100" s="66" t="s">
        <v>1076</v>
      </c>
      <c r="H100" s="66" t="s">
        <v>1077</v>
      </c>
    </row>
    <row r="101" spans="1:12" ht="15" customHeight="1">
      <c r="A101" s="66" t="s">
        <v>1078</v>
      </c>
      <c r="B101" s="66" t="s">
        <v>1079</v>
      </c>
      <c r="C101" s="66" t="s">
        <v>1080</v>
      </c>
      <c r="D101" s="66" t="s">
        <v>1081</v>
      </c>
      <c r="E101" s="68" t="s">
        <v>1082</v>
      </c>
      <c r="F101" s="66" t="s">
        <v>1083</v>
      </c>
      <c r="G101" s="66" t="s">
        <v>1084</v>
      </c>
      <c r="H101" s="66" t="s">
        <v>1085</v>
      </c>
      <c r="I101" s="66" t="s">
        <v>1086</v>
      </c>
    </row>
    <row r="102" spans="1:12" ht="15" customHeight="1">
      <c r="A102" s="66" t="s">
        <v>1087</v>
      </c>
      <c r="B102" s="66" t="s">
        <v>1088</v>
      </c>
      <c r="C102" s="66" t="s">
        <v>1089</v>
      </c>
      <c r="D102" s="66" t="s">
        <v>1090</v>
      </c>
      <c r="E102" s="66" t="s">
        <v>1091</v>
      </c>
      <c r="F102" s="66" t="s">
        <v>1092</v>
      </c>
      <c r="G102" s="66" t="s">
        <v>1093</v>
      </c>
      <c r="H102" s="66" t="s">
        <v>1094</v>
      </c>
      <c r="I102" s="66" t="s">
        <v>1095</v>
      </c>
    </row>
    <row r="103" spans="1:12" ht="15" customHeight="1">
      <c r="A103" s="66" t="s">
        <v>1096</v>
      </c>
      <c r="B103" s="66" t="s">
        <v>1097</v>
      </c>
      <c r="C103" s="66" t="s">
        <v>1098</v>
      </c>
      <c r="D103" s="66" t="s">
        <v>1099</v>
      </c>
      <c r="E103" s="66" t="s">
        <v>1100</v>
      </c>
      <c r="F103" s="66" t="s">
        <v>1101</v>
      </c>
      <c r="G103" s="66" t="s">
        <v>1102</v>
      </c>
    </row>
    <row r="104" spans="1:12" ht="15" customHeight="1">
      <c r="A104" s="66" t="s">
        <v>1103</v>
      </c>
      <c r="B104" s="66" t="s">
        <v>1104</v>
      </c>
      <c r="C104" s="66" t="s">
        <v>1105</v>
      </c>
      <c r="D104" s="66" t="s">
        <v>1106</v>
      </c>
      <c r="E104" s="66" t="s">
        <v>1107</v>
      </c>
      <c r="F104" s="66" t="s">
        <v>1108</v>
      </c>
      <c r="G104" s="66" t="s">
        <v>1109</v>
      </c>
      <c r="H104" s="66" t="s">
        <v>1110</v>
      </c>
      <c r="I104" s="66" t="s">
        <v>1111</v>
      </c>
    </row>
    <row r="105" spans="1:12" ht="15" customHeight="1">
      <c r="A105" s="66" t="s">
        <v>1112</v>
      </c>
      <c r="B105" s="66" t="s">
        <v>1113</v>
      </c>
      <c r="C105" s="66" t="s">
        <v>1114</v>
      </c>
      <c r="D105" s="66" t="s">
        <v>1115</v>
      </c>
      <c r="E105" s="66" t="s">
        <v>1116</v>
      </c>
      <c r="F105" s="66" t="s">
        <v>1117</v>
      </c>
      <c r="G105" s="66" t="s">
        <v>1118</v>
      </c>
      <c r="H105" s="66" t="s">
        <v>1119</v>
      </c>
      <c r="I105" s="66" t="s">
        <v>1120</v>
      </c>
      <c r="J105" s="66" t="s">
        <v>1121</v>
      </c>
    </row>
    <row r="106" spans="1:12" ht="15" customHeight="1">
      <c r="A106" s="66" t="s">
        <v>1122</v>
      </c>
      <c r="B106" s="66" t="s">
        <v>1123</v>
      </c>
      <c r="C106" s="66" t="s">
        <v>1124</v>
      </c>
      <c r="D106" s="66" t="s">
        <v>1125</v>
      </c>
      <c r="E106" s="66" t="s">
        <v>1126</v>
      </c>
      <c r="F106" s="66" t="s">
        <v>1127</v>
      </c>
      <c r="G106" s="66" t="s">
        <v>1128</v>
      </c>
    </row>
    <row r="107" spans="1:12" ht="15" customHeight="1">
      <c r="A107" s="66" t="s">
        <v>1129</v>
      </c>
      <c r="B107" s="66" t="s">
        <v>1130</v>
      </c>
      <c r="C107" s="66" t="s">
        <v>1131</v>
      </c>
      <c r="D107" s="66" t="s">
        <v>1132</v>
      </c>
      <c r="E107" s="66" t="s">
        <v>1133</v>
      </c>
      <c r="F107" s="66" t="s">
        <v>1134</v>
      </c>
      <c r="G107" s="66" t="s">
        <v>1135</v>
      </c>
    </row>
    <row r="108" spans="1:12" ht="15" customHeight="1">
      <c r="A108" s="66" t="s">
        <v>1136</v>
      </c>
      <c r="B108" s="66" t="s">
        <v>1137</v>
      </c>
      <c r="C108" s="66" t="s">
        <v>1138</v>
      </c>
      <c r="D108" s="66" t="s">
        <v>1139</v>
      </c>
      <c r="E108" s="66" t="s">
        <v>1140</v>
      </c>
      <c r="F108" s="66" t="s">
        <v>1141</v>
      </c>
      <c r="G108" s="66" t="s">
        <v>1142</v>
      </c>
    </row>
    <row r="109" spans="1:12" ht="15" customHeight="1">
      <c r="A109" s="66" t="s">
        <v>1143</v>
      </c>
      <c r="B109" s="66" t="s">
        <v>1144</v>
      </c>
      <c r="C109" s="66" t="s">
        <v>1145</v>
      </c>
      <c r="D109" s="66" t="s">
        <v>1146</v>
      </c>
      <c r="E109" s="66" t="s">
        <v>1147</v>
      </c>
      <c r="F109" s="66" t="s">
        <v>1148</v>
      </c>
    </row>
    <row r="110" spans="1:12" ht="15" customHeight="1">
      <c r="A110" s="66" t="s">
        <v>1150</v>
      </c>
      <c r="B110" s="66" t="s">
        <v>1151</v>
      </c>
      <c r="C110" s="66" t="s">
        <v>1152</v>
      </c>
      <c r="D110" s="66" t="s">
        <v>1153</v>
      </c>
      <c r="E110" s="66" t="s">
        <v>1154</v>
      </c>
      <c r="F110" s="66" t="s">
        <v>1155</v>
      </c>
    </row>
    <row r="111" spans="1:12" ht="15" customHeight="1">
      <c r="A111" s="66" t="s">
        <v>1156</v>
      </c>
      <c r="B111" s="66" t="s">
        <v>1157</v>
      </c>
      <c r="C111" s="66" t="s">
        <v>1158</v>
      </c>
      <c r="D111" s="66" t="s">
        <v>1159</v>
      </c>
    </row>
    <row r="112" spans="1:12" ht="15" customHeight="1">
      <c r="A112" s="66" t="s">
        <v>1160</v>
      </c>
      <c r="B112" s="66" t="s">
        <v>1161</v>
      </c>
      <c r="C112" s="66" t="s">
        <v>1162</v>
      </c>
    </row>
    <row r="113" spans="1:18" ht="15" customHeight="1">
      <c r="A113" s="66" t="s">
        <v>1163</v>
      </c>
      <c r="B113" s="66" t="s">
        <v>1164</v>
      </c>
      <c r="C113" s="66" t="s">
        <v>1165</v>
      </c>
      <c r="D113" s="66" t="s">
        <v>1166</v>
      </c>
      <c r="E113" s="66" t="s">
        <v>1167</v>
      </c>
      <c r="F113" s="66" t="s">
        <v>1168</v>
      </c>
      <c r="G113" s="66" t="s">
        <v>1169</v>
      </c>
      <c r="H113" s="66" t="s">
        <v>1170</v>
      </c>
      <c r="I113" s="66" t="s">
        <v>1171</v>
      </c>
      <c r="J113" s="66" t="s">
        <v>1172</v>
      </c>
      <c r="K113" s="66" t="s">
        <v>1173</v>
      </c>
      <c r="L113" s="66" t="s">
        <v>1174</v>
      </c>
      <c r="M113" s="66" t="s">
        <v>1175</v>
      </c>
    </row>
    <row r="114" spans="1:18" ht="15" customHeight="1">
      <c r="A114" s="66" t="s">
        <v>1176</v>
      </c>
      <c r="B114" s="66" t="s">
        <v>1177</v>
      </c>
      <c r="C114" s="69" t="s">
        <v>1178</v>
      </c>
      <c r="D114" s="69" t="s">
        <v>1179</v>
      </c>
    </row>
    <row r="115" spans="1:18" ht="15" customHeight="1">
      <c r="A115" s="69" t="s">
        <v>1180</v>
      </c>
      <c r="B115" s="69" t="s">
        <v>1181</v>
      </c>
      <c r="C115" s="69" t="s">
        <v>1182</v>
      </c>
      <c r="D115" s="69" t="s">
        <v>1183</v>
      </c>
      <c r="E115" s="69" t="s">
        <v>1184</v>
      </c>
      <c r="F115" s="69" t="s">
        <v>1185</v>
      </c>
      <c r="G115" s="69" t="s">
        <v>1186</v>
      </c>
      <c r="H115" s="69" t="s">
        <v>1187</v>
      </c>
      <c r="I115" s="66" t="s">
        <v>1188</v>
      </c>
      <c r="J115" s="66" t="s">
        <v>1189</v>
      </c>
      <c r="K115" s="66" t="s">
        <v>1190</v>
      </c>
      <c r="L115" s="66" t="s">
        <v>1191</v>
      </c>
      <c r="M115" s="66" t="s">
        <v>1192</v>
      </c>
      <c r="N115" s="66" t="s">
        <v>1193</v>
      </c>
      <c r="O115" s="66" t="s">
        <v>1194</v>
      </c>
      <c r="P115" s="66" t="s">
        <v>1195</v>
      </c>
      <c r="Q115" s="66" t="s">
        <v>1196</v>
      </c>
      <c r="R115" s="66" t="s">
        <v>1197</v>
      </c>
    </row>
    <row r="116" spans="1:18" ht="15" customHeight="1">
      <c r="A116" s="66" t="s">
        <v>1198</v>
      </c>
      <c r="B116" s="66" t="s">
        <v>1199</v>
      </c>
      <c r="C116" s="66" t="s">
        <v>1200</v>
      </c>
      <c r="D116" s="66" t="s">
        <v>1201</v>
      </c>
      <c r="E116" s="66" t="s">
        <v>1202</v>
      </c>
      <c r="F116" s="66" t="s">
        <v>1203</v>
      </c>
      <c r="G116" s="66" t="s">
        <v>1204</v>
      </c>
      <c r="H116" s="66" t="s">
        <v>1205</v>
      </c>
      <c r="I116" s="66" t="s">
        <v>1206</v>
      </c>
      <c r="J116" s="66" t="s">
        <v>1207</v>
      </c>
      <c r="K116" s="66" t="s">
        <v>1208</v>
      </c>
      <c r="L116" s="66" t="s">
        <v>1209</v>
      </c>
    </row>
    <row r="117" spans="1:18" ht="15" customHeight="1">
      <c r="A117" s="66" t="s">
        <v>1210</v>
      </c>
      <c r="B117" s="66" t="s">
        <v>1211</v>
      </c>
      <c r="C117" s="66" t="s">
        <v>1212</v>
      </c>
      <c r="D117" s="66" t="s">
        <v>1213</v>
      </c>
      <c r="E117" s="66" t="s">
        <v>1214</v>
      </c>
      <c r="F117" s="66" t="s">
        <v>1215</v>
      </c>
      <c r="G117" s="66" t="s">
        <v>1216</v>
      </c>
      <c r="H117" s="66" t="s">
        <v>1217</v>
      </c>
      <c r="I117" s="66" t="s">
        <v>1218</v>
      </c>
      <c r="J117" s="66" t="s">
        <v>1219</v>
      </c>
      <c r="K117" s="66" t="s">
        <v>1220</v>
      </c>
    </row>
    <row r="118" spans="1:18" ht="15" customHeight="1">
      <c r="A118" s="66" t="s">
        <v>1221</v>
      </c>
      <c r="B118" s="66" t="s">
        <v>1222</v>
      </c>
      <c r="C118" s="66" t="s">
        <v>1223</v>
      </c>
      <c r="D118" s="66" t="s">
        <v>1224</v>
      </c>
      <c r="E118" s="66" t="s">
        <v>1225</v>
      </c>
      <c r="F118" s="66" t="s">
        <v>1226</v>
      </c>
      <c r="G118" s="66" t="s">
        <v>1227</v>
      </c>
      <c r="H118" s="66" t="s">
        <v>1228</v>
      </c>
      <c r="I118" s="66" t="s">
        <v>1229</v>
      </c>
      <c r="J118" s="66" t="s">
        <v>1230</v>
      </c>
      <c r="K118" s="66" t="s">
        <v>1231</v>
      </c>
      <c r="L118" s="66" t="s">
        <v>1232</v>
      </c>
    </row>
    <row r="119" spans="1:18" ht="15" customHeight="1">
      <c r="A119" s="66" t="s">
        <v>1233</v>
      </c>
      <c r="B119" s="66" t="s">
        <v>1234</v>
      </c>
      <c r="C119" s="66" t="s">
        <v>1235</v>
      </c>
      <c r="D119" s="66" t="s">
        <v>1236</v>
      </c>
      <c r="E119" s="66" t="s">
        <v>1237</v>
      </c>
      <c r="F119" s="66" t="s">
        <v>1238</v>
      </c>
      <c r="G119" s="66" t="s">
        <v>1239</v>
      </c>
      <c r="H119" s="66" t="s">
        <v>1240</v>
      </c>
      <c r="I119" s="66" t="s">
        <v>1241</v>
      </c>
      <c r="J119" s="66" t="s">
        <v>1242</v>
      </c>
      <c r="K119" s="66" t="s">
        <v>1243</v>
      </c>
      <c r="L119" s="66" t="s">
        <v>1244</v>
      </c>
    </row>
    <row r="120" spans="1:18" ht="15" customHeight="1">
      <c r="A120" s="66" t="s">
        <v>1245</v>
      </c>
      <c r="B120" s="66" t="s">
        <v>1246</v>
      </c>
      <c r="C120" s="66" t="s">
        <v>1247</v>
      </c>
      <c r="D120" s="66" t="s">
        <v>1248</v>
      </c>
      <c r="E120" s="66" t="s">
        <v>1249</v>
      </c>
    </row>
    <row r="121" spans="1:18" ht="15" customHeight="1">
      <c r="A121" s="66" t="s">
        <v>1251</v>
      </c>
      <c r="B121" s="66" t="s">
        <v>1252</v>
      </c>
      <c r="C121" s="66" t="s">
        <v>1253</v>
      </c>
      <c r="D121" s="66" t="s">
        <v>1254</v>
      </c>
    </row>
    <row r="122" spans="1:18" ht="15" customHeight="1">
      <c r="A122" s="66" t="s">
        <v>1255</v>
      </c>
      <c r="B122" s="66" t="s">
        <v>1256</v>
      </c>
      <c r="C122" s="66" t="s">
        <v>1257</v>
      </c>
      <c r="D122" s="66" t="s">
        <v>1258</v>
      </c>
    </row>
    <row r="123" spans="1:18" ht="15" customHeight="1">
      <c r="A123" s="66" t="s">
        <v>1259</v>
      </c>
      <c r="B123" s="66" t="s">
        <v>1260</v>
      </c>
      <c r="C123" s="66" t="s">
        <v>1261</v>
      </c>
      <c r="D123" s="66" t="s">
        <v>1262</v>
      </c>
      <c r="E123" s="66" t="s">
        <v>1263</v>
      </c>
      <c r="F123" s="66" t="s">
        <v>1264</v>
      </c>
      <c r="G123" s="66" t="s">
        <v>1265</v>
      </c>
      <c r="H123" s="66" t="s">
        <v>1266</v>
      </c>
    </row>
    <row r="124" spans="1:18" ht="15" customHeight="1">
      <c r="A124" s="66" t="s">
        <v>1267</v>
      </c>
      <c r="B124" s="66" t="s">
        <v>1268</v>
      </c>
      <c r="C124" s="66" t="s">
        <v>1269</v>
      </c>
      <c r="D124" s="66" t="s">
        <v>1270</v>
      </c>
      <c r="E124" s="66" t="s">
        <v>1271</v>
      </c>
      <c r="F124" s="66" t="s">
        <v>1272</v>
      </c>
      <c r="G124" s="66" t="s">
        <v>1273</v>
      </c>
      <c r="H124" s="66" t="s">
        <v>1274</v>
      </c>
      <c r="I124" s="66" t="s">
        <v>1275</v>
      </c>
    </row>
    <row r="125" spans="1:18" ht="15" customHeight="1">
      <c r="A125" s="66" t="s">
        <v>1276</v>
      </c>
      <c r="B125" s="66" t="s">
        <v>1277</v>
      </c>
      <c r="C125" s="66" t="s">
        <v>1278</v>
      </c>
      <c r="D125" s="66" t="s">
        <v>1279</v>
      </c>
      <c r="E125" s="66" t="s">
        <v>1280</v>
      </c>
      <c r="F125" s="66" t="s">
        <v>1281</v>
      </c>
      <c r="G125" s="66" t="s">
        <v>1282</v>
      </c>
      <c r="H125" s="66" t="s">
        <v>1283</v>
      </c>
      <c r="I125" s="66" t="s">
        <v>1284</v>
      </c>
      <c r="J125" s="66" t="s">
        <v>1285</v>
      </c>
    </row>
    <row r="126" spans="1:18" ht="15" customHeight="1">
      <c r="A126" s="66" t="s">
        <v>1286</v>
      </c>
      <c r="B126" s="66" t="s">
        <v>1287</v>
      </c>
      <c r="C126" s="66" t="s">
        <v>1288</v>
      </c>
      <c r="D126" s="66" t="s">
        <v>1289</v>
      </c>
      <c r="E126" s="66" t="s">
        <v>1290</v>
      </c>
      <c r="F126" s="66" t="s">
        <v>1291</v>
      </c>
      <c r="G126" s="66" t="s">
        <v>1292</v>
      </c>
      <c r="H126" s="66" t="s">
        <v>1293</v>
      </c>
      <c r="I126" s="66" t="s">
        <v>1294</v>
      </c>
      <c r="J126" s="66" t="s">
        <v>1295</v>
      </c>
    </row>
    <row r="127" spans="1:18" ht="15" customHeight="1">
      <c r="A127" s="66" t="s">
        <v>1296</v>
      </c>
      <c r="B127" s="66" t="s">
        <v>1297</v>
      </c>
      <c r="C127" s="66" t="s">
        <v>1298</v>
      </c>
      <c r="D127" s="66" t="s">
        <v>1299</v>
      </c>
      <c r="E127" s="66" t="s">
        <v>1300</v>
      </c>
      <c r="F127" s="66" t="s">
        <v>1301</v>
      </c>
      <c r="G127" s="66" t="s">
        <v>1302</v>
      </c>
      <c r="H127" s="66" t="s">
        <v>1303</v>
      </c>
      <c r="I127" s="66" t="s">
        <v>1304</v>
      </c>
      <c r="J127" s="66" t="s">
        <v>1305</v>
      </c>
      <c r="K127" s="66" t="s">
        <v>1306</v>
      </c>
      <c r="L127" s="66" t="s">
        <v>1307</v>
      </c>
    </row>
    <row r="128" spans="1:18" ht="15" customHeight="1">
      <c r="A128" s="66" t="s">
        <v>1308</v>
      </c>
      <c r="B128" s="66" t="s">
        <v>1309</v>
      </c>
      <c r="C128" s="66" t="s">
        <v>1310</v>
      </c>
      <c r="D128" s="66" t="s">
        <v>1311</v>
      </c>
      <c r="E128" s="66" t="s">
        <v>1312</v>
      </c>
      <c r="F128" s="66" t="s">
        <v>1313</v>
      </c>
      <c r="G128" s="66" t="s">
        <v>1314</v>
      </c>
      <c r="H128" s="66" t="s">
        <v>1315</v>
      </c>
      <c r="I128" s="66" t="s">
        <v>1316</v>
      </c>
      <c r="J128" s="66" t="s">
        <v>1317</v>
      </c>
      <c r="K128" s="66" t="s">
        <v>1318</v>
      </c>
      <c r="L128" s="66" t="s">
        <v>1319</v>
      </c>
      <c r="M128" s="66" t="s">
        <v>1320</v>
      </c>
      <c r="N128" s="66" t="s">
        <v>1321</v>
      </c>
    </row>
    <row r="129" spans="1:14" ht="15" customHeight="1">
      <c r="A129" s="66" t="s">
        <v>1322</v>
      </c>
      <c r="B129" s="66" t="s">
        <v>1323</v>
      </c>
      <c r="C129" s="66" t="s">
        <v>1324</v>
      </c>
      <c r="D129" s="66" t="s">
        <v>1325</v>
      </c>
      <c r="E129" s="66" t="s">
        <v>1326</v>
      </c>
      <c r="F129" s="66" t="s">
        <v>1327</v>
      </c>
      <c r="G129" s="66" t="s">
        <v>1328</v>
      </c>
      <c r="H129" s="66" t="s">
        <v>1329</v>
      </c>
      <c r="I129" s="66" t="s">
        <v>1330</v>
      </c>
      <c r="J129" s="66" t="s">
        <v>1331</v>
      </c>
      <c r="K129" s="66" t="s">
        <v>1332</v>
      </c>
      <c r="L129" s="66" t="s">
        <v>1333</v>
      </c>
      <c r="M129" s="66" t="s">
        <v>1334</v>
      </c>
    </row>
    <row r="130" spans="1:14" ht="15" customHeight="1">
      <c r="A130" s="66" t="s">
        <v>1335</v>
      </c>
      <c r="B130" s="66" t="s">
        <v>1336</v>
      </c>
      <c r="C130" s="66" t="s">
        <v>1337</v>
      </c>
      <c r="D130" s="66" t="s">
        <v>1338</v>
      </c>
      <c r="E130" s="66" t="s">
        <v>1339</v>
      </c>
      <c r="F130" s="66" t="s">
        <v>1340</v>
      </c>
      <c r="G130" s="66" t="s">
        <v>1341</v>
      </c>
      <c r="H130" s="66" t="s">
        <v>1342</v>
      </c>
      <c r="I130" s="66" t="s">
        <v>1343</v>
      </c>
    </row>
    <row r="131" spans="1:14" ht="15" customHeight="1">
      <c r="A131" s="66" t="s">
        <v>1344</v>
      </c>
      <c r="B131" s="66" t="s">
        <v>1345</v>
      </c>
      <c r="C131" s="66" t="s">
        <v>1346</v>
      </c>
      <c r="D131" s="66" t="s">
        <v>1347</v>
      </c>
      <c r="E131" s="66" t="s">
        <v>1348</v>
      </c>
      <c r="F131" s="66" t="s">
        <v>1349</v>
      </c>
      <c r="G131" s="66" t="s">
        <v>1350</v>
      </c>
    </row>
    <row r="132" spans="1:14" ht="15" customHeight="1">
      <c r="A132" s="66" t="s">
        <v>1351</v>
      </c>
      <c r="B132" s="66" t="s">
        <v>1352</v>
      </c>
      <c r="C132" s="66" t="s">
        <v>1353</v>
      </c>
      <c r="D132" s="66" t="s">
        <v>1354</v>
      </c>
      <c r="E132" s="66" t="s">
        <v>1355</v>
      </c>
      <c r="F132" s="66" t="s">
        <v>1356</v>
      </c>
      <c r="G132" s="66" t="s">
        <v>1357</v>
      </c>
      <c r="H132" s="66" t="s">
        <v>1358</v>
      </c>
      <c r="I132" s="66" t="s">
        <v>1359</v>
      </c>
      <c r="J132" s="66" t="s">
        <v>1360</v>
      </c>
      <c r="K132" s="66" t="s">
        <v>1361</v>
      </c>
      <c r="L132" s="66" t="s">
        <v>1362</v>
      </c>
      <c r="M132" s="66" t="s">
        <v>1363</v>
      </c>
      <c r="N132" s="66" t="s">
        <v>1364</v>
      </c>
    </row>
    <row r="133" spans="1:14" ht="15" customHeight="1">
      <c r="A133" s="66" t="s">
        <v>1366</v>
      </c>
      <c r="B133" s="66" t="s">
        <v>1367</v>
      </c>
      <c r="C133" s="66" t="s">
        <v>1368</v>
      </c>
      <c r="D133" s="66" t="s">
        <v>1369</v>
      </c>
      <c r="E133" s="66" t="s">
        <v>1370</v>
      </c>
      <c r="F133" s="66" t="s">
        <v>1371</v>
      </c>
      <c r="G133" s="66" t="s">
        <v>1372</v>
      </c>
    </row>
    <row r="134" spans="1:14" ht="15" customHeight="1">
      <c r="A134" s="66" t="s">
        <v>1373</v>
      </c>
      <c r="B134" s="66" t="s">
        <v>1374</v>
      </c>
      <c r="C134" s="66" t="s">
        <v>1375</v>
      </c>
      <c r="D134" s="66" t="s">
        <v>1376</v>
      </c>
    </row>
    <row r="135" spans="1:14" ht="15" customHeight="1">
      <c r="A135" s="66" t="s">
        <v>1377</v>
      </c>
      <c r="B135" s="66" t="s">
        <v>1378</v>
      </c>
      <c r="C135" s="66" t="s">
        <v>1379</v>
      </c>
      <c r="D135" s="66" t="s">
        <v>1380</v>
      </c>
      <c r="E135" s="66" t="s">
        <v>1381</v>
      </c>
      <c r="F135" s="66" t="s">
        <v>1382</v>
      </c>
    </row>
    <row r="136" spans="1:14" ht="15" customHeight="1">
      <c r="A136" s="66" t="s">
        <v>1383</v>
      </c>
      <c r="B136" s="66" t="s">
        <v>1384</v>
      </c>
      <c r="C136" s="66" t="s">
        <v>1385</v>
      </c>
      <c r="D136" s="66" t="s">
        <v>1386</v>
      </c>
      <c r="E136" s="66" t="s">
        <v>1387</v>
      </c>
      <c r="F136" s="66" t="s">
        <v>1388</v>
      </c>
    </row>
    <row r="137" spans="1:14" ht="15" customHeight="1">
      <c r="A137" s="66" t="s">
        <v>1389</v>
      </c>
      <c r="B137" s="66" t="s">
        <v>1390</v>
      </c>
      <c r="C137" s="66" t="s">
        <v>1391</v>
      </c>
      <c r="D137" s="66" t="s">
        <v>1392</v>
      </c>
    </row>
    <row r="138" spans="1:14" ht="16.149999999999999" customHeight="1">
      <c r="A138" s="67" t="s">
        <v>1394</v>
      </c>
      <c r="B138" s="66" t="s">
        <v>1395</v>
      </c>
      <c r="C138" s="66" t="s">
        <v>1396</v>
      </c>
      <c r="D138" s="66" t="s">
        <v>1397</v>
      </c>
      <c r="E138" s="66" t="s">
        <v>1398</v>
      </c>
      <c r="F138" s="66" t="s">
        <v>1399</v>
      </c>
      <c r="G138" s="66" t="s">
        <v>1400</v>
      </c>
      <c r="H138" s="66" t="s">
        <v>1401</v>
      </c>
    </row>
    <row r="139" spans="1:14" ht="16.149999999999999" customHeight="1">
      <c r="A139" s="67" t="s">
        <v>1402</v>
      </c>
      <c r="B139" s="66" t="s">
        <v>1403</v>
      </c>
      <c r="C139" s="66" t="s">
        <v>1404</v>
      </c>
      <c r="D139" s="66" t="s">
        <v>1405</v>
      </c>
      <c r="E139" s="66" t="s">
        <v>1406</v>
      </c>
      <c r="F139" s="66" t="s">
        <v>1407</v>
      </c>
      <c r="G139" s="66" t="s">
        <v>1408</v>
      </c>
    </row>
    <row r="140" spans="1:14" ht="32.25" customHeight="1">
      <c r="A140" s="67" t="s">
        <v>1409</v>
      </c>
      <c r="B140" s="66" t="s">
        <v>1410</v>
      </c>
      <c r="C140" s="66" t="s">
        <v>1411</v>
      </c>
      <c r="D140" s="66" t="s">
        <v>1412</v>
      </c>
      <c r="E140" s="66" t="s">
        <v>1413</v>
      </c>
    </row>
    <row r="141" spans="1:14" ht="32.25" customHeight="1">
      <c r="A141" s="67" t="s">
        <v>1414</v>
      </c>
      <c r="B141" s="66" t="s">
        <v>1415</v>
      </c>
      <c r="C141" s="66" t="s">
        <v>1416</v>
      </c>
      <c r="D141" s="66" t="s">
        <v>1417</v>
      </c>
      <c r="E141" s="66" t="s">
        <v>1418</v>
      </c>
      <c r="F141" s="66" t="s">
        <v>1419</v>
      </c>
    </row>
    <row r="142" spans="1:14" ht="32.25" customHeight="1">
      <c r="A142" s="67" t="s">
        <v>1420</v>
      </c>
      <c r="B142" s="66" t="s">
        <v>1421</v>
      </c>
      <c r="C142" s="66" t="s">
        <v>1422</v>
      </c>
      <c r="D142" s="66" t="s">
        <v>1423</v>
      </c>
      <c r="E142" s="66" t="s">
        <v>1424</v>
      </c>
    </row>
    <row r="143" spans="1:14" ht="32.25" customHeight="1">
      <c r="A143" s="67" t="s">
        <v>1425</v>
      </c>
      <c r="B143" s="66" t="s">
        <v>1426</v>
      </c>
      <c r="C143" s="66" t="s">
        <v>1427</v>
      </c>
      <c r="D143" s="66" t="s">
        <v>1428</v>
      </c>
      <c r="E143" s="66" t="s">
        <v>1429</v>
      </c>
      <c r="F143" s="66" t="s">
        <v>1430</v>
      </c>
      <c r="G143" s="66" t="s">
        <v>1431</v>
      </c>
    </row>
    <row r="144" spans="1:14" ht="32.25" customHeight="1">
      <c r="A144" s="67" t="s">
        <v>1432</v>
      </c>
      <c r="B144" s="66" t="s">
        <v>1433</v>
      </c>
      <c r="C144" s="66" t="s">
        <v>1434</v>
      </c>
      <c r="D144" s="66" t="s">
        <v>1435</v>
      </c>
      <c r="E144" s="66" t="s">
        <v>1436</v>
      </c>
      <c r="F144" s="66" t="s">
        <v>1437</v>
      </c>
      <c r="G144" s="66" t="s">
        <v>1438</v>
      </c>
    </row>
    <row r="145" spans="1:13" ht="48.4" customHeight="1">
      <c r="A145" s="72" t="s">
        <v>1439</v>
      </c>
      <c r="B145" s="66" t="s">
        <v>1440</v>
      </c>
      <c r="C145" s="66" t="s">
        <v>1441</v>
      </c>
      <c r="D145" s="66" t="s">
        <v>1442</v>
      </c>
      <c r="E145" s="66" t="s">
        <v>1443</v>
      </c>
      <c r="F145" s="66" t="s">
        <v>1444</v>
      </c>
    </row>
    <row r="146" spans="1:13" ht="15" customHeight="1">
      <c r="A146" s="66" t="s">
        <v>1446</v>
      </c>
      <c r="B146" s="66" t="s">
        <v>1447</v>
      </c>
      <c r="C146" s="66" t="s">
        <v>1448</v>
      </c>
      <c r="D146" s="66" t="s">
        <v>1449</v>
      </c>
      <c r="E146" s="66" t="s">
        <v>1450</v>
      </c>
      <c r="F146" s="66" t="s">
        <v>1451</v>
      </c>
      <c r="G146" s="66" t="s">
        <v>1452</v>
      </c>
      <c r="H146" s="66" t="s">
        <v>1453</v>
      </c>
      <c r="I146" s="66" t="s">
        <v>1454</v>
      </c>
      <c r="J146" s="66" t="s">
        <v>1455</v>
      </c>
    </row>
    <row r="147" spans="1:13" ht="15" customHeight="1">
      <c r="A147" s="66" t="s">
        <v>1456</v>
      </c>
      <c r="B147" s="66" t="s">
        <v>1457</v>
      </c>
      <c r="C147" s="66" t="s">
        <v>1458</v>
      </c>
      <c r="D147" s="66" t="s">
        <v>1459</v>
      </c>
      <c r="E147" s="66" t="s">
        <v>1460</v>
      </c>
      <c r="F147" s="66" t="s">
        <v>1461</v>
      </c>
      <c r="G147" s="66" t="s">
        <v>1462</v>
      </c>
      <c r="H147" s="66" t="s">
        <v>1463</v>
      </c>
      <c r="I147" s="66" t="s">
        <v>1464</v>
      </c>
      <c r="J147" s="66" t="s">
        <v>1465</v>
      </c>
      <c r="K147" s="66" t="s">
        <v>1466</v>
      </c>
    </row>
    <row r="148" spans="1:13" ht="15" customHeight="1">
      <c r="A148" s="66" t="s">
        <v>1467</v>
      </c>
      <c r="B148" s="66" t="s">
        <v>1468</v>
      </c>
      <c r="C148" s="66" t="s">
        <v>1469</v>
      </c>
      <c r="D148" s="66" t="s">
        <v>1470</v>
      </c>
      <c r="E148" s="66" t="s">
        <v>1471</v>
      </c>
      <c r="F148" s="66" t="s">
        <v>1472</v>
      </c>
      <c r="G148" s="66" t="s">
        <v>1473</v>
      </c>
      <c r="H148" s="66" t="s">
        <v>1474</v>
      </c>
      <c r="I148" s="66" t="s">
        <v>1475</v>
      </c>
    </row>
    <row r="149" spans="1:13" ht="15" customHeight="1">
      <c r="A149" s="66" t="s">
        <v>1476</v>
      </c>
      <c r="B149" s="66" t="s">
        <v>1477</v>
      </c>
      <c r="C149" s="66" t="s">
        <v>1448</v>
      </c>
      <c r="D149" s="66" t="s">
        <v>1478</v>
      </c>
      <c r="E149" s="66" t="s">
        <v>1479</v>
      </c>
      <c r="F149" s="66" t="s">
        <v>1480</v>
      </c>
      <c r="G149" s="66" t="s">
        <v>1481</v>
      </c>
    </row>
    <row r="150" spans="1:13" ht="15" customHeight="1">
      <c r="A150" s="66" t="s">
        <v>1482</v>
      </c>
      <c r="B150" s="66" t="s">
        <v>1483</v>
      </c>
      <c r="C150" s="66" t="s">
        <v>1484</v>
      </c>
      <c r="D150" s="66" t="s">
        <v>1485</v>
      </c>
      <c r="E150" s="66" t="s">
        <v>1486</v>
      </c>
      <c r="F150" s="66" t="s">
        <v>1487</v>
      </c>
    </row>
    <row r="151" spans="1:13" ht="15" customHeight="1">
      <c r="A151" s="66" t="s">
        <v>1488</v>
      </c>
      <c r="B151" s="66" t="s">
        <v>1489</v>
      </c>
      <c r="C151" s="66" t="s">
        <v>1490</v>
      </c>
      <c r="D151" s="66" t="s">
        <v>1491</v>
      </c>
      <c r="E151" s="66" t="s">
        <v>1492</v>
      </c>
      <c r="F151" s="66" t="s">
        <v>1493</v>
      </c>
      <c r="G151" s="66" t="s">
        <v>1494</v>
      </c>
      <c r="H151" s="66" t="s">
        <v>1495</v>
      </c>
      <c r="I151" s="66" t="s">
        <v>1496</v>
      </c>
      <c r="J151" s="66" t="s">
        <v>1497</v>
      </c>
      <c r="K151" s="66" t="s">
        <v>1498</v>
      </c>
      <c r="L151" s="66" t="s">
        <v>1499</v>
      </c>
      <c r="M151" s="66" t="s">
        <v>1500</v>
      </c>
    </row>
    <row r="152" spans="1:13" ht="15" customHeight="1">
      <c r="A152" s="66" t="s">
        <v>1501</v>
      </c>
      <c r="B152" s="66" t="s">
        <v>1502</v>
      </c>
      <c r="C152" s="66" t="s">
        <v>1503</v>
      </c>
      <c r="D152" s="66" t="s">
        <v>1504</v>
      </c>
      <c r="E152" s="66" t="s">
        <v>1505</v>
      </c>
      <c r="F152" s="66" t="s">
        <v>1506</v>
      </c>
      <c r="G152" s="66" t="s">
        <v>1507</v>
      </c>
      <c r="H152" s="66" t="s">
        <v>1508</v>
      </c>
      <c r="I152" s="66" t="s">
        <v>1509</v>
      </c>
      <c r="J152" s="66" t="s">
        <v>1510</v>
      </c>
      <c r="K152" s="66" t="s">
        <v>1511</v>
      </c>
      <c r="L152" s="66" t="s">
        <v>1512</v>
      </c>
      <c r="M152" s="66" t="s">
        <v>1513</v>
      </c>
    </row>
    <row r="153" spans="1:13" ht="15" customHeight="1">
      <c r="A153" s="66" t="s">
        <v>1514</v>
      </c>
      <c r="B153" s="66" t="s">
        <v>1515</v>
      </c>
      <c r="C153" s="66" t="s">
        <v>1516</v>
      </c>
      <c r="D153" s="66" t="s">
        <v>1517</v>
      </c>
      <c r="E153" s="66" t="s">
        <v>1518</v>
      </c>
      <c r="F153" s="66" t="s">
        <v>1519</v>
      </c>
      <c r="G153" s="66" t="s">
        <v>1520</v>
      </c>
      <c r="H153" s="66" t="s">
        <v>1521</v>
      </c>
      <c r="I153" s="66" t="s">
        <v>1522</v>
      </c>
      <c r="J153" s="66" t="s">
        <v>1523</v>
      </c>
      <c r="K153" s="66" t="s">
        <v>1524</v>
      </c>
      <c r="L153" s="66" t="s">
        <v>1525</v>
      </c>
    </row>
    <row r="154" spans="1:13" ht="15" customHeight="1">
      <c r="A154" s="66" t="s">
        <v>1526</v>
      </c>
      <c r="B154" s="66" t="s">
        <v>1527</v>
      </c>
      <c r="C154" s="66" t="s">
        <v>1528</v>
      </c>
      <c r="D154" s="66" t="s">
        <v>1529</v>
      </c>
      <c r="E154" s="66" t="s">
        <v>1530</v>
      </c>
      <c r="F154" s="66" t="s">
        <v>1531</v>
      </c>
      <c r="G154" s="66" t="s">
        <v>1532</v>
      </c>
    </row>
    <row r="155" spans="1:13" ht="15" customHeight="1">
      <c r="A155" s="66" t="s">
        <v>1533</v>
      </c>
      <c r="B155" s="66" t="s">
        <v>1534</v>
      </c>
      <c r="C155" s="66" t="s">
        <v>1535</v>
      </c>
      <c r="D155" s="66" t="s">
        <v>1536</v>
      </c>
      <c r="E155" s="66" t="s">
        <v>1537</v>
      </c>
    </row>
    <row r="156" spans="1:13" ht="15" customHeight="1">
      <c r="A156" s="66" t="s">
        <v>1538</v>
      </c>
      <c r="B156" s="66" t="s">
        <v>1539</v>
      </c>
      <c r="C156" s="66" t="s">
        <v>1540</v>
      </c>
      <c r="D156" s="66" t="s">
        <v>1541</v>
      </c>
      <c r="E156" s="66" t="s">
        <v>1542</v>
      </c>
    </row>
    <row r="157" spans="1:13" ht="15" customHeight="1">
      <c r="A157" s="66" t="s">
        <v>1543</v>
      </c>
      <c r="B157" s="66" t="s">
        <v>1544</v>
      </c>
      <c r="C157" s="66" t="s">
        <v>1545</v>
      </c>
      <c r="D157" s="66" t="s">
        <v>1546</v>
      </c>
      <c r="E157" s="66" t="s">
        <v>1547</v>
      </c>
      <c r="F157" s="66" t="s">
        <v>1548</v>
      </c>
      <c r="G157" s="66" t="s">
        <v>1549</v>
      </c>
      <c r="H157" s="66" t="s">
        <v>1550</v>
      </c>
    </row>
    <row r="158" spans="1:13" ht="15" customHeight="1">
      <c r="A158" s="66" t="s">
        <v>1551</v>
      </c>
      <c r="B158" s="66" t="s">
        <v>1552</v>
      </c>
      <c r="C158" s="66" t="s">
        <v>1553</v>
      </c>
      <c r="D158" s="66" t="s">
        <v>1554</v>
      </c>
      <c r="E158" s="66" t="s">
        <v>1555</v>
      </c>
      <c r="F158" s="66" t="s">
        <v>1556</v>
      </c>
      <c r="G158" s="66" t="s">
        <v>1557</v>
      </c>
      <c r="H158" s="66" t="s">
        <v>1558</v>
      </c>
      <c r="I158" s="66" t="s">
        <v>1559</v>
      </c>
      <c r="J158" s="66" t="s">
        <v>1560</v>
      </c>
      <c r="K158" s="66" t="s">
        <v>1561</v>
      </c>
      <c r="L158" s="66" t="s">
        <v>1562</v>
      </c>
    </row>
    <row r="159" spans="1:13" ht="15" customHeight="1">
      <c r="A159" s="66" t="s">
        <v>1563</v>
      </c>
      <c r="B159" s="66" t="s">
        <v>1564</v>
      </c>
      <c r="C159" s="66" t="s">
        <v>1565</v>
      </c>
      <c r="D159" s="66" t="s">
        <v>1566</v>
      </c>
      <c r="E159" s="66" t="s">
        <v>1567</v>
      </c>
      <c r="F159" s="66" t="s">
        <v>1568</v>
      </c>
      <c r="G159" s="66" t="s">
        <v>1569</v>
      </c>
      <c r="H159" s="66" t="s">
        <v>1570</v>
      </c>
      <c r="I159" s="66" t="s">
        <v>1571</v>
      </c>
    </row>
    <row r="160" spans="1:13" ht="15" customHeight="1">
      <c r="A160" s="66" t="s">
        <v>1572</v>
      </c>
      <c r="B160" s="66" t="s">
        <v>1573</v>
      </c>
      <c r="C160" s="66" t="s">
        <v>1574</v>
      </c>
      <c r="D160" s="66" t="s">
        <v>1575</v>
      </c>
      <c r="E160" s="66" t="s">
        <v>1576</v>
      </c>
      <c r="F160" s="66" t="s">
        <v>1577</v>
      </c>
      <c r="G160" s="66" t="s">
        <v>1578</v>
      </c>
      <c r="H160" s="66" t="s">
        <v>1579</v>
      </c>
      <c r="I160" s="66" t="s">
        <v>1580</v>
      </c>
      <c r="J160" s="66" t="s">
        <v>1581</v>
      </c>
      <c r="K160" s="66" t="s">
        <v>1582</v>
      </c>
      <c r="L160" s="66" t="s">
        <v>1583</v>
      </c>
      <c r="M160" s="66" t="s">
        <v>1584</v>
      </c>
    </row>
    <row r="161" spans="1:18" ht="15" customHeight="1">
      <c r="A161" s="66" t="s">
        <v>1585</v>
      </c>
      <c r="B161" s="66" t="s">
        <v>1586</v>
      </c>
      <c r="C161" s="66" t="s">
        <v>1587</v>
      </c>
      <c r="D161" s="66" t="s">
        <v>1588</v>
      </c>
      <c r="E161" s="66" t="s">
        <v>1589</v>
      </c>
      <c r="F161" s="66" t="s">
        <v>1590</v>
      </c>
      <c r="G161" s="66" t="s">
        <v>1591</v>
      </c>
      <c r="H161" s="66" t="s">
        <v>1592</v>
      </c>
      <c r="I161" s="66" t="s">
        <v>1593</v>
      </c>
      <c r="J161" s="66" t="s">
        <v>1594</v>
      </c>
    </row>
    <row r="162" spans="1:18" ht="15" customHeight="1">
      <c r="A162" s="66" t="s">
        <v>1595</v>
      </c>
      <c r="B162" s="66" t="s">
        <v>1596</v>
      </c>
      <c r="C162" s="66" t="s">
        <v>1597</v>
      </c>
    </row>
    <row r="163" spans="1:18" ht="15" customHeight="1">
      <c r="A163" s="66" t="s">
        <v>1599</v>
      </c>
      <c r="B163" s="66" t="s">
        <v>1600</v>
      </c>
      <c r="C163" s="66" t="s">
        <v>1601</v>
      </c>
      <c r="D163" s="66" t="s">
        <v>1602</v>
      </c>
      <c r="E163" s="66" t="s">
        <v>837</v>
      </c>
      <c r="F163" s="66" t="s">
        <v>1603</v>
      </c>
      <c r="G163" s="66" t="s">
        <v>1604</v>
      </c>
      <c r="H163" s="66" t="s">
        <v>1605</v>
      </c>
      <c r="I163" s="66" t="s">
        <v>1606</v>
      </c>
      <c r="J163" s="66" t="s">
        <v>1607</v>
      </c>
      <c r="K163" s="66" t="s">
        <v>1608</v>
      </c>
      <c r="L163" s="66" t="s">
        <v>1609</v>
      </c>
    </row>
    <row r="164" spans="1:18" ht="15" customHeight="1">
      <c r="A164" s="66" t="s">
        <v>1610</v>
      </c>
      <c r="B164" s="66" t="s">
        <v>1611</v>
      </c>
      <c r="C164" s="66" t="s">
        <v>1612</v>
      </c>
      <c r="D164" s="66" t="s">
        <v>1613</v>
      </c>
      <c r="E164" s="66" t="s">
        <v>1614</v>
      </c>
      <c r="F164" s="66" t="s">
        <v>1615</v>
      </c>
      <c r="G164" s="66" t="s">
        <v>1616</v>
      </c>
    </row>
    <row r="165" spans="1:18" ht="15" customHeight="1">
      <c r="A165" s="66" t="s">
        <v>1617</v>
      </c>
      <c r="B165" s="66" t="s">
        <v>1618</v>
      </c>
      <c r="C165" s="66" t="s">
        <v>1619</v>
      </c>
      <c r="D165" s="66" t="s">
        <v>1620</v>
      </c>
      <c r="E165" s="66" t="s">
        <v>1621</v>
      </c>
      <c r="F165" s="66" t="s">
        <v>1622</v>
      </c>
      <c r="G165" s="66" t="s">
        <v>1623</v>
      </c>
      <c r="H165" s="66" t="s">
        <v>1624</v>
      </c>
      <c r="I165" s="66" t="s">
        <v>1625</v>
      </c>
      <c r="J165" s="66" t="s">
        <v>1626</v>
      </c>
      <c r="K165" s="66" t="s">
        <v>1627</v>
      </c>
      <c r="L165" s="66" t="s">
        <v>1628</v>
      </c>
      <c r="M165" s="66" t="s">
        <v>1629</v>
      </c>
      <c r="N165" s="66" t="s">
        <v>1630</v>
      </c>
      <c r="O165" s="66" t="s">
        <v>1631</v>
      </c>
    </row>
    <row r="166" spans="1:18" ht="15" customHeight="1">
      <c r="A166" s="66" t="s">
        <v>1632</v>
      </c>
      <c r="B166" s="66" t="s">
        <v>1633</v>
      </c>
      <c r="C166" s="66" t="s">
        <v>1634</v>
      </c>
      <c r="D166" s="66" t="s">
        <v>1635</v>
      </c>
      <c r="E166" s="66" t="s">
        <v>1636</v>
      </c>
      <c r="F166" s="66" t="s">
        <v>1637</v>
      </c>
      <c r="G166" s="66" t="s">
        <v>1638</v>
      </c>
      <c r="H166" s="66" t="s">
        <v>1639</v>
      </c>
      <c r="I166" s="66" t="s">
        <v>1640</v>
      </c>
      <c r="J166" s="66" t="s">
        <v>1641</v>
      </c>
      <c r="K166" s="66" t="s">
        <v>1642</v>
      </c>
    </row>
    <row r="167" spans="1:18" ht="15" customHeight="1">
      <c r="A167" s="66" t="s">
        <v>1643</v>
      </c>
      <c r="B167" s="66" t="s">
        <v>1644</v>
      </c>
      <c r="C167" s="66" t="s">
        <v>1645</v>
      </c>
      <c r="D167" s="66" t="s">
        <v>1646</v>
      </c>
      <c r="E167" s="66" t="s">
        <v>1647</v>
      </c>
      <c r="F167" s="66" t="s">
        <v>1648</v>
      </c>
      <c r="G167" s="66" t="s">
        <v>1649</v>
      </c>
      <c r="H167" s="66" t="s">
        <v>1650</v>
      </c>
      <c r="I167" s="66" t="s">
        <v>1651</v>
      </c>
      <c r="J167" s="66" t="s">
        <v>1652</v>
      </c>
      <c r="K167" s="66" t="s">
        <v>1653</v>
      </c>
      <c r="L167" s="66" t="s">
        <v>1654</v>
      </c>
    </row>
    <row r="168" spans="1:18" ht="15" customHeight="1">
      <c r="A168" s="66" t="s">
        <v>1655</v>
      </c>
      <c r="B168" s="66" t="s">
        <v>1656</v>
      </c>
      <c r="C168" s="66" t="s">
        <v>1657</v>
      </c>
      <c r="D168" s="66" t="s">
        <v>1658</v>
      </c>
      <c r="E168" s="66" t="s">
        <v>1603</v>
      </c>
      <c r="F168" s="66" t="s">
        <v>837</v>
      </c>
    </row>
    <row r="169" spans="1:18" ht="15" customHeight="1">
      <c r="A169" s="66" t="s">
        <v>1659</v>
      </c>
      <c r="B169" s="66" t="s">
        <v>1660</v>
      </c>
      <c r="C169" s="66" t="s">
        <v>1661</v>
      </c>
      <c r="D169" s="66" t="s">
        <v>1662</v>
      </c>
      <c r="E169" s="66" t="s">
        <v>1663</v>
      </c>
      <c r="F169" s="66" t="s">
        <v>1664</v>
      </c>
      <c r="G169" s="66" t="s">
        <v>1665</v>
      </c>
      <c r="H169" s="66" t="s">
        <v>1666</v>
      </c>
      <c r="I169" s="66" t="s">
        <v>1667</v>
      </c>
      <c r="J169" s="66" t="s">
        <v>1668</v>
      </c>
      <c r="K169" s="66" t="s">
        <v>1669</v>
      </c>
      <c r="L169" s="66" t="s">
        <v>1670</v>
      </c>
      <c r="M169" s="66" t="s">
        <v>1671</v>
      </c>
      <c r="N169" s="66" t="s">
        <v>1672</v>
      </c>
    </row>
    <row r="170" spans="1:18" ht="15" customHeight="1">
      <c r="A170" s="66" t="s">
        <v>1673</v>
      </c>
      <c r="B170" s="66" t="s">
        <v>837</v>
      </c>
      <c r="C170" s="66" t="s">
        <v>1658</v>
      </c>
      <c r="D170" s="66" t="s">
        <v>1674</v>
      </c>
      <c r="E170" s="66" t="s">
        <v>1675</v>
      </c>
      <c r="F170" s="66" t="s">
        <v>1676</v>
      </c>
      <c r="G170" s="66" t="s">
        <v>1677</v>
      </c>
      <c r="H170" s="66" t="s">
        <v>1678</v>
      </c>
      <c r="I170" s="66" t="s">
        <v>1679</v>
      </c>
      <c r="J170" s="66" t="s">
        <v>1680</v>
      </c>
      <c r="K170" s="66" t="s">
        <v>1681</v>
      </c>
      <c r="L170" s="66" t="s">
        <v>1682</v>
      </c>
      <c r="M170" s="66" t="s">
        <v>1683</v>
      </c>
      <c r="N170" s="66" t="s">
        <v>1684</v>
      </c>
    </row>
    <row r="171" spans="1:18" ht="15" customHeight="1">
      <c r="A171" s="66" t="s">
        <v>1685</v>
      </c>
      <c r="B171" s="66" t="s">
        <v>1686</v>
      </c>
      <c r="C171" s="66" t="s">
        <v>1687</v>
      </c>
      <c r="D171" s="66" t="s">
        <v>1688</v>
      </c>
      <c r="E171" s="66" t="s">
        <v>1689</v>
      </c>
      <c r="F171" s="66" t="s">
        <v>1690</v>
      </c>
      <c r="G171" s="66" t="s">
        <v>1691</v>
      </c>
      <c r="H171" s="66" t="s">
        <v>1692</v>
      </c>
      <c r="I171" s="66" t="s">
        <v>1693</v>
      </c>
      <c r="J171" s="66" t="s">
        <v>1694</v>
      </c>
      <c r="K171" s="66" t="s">
        <v>1695</v>
      </c>
      <c r="L171" s="66" t="s">
        <v>1696</v>
      </c>
      <c r="M171" s="66" t="s">
        <v>1697</v>
      </c>
      <c r="N171" s="66" t="s">
        <v>1698</v>
      </c>
    </row>
    <row r="172" spans="1:18" ht="15" customHeight="1">
      <c r="A172" s="66" t="s">
        <v>1699</v>
      </c>
      <c r="B172" s="66" t="s">
        <v>1700</v>
      </c>
      <c r="C172" s="66" t="s">
        <v>1701</v>
      </c>
      <c r="D172" s="66" t="s">
        <v>1702</v>
      </c>
      <c r="E172" s="66" t="s">
        <v>1703</v>
      </c>
      <c r="F172" s="66" t="s">
        <v>1704</v>
      </c>
    </row>
    <row r="173" spans="1:18" ht="15" customHeight="1">
      <c r="A173" s="66" t="s">
        <v>1705</v>
      </c>
      <c r="B173" s="66" t="s">
        <v>1706</v>
      </c>
      <c r="C173" s="66" t="s">
        <v>1707</v>
      </c>
      <c r="D173" s="66" t="s">
        <v>1708</v>
      </c>
      <c r="E173" s="66" t="s">
        <v>1709</v>
      </c>
      <c r="F173" s="66" t="s">
        <v>1710</v>
      </c>
      <c r="G173" s="66" t="s">
        <v>1711</v>
      </c>
      <c r="H173" s="66" t="s">
        <v>1712</v>
      </c>
      <c r="I173" s="66" t="s">
        <v>1713</v>
      </c>
      <c r="J173" s="66" t="s">
        <v>1714</v>
      </c>
      <c r="K173" s="66" t="s">
        <v>1715</v>
      </c>
      <c r="L173" s="66" t="s">
        <v>1716</v>
      </c>
      <c r="M173" s="66" t="s">
        <v>1717</v>
      </c>
      <c r="N173" s="66" t="s">
        <v>1718</v>
      </c>
      <c r="O173" s="66" t="s">
        <v>1719</v>
      </c>
      <c r="P173" s="66" t="s">
        <v>1720</v>
      </c>
      <c r="Q173" s="66" t="s">
        <v>1721</v>
      </c>
      <c r="R173" s="66" t="s">
        <v>1722</v>
      </c>
    </row>
    <row r="174" spans="1:18" ht="15" customHeight="1">
      <c r="A174" s="66" t="s">
        <v>1724</v>
      </c>
      <c r="B174" s="66" t="s">
        <v>1725</v>
      </c>
      <c r="C174" s="66" t="s">
        <v>1726</v>
      </c>
      <c r="D174" s="66" t="s">
        <v>1727</v>
      </c>
      <c r="E174" s="66" t="s">
        <v>1728</v>
      </c>
      <c r="F174" s="66" t="s">
        <v>1729</v>
      </c>
      <c r="G174" s="66" t="s">
        <v>1730</v>
      </c>
      <c r="H174" s="66" t="s">
        <v>1731</v>
      </c>
      <c r="I174" s="66" t="s">
        <v>1732</v>
      </c>
      <c r="J174" s="66" t="s">
        <v>1733</v>
      </c>
      <c r="K174" s="66" t="s">
        <v>1734</v>
      </c>
      <c r="L174" s="66" t="s">
        <v>1735</v>
      </c>
      <c r="M174" s="66" t="s">
        <v>1736</v>
      </c>
      <c r="N174" s="66" t="s">
        <v>1737</v>
      </c>
    </row>
    <row r="175" spans="1:18" ht="15" customHeight="1">
      <c r="A175" s="66" t="s">
        <v>1738</v>
      </c>
      <c r="B175" s="66" t="s">
        <v>1739</v>
      </c>
      <c r="C175" s="66" t="s">
        <v>1740</v>
      </c>
      <c r="D175" s="66" t="s">
        <v>1741</v>
      </c>
      <c r="E175" s="66" t="s">
        <v>1742</v>
      </c>
      <c r="F175" s="66" t="s">
        <v>1743</v>
      </c>
      <c r="G175" s="66" t="s">
        <v>1744</v>
      </c>
      <c r="H175" s="66" t="s">
        <v>1745</v>
      </c>
      <c r="I175" s="66" t="s">
        <v>1746</v>
      </c>
      <c r="J175" s="66" t="s">
        <v>1747</v>
      </c>
      <c r="K175" s="66" t="s">
        <v>1748</v>
      </c>
      <c r="L175" s="66" t="s">
        <v>1749</v>
      </c>
      <c r="M175" s="66" t="s">
        <v>1750</v>
      </c>
    </row>
    <row r="176" spans="1:18" ht="15" customHeight="1">
      <c r="A176" s="66" t="s">
        <v>1751</v>
      </c>
      <c r="B176" s="66" t="s">
        <v>1752</v>
      </c>
      <c r="C176" s="66" t="s">
        <v>1753</v>
      </c>
      <c r="D176" s="66" t="s">
        <v>1289</v>
      </c>
      <c r="E176" s="66" t="s">
        <v>1754</v>
      </c>
      <c r="F176" s="66" t="s">
        <v>1755</v>
      </c>
      <c r="G176" s="66" t="s">
        <v>1756</v>
      </c>
      <c r="H176" s="66" t="s">
        <v>1757</v>
      </c>
      <c r="I176" s="66" t="s">
        <v>1758</v>
      </c>
      <c r="J176" s="66" t="s">
        <v>1759</v>
      </c>
      <c r="K176" s="66" t="s">
        <v>1760</v>
      </c>
      <c r="L176" s="66" t="s">
        <v>1761</v>
      </c>
      <c r="M176" s="66" t="s">
        <v>1762</v>
      </c>
      <c r="N176" s="66" t="s">
        <v>1763</v>
      </c>
    </row>
    <row r="177" spans="1:40" ht="15" customHeight="1">
      <c r="A177" s="66" t="s">
        <v>1764</v>
      </c>
      <c r="B177" s="66" t="s">
        <v>1765</v>
      </c>
      <c r="C177" s="66" t="s">
        <v>1766</v>
      </c>
      <c r="D177" s="66" t="s">
        <v>1767</v>
      </c>
      <c r="E177" s="66" t="s">
        <v>1768</v>
      </c>
    </row>
    <row r="178" spans="1:40" ht="15" customHeight="1">
      <c r="A178" s="66" t="s">
        <v>1769</v>
      </c>
      <c r="B178" s="66" t="s">
        <v>1770</v>
      </c>
      <c r="C178" s="66" t="s">
        <v>1771</v>
      </c>
      <c r="D178" s="66" t="s">
        <v>1772</v>
      </c>
      <c r="E178" s="66" t="s">
        <v>1773</v>
      </c>
      <c r="F178" s="66" t="s">
        <v>1774</v>
      </c>
      <c r="G178" s="66" t="s">
        <v>1775</v>
      </c>
      <c r="H178" s="66" t="s">
        <v>1776</v>
      </c>
      <c r="I178" s="66" t="s">
        <v>1777</v>
      </c>
      <c r="J178" s="66" t="s">
        <v>1778</v>
      </c>
      <c r="K178" s="66" t="s">
        <v>1779</v>
      </c>
      <c r="L178" s="66" t="s">
        <v>1780</v>
      </c>
      <c r="M178" s="66" t="s">
        <v>1781</v>
      </c>
    </row>
    <row r="179" spans="1:40" ht="15" customHeight="1">
      <c r="A179" s="66" t="s">
        <v>1782</v>
      </c>
      <c r="B179" s="66" t="s">
        <v>1783</v>
      </c>
      <c r="C179" s="66" t="s">
        <v>1784</v>
      </c>
      <c r="D179" s="66" t="s">
        <v>1785</v>
      </c>
      <c r="E179" s="66" t="s">
        <v>1786</v>
      </c>
      <c r="F179" s="66" t="s">
        <v>1787</v>
      </c>
      <c r="G179" s="66" t="s">
        <v>1788</v>
      </c>
      <c r="H179" s="66" t="s">
        <v>1789</v>
      </c>
      <c r="I179" s="66" t="s">
        <v>1790</v>
      </c>
      <c r="J179" s="66" t="s">
        <v>1791</v>
      </c>
      <c r="K179" s="66" t="s">
        <v>1792</v>
      </c>
      <c r="L179" s="66" t="s">
        <v>1793</v>
      </c>
      <c r="M179" s="66" t="s">
        <v>1794</v>
      </c>
      <c r="N179" s="66" t="s">
        <v>1795</v>
      </c>
      <c r="O179" s="66" t="s">
        <v>1796</v>
      </c>
    </row>
    <row r="180" spans="1:40" ht="15" customHeight="1">
      <c r="A180" s="66" t="s">
        <v>1797</v>
      </c>
      <c r="B180" s="66" t="s">
        <v>1798</v>
      </c>
      <c r="C180" s="66" t="s">
        <v>1799</v>
      </c>
      <c r="D180" s="66" t="s">
        <v>1800</v>
      </c>
      <c r="E180" s="66" t="s">
        <v>1801</v>
      </c>
      <c r="F180" s="66" t="s">
        <v>1802</v>
      </c>
      <c r="G180" s="66" t="s">
        <v>1803</v>
      </c>
      <c r="H180" s="66" t="s">
        <v>1804</v>
      </c>
      <c r="I180" s="66" t="s">
        <v>1805</v>
      </c>
      <c r="J180" s="66" t="s">
        <v>1806</v>
      </c>
      <c r="K180" s="66" t="s">
        <v>1807</v>
      </c>
      <c r="L180" s="66" t="s">
        <v>1808</v>
      </c>
    </row>
    <row r="181" spans="1:40" ht="15" customHeight="1">
      <c r="A181" s="66" t="s">
        <v>1809</v>
      </c>
      <c r="B181" s="66" t="s">
        <v>1810</v>
      </c>
      <c r="C181" s="66" t="s">
        <v>1811</v>
      </c>
      <c r="D181" s="66" t="s">
        <v>1812</v>
      </c>
      <c r="E181" s="66" t="s">
        <v>1813</v>
      </c>
      <c r="F181" s="66" t="s">
        <v>1814</v>
      </c>
      <c r="G181" s="66" t="s">
        <v>1815</v>
      </c>
      <c r="H181" s="66" t="s">
        <v>1816</v>
      </c>
      <c r="I181" s="66" t="s">
        <v>1817</v>
      </c>
      <c r="J181" s="66" t="s">
        <v>1818</v>
      </c>
      <c r="K181" s="66" t="s">
        <v>1819</v>
      </c>
      <c r="L181" s="66" t="s">
        <v>1820</v>
      </c>
    </row>
    <row r="182" spans="1:40" ht="15" customHeight="1">
      <c r="A182" s="66" t="s">
        <v>1821</v>
      </c>
      <c r="B182" s="66" t="s">
        <v>1822</v>
      </c>
      <c r="C182" s="66" t="s">
        <v>1823</v>
      </c>
      <c r="D182" s="66" t="s">
        <v>1824</v>
      </c>
      <c r="E182" s="66" t="s">
        <v>1825</v>
      </c>
      <c r="F182" s="66" t="s">
        <v>1826</v>
      </c>
      <c r="G182" s="66" t="s">
        <v>1827</v>
      </c>
      <c r="H182" s="66" t="s">
        <v>1828</v>
      </c>
      <c r="I182" s="66" t="s">
        <v>1829</v>
      </c>
      <c r="J182" s="66" t="s">
        <v>1830</v>
      </c>
      <c r="K182" s="66" t="s">
        <v>1831</v>
      </c>
    </row>
    <row r="183" spans="1:40" ht="15" customHeight="1">
      <c r="A183" s="66" t="s">
        <v>1832</v>
      </c>
      <c r="B183" s="66" t="s">
        <v>1833</v>
      </c>
      <c r="C183" s="66" t="s">
        <v>1834</v>
      </c>
      <c r="D183" s="66" t="s">
        <v>1835</v>
      </c>
      <c r="E183" s="66" t="s">
        <v>1836</v>
      </c>
      <c r="F183" s="66" t="s">
        <v>1837</v>
      </c>
      <c r="G183" s="66" t="s">
        <v>1838</v>
      </c>
      <c r="H183" s="66" t="s">
        <v>1839</v>
      </c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  <c r="AA183" s="36"/>
      <c r="AB183" s="36"/>
      <c r="AC183" s="36"/>
      <c r="AD183" s="36"/>
      <c r="AE183" s="36"/>
      <c r="AF183" s="36"/>
      <c r="AG183" s="36"/>
      <c r="AH183" s="36"/>
      <c r="AI183" s="36"/>
      <c r="AJ183" s="36"/>
      <c r="AK183" s="36"/>
      <c r="AL183" s="36"/>
      <c r="AM183" s="36"/>
      <c r="AN183" s="36"/>
    </row>
    <row r="184" spans="1:40" ht="15" customHeight="1">
      <c r="A184" s="66" t="s">
        <v>1893</v>
      </c>
      <c r="B184" s="66" t="s">
        <v>1894</v>
      </c>
      <c r="C184" s="66" t="s">
        <v>1895</v>
      </c>
      <c r="D184" s="66" t="s">
        <v>1896</v>
      </c>
      <c r="E184" s="66" t="s">
        <v>1574</v>
      </c>
      <c r="F184" s="66" t="s">
        <v>1897</v>
      </c>
      <c r="G184" s="66" t="s">
        <v>1898</v>
      </c>
    </row>
    <row r="185" spans="1:40" ht="15" customHeight="1">
      <c r="A185" s="66" t="s">
        <v>1899</v>
      </c>
      <c r="B185" s="66" t="s">
        <v>1900</v>
      </c>
      <c r="C185" s="66" t="s">
        <v>1901</v>
      </c>
      <c r="D185" s="66" t="s">
        <v>1902</v>
      </c>
      <c r="E185" s="66" t="s">
        <v>1903</v>
      </c>
    </row>
    <row r="186" spans="1:40" ht="15" customHeight="1">
      <c r="A186" s="66" t="s">
        <v>1904</v>
      </c>
      <c r="B186" s="66" t="s">
        <v>1905</v>
      </c>
      <c r="C186" s="66" t="s">
        <v>1906</v>
      </c>
      <c r="D186" s="66" t="s">
        <v>1907</v>
      </c>
    </row>
    <row r="187" spans="1:40" ht="15" customHeight="1">
      <c r="A187" s="66" t="s">
        <v>1908</v>
      </c>
      <c r="B187" s="66" t="s">
        <v>1909</v>
      </c>
      <c r="C187" s="66" t="s">
        <v>1910</v>
      </c>
      <c r="D187" s="66" t="s">
        <v>1911</v>
      </c>
    </row>
    <row r="188" spans="1:40" ht="32.25" customHeight="1">
      <c r="A188" s="67" t="s">
        <v>1913</v>
      </c>
      <c r="B188" s="67" t="s">
        <v>1914</v>
      </c>
      <c r="C188" s="67" t="s">
        <v>1915</v>
      </c>
      <c r="D188" s="67" t="s">
        <v>1916</v>
      </c>
      <c r="E188" s="67" t="s">
        <v>1917</v>
      </c>
      <c r="F188" s="67" t="s">
        <v>1918</v>
      </c>
      <c r="G188" s="67" t="s">
        <v>1919</v>
      </c>
      <c r="H188" s="67" t="s">
        <v>1920</v>
      </c>
      <c r="I188" s="67" t="s">
        <v>1921</v>
      </c>
    </row>
    <row r="189" spans="1:40" ht="16.149999999999999" customHeight="1">
      <c r="A189" s="67" t="s">
        <v>1922</v>
      </c>
      <c r="B189" s="67" t="s">
        <v>1923</v>
      </c>
      <c r="C189" s="67" t="s">
        <v>1924</v>
      </c>
      <c r="D189" s="67" t="s">
        <v>1925</v>
      </c>
      <c r="E189" s="67" t="s">
        <v>1926</v>
      </c>
      <c r="F189" s="67" t="s">
        <v>1927</v>
      </c>
      <c r="G189" s="67" t="s">
        <v>1928</v>
      </c>
      <c r="H189" s="67" t="s">
        <v>1929</v>
      </c>
    </row>
    <row r="190" spans="1:40" ht="16.149999999999999" customHeight="1">
      <c r="A190" s="67" t="s">
        <v>1930</v>
      </c>
      <c r="B190" s="67" t="s">
        <v>1931</v>
      </c>
      <c r="C190" s="67" t="s">
        <v>1932</v>
      </c>
      <c r="D190" s="67" t="s">
        <v>1933</v>
      </c>
      <c r="E190" s="67" t="s">
        <v>1934</v>
      </c>
      <c r="F190" s="67" t="s">
        <v>1935</v>
      </c>
      <c r="G190" s="67" t="s">
        <v>793</v>
      </c>
      <c r="H190" s="67" t="s">
        <v>1936</v>
      </c>
      <c r="I190" s="67" t="s">
        <v>1937</v>
      </c>
    </row>
    <row r="191" spans="1:40" ht="16.149999999999999" customHeight="1">
      <c r="A191" s="67" t="s">
        <v>1938</v>
      </c>
      <c r="B191" s="67" t="s">
        <v>1939</v>
      </c>
      <c r="C191" s="67" t="s">
        <v>1940</v>
      </c>
      <c r="D191" s="67" t="s">
        <v>1941</v>
      </c>
    </row>
    <row r="192" spans="1:40" ht="48.4" customHeight="1">
      <c r="A192" s="67" t="s">
        <v>1942</v>
      </c>
      <c r="B192" s="247" t="s">
        <v>1943</v>
      </c>
      <c r="C192" s="67" t="s">
        <v>1944</v>
      </c>
      <c r="D192" s="67" t="s">
        <v>1945</v>
      </c>
      <c r="E192" s="67" t="s">
        <v>1946</v>
      </c>
      <c r="F192" s="67" t="s">
        <v>1947</v>
      </c>
      <c r="G192" s="67" t="s">
        <v>1948</v>
      </c>
      <c r="H192" s="67" t="s">
        <v>1949</v>
      </c>
      <c r="I192" s="67" t="s">
        <v>1950</v>
      </c>
      <c r="J192" s="67" t="s">
        <v>1951</v>
      </c>
      <c r="K192" s="67" t="s">
        <v>1952</v>
      </c>
      <c r="L192" s="67" t="s">
        <v>1953</v>
      </c>
    </row>
    <row r="193" spans="1:13" ht="16.149999999999999" customHeight="1">
      <c r="A193" s="67" t="s">
        <v>1954</v>
      </c>
      <c r="B193" s="67" t="s">
        <v>1955</v>
      </c>
      <c r="C193" s="67" t="s">
        <v>1956</v>
      </c>
      <c r="D193" s="67" t="s">
        <v>1957</v>
      </c>
    </row>
    <row r="194" spans="1:13" ht="48.4" customHeight="1">
      <c r="A194" s="67" t="s">
        <v>1958</v>
      </c>
      <c r="B194" s="67" t="s">
        <v>1959</v>
      </c>
      <c r="C194" s="67" t="s">
        <v>1960</v>
      </c>
      <c r="D194" s="67" t="s">
        <v>1961</v>
      </c>
      <c r="E194" s="67" t="s">
        <v>1962</v>
      </c>
      <c r="F194" s="67" t="s">
        <v>1963</v>
      </c>
      <c r="G194" s="67" t="s">
        <v>1964</v>
      </c>
      <c r="H194" s="67" t="s">
        <v>1965</v>
      </c>
    </row>
    <row r="195" spans="1:13" ht="32.25" customHeight="1">
      <c r="A195" s="67" t="s">
        <v>1966</v>
      </c>
      <c r="B195" s="67" t="s">
        <v>1967</v>
      </c>
      <c r="C195" s="67" t="s">
        <v>1968</v>
      </c>
      <c r="D195" s="67" t="s">
        <v>1969</v>
      </c>
      <c r="E195" s="67" t="s">
        <v>1970</v>
      </c>
      <c r="F195" s="67" t="s">
        <v>1971</v>
      </c>
      <c r="G195" s="67" t="s">
        <v>1972</v>
      </c>
      <c r="H195" s="67" t="s">
        <v>1973</v>
      </c>
    </row>
    <row r="196" spans="1:13" ht="48.4" customHeight="1">
      <c r="A196" s="67" t="s">
        <v>1974</v>
      </c>
      <c r="B196" s="67" t="s">
        <v>1975</v>
      </c>
      <c r="C196" s="67" t="s">
        <v>1976</v>
      </c>
      <c r="D196" s="67" t="s">
        <v>1977</v>
      </c>
      <c r="E196" s="67" t="s">
        <v>1978</v>
      </c>
      <c r="F196" s="67" t="s">
        <v>1979</v>
      </c>
      <c r="G196" s="67" t="s">
        <v>1980</v>
      </c>
      <c r="H196" s="67" t="s">
        <v>1981</v>
      </c>
      <c r="I196" s="67" t="s">
        <v>1982</v>
      </c>
      <c r="J196" s="67" t="s">
        <v>1983</v>
      </c>
      <c r="K196" s="67" t="s">
        <v>1984</v>
      </c>
      <c r="L196" s="67" t="s">
        <v>1985</v>
      </c>
      <c r="M196" s="67" t="s">
        <v>1986</v>
      </c>
    </row>
    <row r="197" spans="1:13" ht="48.4" customHeight="1">
      <c r="A197" s="67" t="s">
        <v>1987</v>
      </c>
      <c r="B197" s="67" t="s">
        <v>1988</v>
      </c>
      <c r="C197" s="67" t="s">
        <v>1989</v>
      </c>
      <c r="D197" s="67" t="s">
        <v>1990</v>
      </c>
      <c r="E197" s="67" t="s">
        <v>1991</v>
      </c>
    </row>
    <row r="198" spans="1:13" ht="32.25" customHeight="1">
      <c r="A198" s="67" t="s">
        <v>1992</v>
      </c>
      <c r="B198" s="67" t="s">
        <v>1993</v>
      </c>
      <c r="C198" s="67" t="s">
        <v>1994</v>
      </c>
      <c r="D198" s="67" t="s">
        <v>1995</v>
      </c>
      <c r="E198" s="67" t="s">
        <v>1996</v>
      </c>
      <c r="F198" s="67" t="s">
        <v>1997</v>
      </c>
      <c r="G198" s="67" t="s">
        <v>1998</v>
      </c>
      <c r="H198" s="67" t="s">
        <v>1999</v>
      </c>
      <c r="I198" s="67" t="s">
        <v>2000</v>
      </c>
      <c r="J198" s="67" t="s">
        <v>2001</v>
      </c>
    </row>
    <row r="199" spans="1:13" ht="48.4" customHeight="1">
      <c r="A199" s="67" t="s">
        <v>2002</v>
      </c>
      <c r="B199" s="67" t="s">
        <v>2003</v>
      </c>
      <c r="C199" s="67" t="s">
        <v>2004</v>
      </c>
      <c r="D199" s="67" t="s">
        <v>2005</v>
      </c>
      <c r="E199" s="67" t="s">
        <v>2006</v>
      </c>
      <c r="F199" s="67" t="s">
        <v>2007</v>
      </c>
      <c r="G199" s="67" t="s">
        <v>2008</v>
      </c>
    </row>
    <row r="200" spans="1:13" ht="48.4" customHeight="1">
      <c r="A200" s="67" t="s">
        <v>2009</v>
      </c>
      <c r="B200" s="67" t="s">
        <v>2010</v>
      </c>
      <c r="C200" s="67" t="s">
        <v>2011</v>
      </c>
      <c r="D200" s="67" t="s">
        <v>2012</v>
      </c>
      <c r="E200" s="67" t="s">
        <v>2013</v>
      </c>
    </row>
    <row r="201" spans="1:13" ht="48.4" customHeight="1">
      <c r="A201" s="66" t="s">
        <v>2015</v>
      </c>
      <c r="B201" s="67" t="s">
        <v>2015</v>
      </c>
      <c r="C201" s="67" t="s">
        <v>2016</v>
      </c>
      <c r="D201" s="67" t="s">
        <v>2017</v>
      </c>
      <c r="E201" s="67" t="s">
        <v>2018</v>
      </c>
      <c r="F201" s="67" t="s">
        <v>2019</v>
      </c>
      <c r="G201" s="67" t="s">
        <v>2020</v>
      </c>
      <c r="H201" s="67" t="s">
        <v>2021</v>
      </c>
      <c r="I201" s="67" t="s">
        <v>2022</v>
      </c>
    </row>
    <row r="202" spans="1:13" ht="15" customHeight="1">
      <c r="A202" s="66" t="s">
        <v>2023</v>
      </c>
      <c r="B202" s="69" t="s">
        <v>2023</v>
      </c>
      <c r="C202" s="69" t="s">
        <v>2024</v>
      </c>
      <c r="D202" s="69" t="s">
        <v>2025</v>
      </c>
      <c r="E202" s="69" t="s">
        <v>2026</v>
      </c>
      <c r="F202" s="69" t="s">
        <v>2027</v>
      </c>
      <c r="G202" s="69" t="s">
        <v>2028</v>
      </c>
      <c r="H202" s="69" t="s">
        <v>2029</v>
      </c>
      <c r="I202" s="69" t="s">
        <v>2030</v>
      </c>
      <c r="J202" s="69" t="s">
        <v>2031</v>
      </c>
    </row>
    <row r="203" spans="1:13" ht="48.4" customHeight="1">
      <c r="A203" s="66" t="s">
        <v>2032</v>
      </c>
      <c r="B203" s="67" t="s">
        <v>2032</v>
      </c>
      <c r="C203" s="67" t="s">
        <v>2033</v>
      </c>
      <c r="D203" s="67" t="s">
        <v>2034</v>
      </c>
      <c r="E203" s="67" t="s">
        <v>2035</v>
      </c>
      <c r="F203" s="67" t="s">
        <v>2036</v>
      </c>
      <c r="G203" s="67" t="s">
        <v>2037</v>
      </c>
      <c r="H203" s="67" t="s">
        <v>2038</v>
      </c>
      <c r="I203" s="67" t="s">
        <v>2039</v>
      </c>
      <c r="J203" s="67" t="s">
        <v>2040</v>
      </c>
    </row>
    <row r="204" spans="1:13" ht="16.149999999999999" customHeight="1">
      <c r="A204" s="66" t="s">
        <v>2041</v>
      </c>
      <c r="B204" s="67" t="s">
        <v>2041</v>
      </c>
      <c r="C204" s="67" t="s">
        <v>2042</v>
      </c>
      <c r="D204" s="67" t="s">
        <v>2043</v>
      </c>
      <c r="E204" s="67" t="s">
        <v>2044</v>
      </c>
      <c r="F204" s="67" t="s">
        <v>2045</v>
      </c>
    </row>
    <row r="205" spans="1:13" ht="16.149999999999999" customHeight="1">
      <c r="A205" s="66" t="s">
        <v>2046</v>
      </c>
      <c r="B205" s="67" t="s">
        <v>2046</v>
      </c>
      <c r="C205" s="67" t="s">
        <v>2047</v>
      </c>
      <c r="D205" s="67" t="s">
        <v>2048</v>
      </c>
      <c r="E205" s="67" t="s">
        <v>2049</v>
      </c>
      <c r="F205" s="67" t="s">
        <v>2050</v>
      </c>
      <c r="G205" s="67" t="s">
        <v>2051</v>
      </c>
      <c r="H205" s="67" t="s">
        <v>2052</v>
      </c>
      <c r="I205" s="67" t="s">
        <v>2053</v>
      </c>
      <c r="J205" s="67" t="s">
        <v>2054</v>
      </c>
      <c r="K205" s="67" t="s">
        <v>2055</v>
      </c>
      <c r="L205" s="67" t="s">
        <v>2056</v>
      </c>
    </row>
    <row r="206" spans="1:13" ht="32.25" customHeight="1">
      <c r="A206" s="66" t="s">
        <v>2057</v>
      </c>
      <c r="B206" s="67" t="s">
        <v>2057</v>
      </c>
      <c r="C206" s="67" t="s">
        <v>2058</v>
      </c>
      <c r="D206" s="67" t="s">
        <v>2059</v>
      </c>
      <c r="E206" s="67" t="s">
        <v>2060</v>
      </c>
      <c r="F206" s="67" t="s">
        <v>2061</v>
      </c>
    </row>
    <row r="207" spans="1:13" ht="64.5" customHeight="1">
      <c r="A207" s="66" t="s">
        <v>2062</v>
      </c>
      <c r="B207" s="67" t="s">
        <v>2062</v>
      </c>
      <c r="C207" s="67" t="s">
        <v>2063</v>
      </c>
      <c r="D207" s="67" t="s">
        <v>2064</v>
      </c>
      <c r="E207" s="67" t="s">
        <v>2065</v>
      </c>
      <c r="F207" s="67" t="s">
        <v>2066</v>
      </c>
      <c r="G207" s="67" t="s">
        <v>2067</v>
      </c>
      <c r="H207" s="67" t="s">
        <v>2068</v>
      </c>
      <c r="I207" s="67" t="s">
        <v>2069</v>
      </c>
      <c r="J207" s="67" t="s">
        <v>2070</v>
      </c>
      <c r="K207" s="67" t="s">
        <v>2071</v>
      </c>
    </row>
    <row r="208" spans="1:13" ht="64.5" customHeight="1">
      <c r="A208" s="66" t="s">
        <v>2072</v>
      </c>
      <c r="B208" s="67" t="s">
        <v>2072</v>
      </c>
      <c r="C208" s="67" t="s">
        <v>2073</v>
      </c>
      <c r="D208" s="67" t="s">
        <v>2074</v>
      </c>
      <c r="E208" s="67" t="s">
        <v>2075</v>
      </c>
      <c r="F208" s="67" t="s">
        <v>2076</v>
      </c>
      <c r="G208" s="67" t="s">
        <v>2077</v>
      </c>
      <c r="H208" s="67" t="s">
        <v>2078</v>
      </c>
      <c r="I208" s="67" t="s">
        <v>2079</v>
      </c>
    </row>
    <row r="209" spans="1:18" ht="32.25" customHeight="1">
      <c r="A209" s="67" t="s">
        <v>2080</v>
      </c>
      <c r="B209" s="70" t="s">
        <v>2081</v>
      </c>
      <c r="C209" s="70" t="s">
        <v>2082</v>
      </c>
      <c r="D209" s="70" t="s">
        <v>2083</v>
      </c>
      <c r="E209" s="70" t="s">
        <v>2084</v>
      </c>
      <c r="F209" s="70" t="s">
        <v>2085</v>
      </c>
      <c r="G209" s="70" t="s">
        <v>2086</v>
      </c>
      <c r="H209" s="67" t="s">
        <v>2087</v>
      </c>
      <c r="I209" s="67" t="s">
        <v>2088</v>
      </c>
      <c r="J209" s="67" t="s">
        <v>2089</v>
      </c>
      <c r="K209" s="70" t="s">
        <v>2090</v>
      </c>
    </row>
    <row r="210" spans="1:18" ht="48.4" customHeight="1">
      <c r="A210" s="67" t="s">
        <v>2091</v>
      </c>
      <c r="B210" s="67" t="s">
        <v>2092</v>
      </c>
      <c r="C210" s="67" t="s">
        <v>2093</v>
      </c>
      <c r="D210" s="67" t="s">
        <v>2094</v>
      </c>
      <c r="E210" s="67" t="s">
        <v>2095</v>
      </c>
      <c r="F210" s="67" t="s">
        <v>2096</v>
      </c>
      <c r="G210" s="67" t="s">
        <v>2097</v>
      </c>
      <c r="H210" s="67" t="s">
        <v>2098</v>
      </c>
      <c r="I210" s="67" t="s">
        <v>2099</v>
      </c>
      <c r="J210" s="67" t="s">
        <v>2100</v>
      </c>
      <c r="K210" s="67" t="s">
        <v>2101</v>
      </c>
      <c r="L210" s="67" t="s">
        <v>2102</v>
      </c>
      <c r="M210" s="67" t="s">
        <v>2103</v>
      </c>
      <c r="N210" s="67" t="s">
        <v>2104</v>
      </c>
    </row>
    <row r="211" spans="1:18" ht="48.4" customHeight="1">
      <c r="A211" s="67" t="s">
        <v>2105</v>
      </c>
      <c r="B211" s="67" t="s">
        <v>2106</v>
      </c>
      <c r="C211" s="67" t="s">
        <v>2107</v>
      </c>
      <c r="D211" s="67" t="s">
        <v>2108</v>
      </c>
      <c r="E211" s="67" t="s">
        <v>2109</v>
      </c>
      <c r="F211" s="67" t="s">
        <v>2110</v>
      </c>
      <c r="G211" s="67" t="s">
        <v>2111</v>
      </c>
      <c r="H211" s="67" t="s">
        <v>2112</v>
      </c>
      <c r="I211" s="67" t="s">
        <v>2113</v>
      </c>
    </row>
    <row r="212" spans="1:18" ht="48.4" customHeight="1">
      <c r="A212" s="67" t="s">
        <v>2114</v>
      </c>
      <c r="B212" s="67" t="s">
        <v>2115</v>
      </c>
      <c r="C212" s="67" t="s">
        <v>2116</v>
      </c>
      <c r="D212" s="67" t="s">
        <v>2117</v>
      </c>
    </row>
    <row r="213" spans="1:18" ht="48.4" customHeight="1">
      <c r="A213" s="67" t="s">
        <v>2118</v>
      </c>
      <c r="B213" s="67" t="s">
        <v>2119</v>
      </c>
      <c r="C213" s="67" t="s">
        <v>2120</v>
      </c>
      <c r="D213" s="67" t="s">
        <v>2121</v>
      </c>
      <c r="E213" s="67" t="s">
        <v>2122</v>
      </c>
      <c r="F213" s="67" t="s">
        <v>2123</v>
      </c>
      <c r="G213" s="67" t="s">
        <v>2124</v>
      </c>
      <c r="H213" s="67" t="s">
        <v>2125</v>
      </c>
      <c r="I213" s="67" t="s">
        <v>2126</v>
      </c>
      <c r="J213" s="67" t="s">
        <v>2127</v>
      </c>
      <c r="K213" s="67" t="s">
        <v>2128</v>
      </c>
      <c r="L213" s="67" t="s">
        <v>2129</v>
      </c>
      <c r="M213" s="67" t="s">
        <v>2130</v>
      </c>
    </row>
    <row r="214" spans="1:18" ht="48.4" customHeight="1">
      <c r="A214" s="67" t="s">
        <v>2131</v>
      </c>
      <c r="B214" s="67" t="s">
        <v>2132</v>
      </c>
      <c r="C214" s="67" t="s">
        <v>2133</v>
      </c>
      <c r="D214" s="67" t="s">
        <v>2134</v>
      </c>
      <c r="E214" s="67" t="s">
        <v>2135</v>
      </c>
      <c r="F214" s="67" t="s">
        <v>2136</v>
      </c>
    </row>
    <row r="215" spans="1:18" ht="48.4" customHeight="1">
      <c r="A215" s="67" t="s">
        <v>2137</v>
      </c>
      <c r="B215" s="67" t="s">
        <v>2138</v>
      </c>
      <c r="C215" s="67" t="s">
        <v>2139</v>
      </c>
      <c r="D215" s="67" t="s">
        <v>2140</v>
      </c>
      <c r="E215" s="67" t="s">
        <v>2141</v>
      </c>
    </row>
    <row r="216" spans="1:18" ht="32.25" customHeight="1">
      <c r="A216" s="67" t="s">
        <v>2142</v>
      </c>
      <c r="B216" s="67" t="s">
        <v>2143</v>
      </c>
      <c r="C216" s="67" t="s">
        <v>2144</v>
      </c>
      <c r="D216" s="67" t="s">
        <v>2145</v>
      </c>
    </row>
    <row r="217" spans="1:18" ht="15" customHeight="1">
      <c r="A217" s="36" t="s">
        <v>2702</v>
      </c>
      <c r="B217" s="36" t="s">
        <v>2147</v>
      </c>
      <c r="C217" s="36" t="s">
        <v>2148</v>
      </c>
      <c r="D217" s="36" t="s">
        <v>2149</v>
      </c>
      <c r="E217" s="36" t="s">
        <v>2150</v>
      </c>
      <c r="F217" s="36" t="s">
        <v>2151</v>
      </c>
      <c r="G217" s="36" t="s">
        <v>2152</v>
      </c>
      <c r="H217" s="36" t="s">
        <v>2153</v>
      </c>
      <c r="I217" s="36" t="s">
        <v>2154</v>
      </c>
      <c r="J217" s="36" t="s">
        <v>2155</v>
      </c>
      <c r="K217" s="36" t="s">
        <v>2156</v>
      </c>
      <c r="L217" s="36" t="s">
        <v>2157</v>
      </c>
      <c r="M217" s="36" t="s">
        <v>2158</v>
      </c>
      <c r="N217" s="36" t="s">
        <v>2159</v>
      </c>
      <c r="O217" s="36" t="s">
        <v>2160</v>
      </c>
      <c r="P217" s="36" t="s">
        <v>2161</v>
      </c>
      <c r="Q217" s="36" t="s">
        <v>2162</v>
      </c>
      <c r="R217" s="36" t="s">
        <v>2163</v>
      </c>
    </row>
    <row r="218" spans="1:18" ht="15" customHeight="1">
      <c r="A218" s="66" t="s">
        <v>2165</v>
      </c>
      <c r="B218" s="66" t="s">
        <v>2166</v>
      </c>
      <c r="C218" s="66" t="s">
        <v>2167</v>
      </c>
      <c r="D218" s="66" t="s">
        <v>2168</v>
      </c>
      <c r="E218" s="66" t="s">
        <v>2169</v>
      </c>
      <c r="F218" s="66" t="s">
        <v>2170</v>
      </c>
      <c r="G218" s="66" t="s">
        <v>2171</v>
      </c>
      <c r="H218" s="66" t="s">
        <v>2172</v>
      </c>
      <c r="I218" s="66" t="s">
        <v>2173</v>
      </c>
      <c r="J218" s="66" t="s">
        <v>2174</v>
      </c>
      <c r="K218" s="66" t="s">
        <v>2175</v>
      </c>
      <c r="L218" s="66" t="s">
        <v>2176</v>
      </c>
      <c r="M218" s="66" t="s">
        <v>2177</v>
      </c>
      <c r="N218" s="66" t="s">
        <v>2178</v>
      </c>
    </row>
    <row r="219" spans="1:18" ht="15" customHeight="1">
      <c r="A219" s="66" t="s">
        <v>2179</v>
      </c>
      <c r="B219" s="66" t="s">
        <v>2180</v>
      </c>
      <c r="C219" s="66" t="s">
        <v>2181</v>
      </c>
      <c r="D219" s="66" t="s">
        <v>2182</v>
      </c>
      <c r="E219" s="66" t="s">
        <v>2183</v>
      </c>
      <c r="F219" s="66" t="s">
        <v>2184</v>
      </c>
      <c r="G219" s="66" t="s">
        <v>2185</v>
      </c>
      <c r="H219" s="66" t="s">
        <v>2186</v>
      </c>
      <c r="I219" s="66" t="s">
        <v>2187</v>
      </c>
      <c r="J219" s="66" t="s">
        <v>2188</v>
      </c>
      <c r="K219" s="66" t="s">
        <v>2189</v>
      </c>
      <c r="L219" s="66" t="s">
        <v>2190</v>
      </c>
    </row>
    <row r="220" spans="1:18" ht="15" customHeight="1">
      <c r="A220" s="66" t="s">
        <v>2191</v>
      </c>
      <c r="B220" s="66" t="s">
        <v>2192</v>
      </c>
      <c r="C220" s="66" t="s">
        <v>2193</v>
      </c>
      <c r="D220" s="66" t="s">
        <v>2194</v>
      </c>
      <c r="E220" s="66" t="s">
        <v>2195</v>
      </c>
      <c r="F220" s="66" t="s">
        <v>2196</v>
      </c>
      <c r="G220" s="66" t="s">
        <v>2197</v>
      </c>
      <c r="H220" s="66" t="s">
        <v>2198</v>
      </c>
      <c r="I220" s="66" t="s">
        <v>2199</v>
      </c>
      <c r="J220" s="66" t="s">
        <v>2200</v>
      </c>
      <c r="K220" s="66" t="s">
        <v>2201</v>
      </c>
      <c r="L220" s="66" t="s">
        <v>2202</v>
      </c>
    </row>
    <row r="221" spans="1:18" ht="15" customHeight="1">
      <c r="A221" s="66" t="s">
        <v>2203</v>
      </c>
      <c r="B221" s="66" t="s">
        <v>2204</v>
      </c>
      <c r="C221" s="66" t="s">
        <v>2205</v>
      </c>
      <c r="D221" s="66" t="s">
        <v>2206</v>
      </c>
      <c r="E221" s="66" t="s">
        <v>2207</v>
      </c>
      <c r="F221" s="66" t="s">
        <v>2208</v>
      </c>
      <c r="G221" s="66" t="s">
        <v>2209</v>
      </c>
    </row>
    <row r="222" spans="1:18" ht="15" customHeight="1">
      <c r="A222" s="66" t="s">
        <v>2210</v>
      </c>
      <c r="B222" s="66" t="s">
        <v>2211</v>
      </c>
      <c r="C222" s="66" t="s">
        <v>2212</v>
      </c>
      <c r="D222" s="66" t="s">
        <v>2213</v>
      </c>
      <c r="E222" s="66" t="s">
        <v>2214</v>
      </c>
      <c r="F222" s="66" t="s">
        <v>2215</v>
      </c>
    </row>
    <row r="223" spans="1:18" ht="15" customHeight="1">
      <c r="A223" s="66" t="s">
        <v>2216</v>
      </c>
      <c r="B223" s="66" t="s">
        <v>2217</v>
      </c>
      <c r="C223" s="66" t="s">
        <v>2218</v>
      </c>
      <c r="D223" s="66" t="s">
        <v>2219</v>
      </c>
      <c r="E223" s="66" t="s">
        <v>2220</v>
      </c>
      <c r="F223" s="66" t="s">
        <v>2221</v>
      </c>
      <c r="G223" s="66" t="s">
        <v>2222</v>
      </c>
      <c r="H223" s="66" t="s">
        <v>2223</v>
      </c>
    </row>
    <row r="224" spans="1:18" ht="15" customHeight="1">
      <c r="A224" s="66" t="s">
        <v>2224</v>
      </c>
      <c r="B224" s="66" t="s">
        <v>2225</v>
      </c>
      <c r="C224" s="66" t="s">
        <v>2226</v>
      </c>
      <c r="D224" s="66" t="s">
        <v>2227</v>
      </c>
      <c r="E224" s="66" t="s">
        <v>2228</v>
      </c>
      <c r="F224" s="66" t="s">
        <v>2229</v>
      </c>
      <c r="G224" s="66" t="s">
        <v>2230</v>
      </c>
      <c r="H224" s="66" t="s">
        <v>2231</v>
      </c>
      <c r="I224" s="66" t="s">
        <v>2232</v>
      </c>
      <c r="J224" s="66" t="s">
        <v>2233</v>
      </c>
    </row>
    <row r="225" spans="1:10" ht="15" customHeight="1">
      <c r="A225" s="66" t="s">
        <v>2234</v>
      </c>
      <c r="B225" s="66" t="s">
        <v>2235</v>
      </c>
      <c r="C225" s="66" t="s">
        <v>2236</v>
      </c>
      <c r="D225" s="66" t="s">
        <v>2237</v>
      </c>
      <c r="E225" s="66" t="s">
        <v>2238</v>
      </c>
      <c r="F225" s="66" t="s">
        <v>2239</v>
      </c>
      <c r="G225" s="66" t="s">
        <v>2240</v>
      </c>
    </row>
    <row r="226" spans="1:10" ht="15" customHeight="1">
      <c r="A226" s="66" t="s">
        <v>2241</v>
      </c>
      <c r="B226" s="66" t="s">
        <v>2242</v>
      </c>
      <c r="C226" s="66" t="s">
        <v>2243</v>
      </c>
      <c r="D226" s="66" t="s">
        <v>2244</v>
      </c>
      <c r="E226" s="66" t="s">
        <v>2245</v>
      </c>
    </row>
    <row r="227" spans="1:10" ht="15" customHeight="1">
      <c r="A227" s="66" t="s">
        <v>2246</v>
      </c>
      <c r="B227" s="66" t="s">
        <v>2247</v>
      </c>
      <c r="C227" s="66" t="s">
        <v>2248</v>
      </c>
      <c r="D227" s="66" t="s">
        <v>2249</v>
      </c>
      <c r="E227" s="66" t="s">
        <v>2250</v>
      </c>
      <c r="F227" s="66" t="s">
        <v>2251</v>
      </c>
      <c r="G227" s="66" t="s">
        <v>2252</v>
      </c>
      <c r="H227" s="66" t="s">
        <v>2253</v>
      </c>
      <c r="I227" s="66" t="s">
        <v>2254</v>
      </c>
      <c r="J227" s="66" t="s">
        <v>2255</v>
      </c>
    </row>
    <row r="228" spans="1:10" ht="15" customHeight="1">
      <c r="A228" s="66" t="s">
        <v>2256</v>
      </c>
      <c r="B228" s="66" t="s">
        <v>2257</v>
      </c>
      <c r="C228" s="66" t="s">
        <v>2258</v>
      </c>
      <c r="D228" s="66" t="s">
        <v>2259</v>
      </c>
      <c r="E228" s="66" t="s">
        <v>2260</v>
      </c>
      <c r="F228" s="66" t="s">
        <v>2261</v>
      </c>
      <c r="G228" s="66" t="s">
        <v>2262</v>
      </c>
      <c r="H228" s="66" t="s">
        <v>2263</v>
      </c>
      <c r="I228" s="66" t="s">
        <v>2264</v>
      </c>
      <c r="J228" s="66" t="s">
        <v>2265</v>
      </c>
    </row>
    <row r="229" spans="1:10" ht="15" customHeight="1">
      <c r="A229" s="36" t="s">
        <v>2267</v>
      </c>
      <c r="B229" s="36" t="s">
        <v>2267</v>
      </c>
    </row>
    <row r="230" spans="1:10" ht="15" customHeight="1">
      <c r="A230" s="36" t="s">
        <v>2268</v>
      </c>
      <c r="B230" s="36" t="s">
        <v>2268</v>
      </c>
    </row>
    <row r="231" spans="1:10" ht="15" customHeight="1">
      <c r="A231" s="36" t="s">
        <v>2269</v>
      </c>
      <c r="B231" s="36" t="s">
        <v>2269</v>
      </c>
    </row>
    <row r="232" spans="1:10" ht="15" customHeight="1">
      <c r="A232" s="36" t="s">
        <v>2270</v>
      </c>
      <c r="B232" s="36" t="s">
        <v>2270</v>
      </c>
    </row>
    <row r="233" spans="1:10" ht="15" customHeight="1">
      <c r="A233" s="36" t="s">
        <v>2271</v>
      </c>
      <c r="B233" s="36" t="s">
        <v>2271</v>
      </c>
    </row>
    <row r="234" spans="1:10" ht="15" customHeight="1">
      <c r="A234" s="36" t="s">
        <v>2272</v>
      </c>
      <c r="B234" s="36" t="s">
        <v>2272</v>
      </c>
    </row>
    <row r="235" spans="1:10" ht="15" customHeight="1">
      <c r="A235" s="36" t="s">
        <v>2273</v>
      </c>
      <c r="B235" s="36" t="s">
        <v>2273</v>
      </c>
    </row>
    <row r="236" spans="1:10" ht="15" customHeight="1">
      <c r="A236" s="36" t="s">
        <v>2274</v>
      </c>
      <c r="B236" s="36" t="s">
        <v>2274</v>
      </c>
    </row>
    <row r="237" spans="1:10" ht="15" customHeight="1">
      <c r="A237" s="36" t="s">
        <v>2275</v>
      </c>
      <c r="B237" s="36" t="s">
        <v>2275</v>
      </c>
    </row>
    <row r="238" spans="1:10" ht="15" customHeight="1">
      <c r="A238" s="36" t="s">
        <v>2276</v>
      </c>
      <c r="B238" s="36" t="s">
        <v>2276</v>
      </c>
    </row>
    <row r="239" spans="1:10" ht="15" customHeight="1">
      <c r="A239" s="36" t="s">
        <v>2277</v>
      </c>
      <c r="B239" s="36" t="s">
        <v>2277</v>
      </c>
    </row>
    <row r="240" spans="1:10" ht="15" customHeight="1">
      <c r="A240" s="36" t="s">
        <v>2278</v>
      </c>
      <c r="B240" s="36" t="s">
        <v>2278</v>
      </c>
    </row>
    <row r="241" spans="1:17" ht="15" customHeight="1">
      <c r="A241" s="36" t="s">
        <v>2279</v>
      </c>
      <c r="B241" s="36" t="s">
        <v>2279</v>
      </c>
    </row>
    <row r="242" spans="1:17" ht="15" customHeight="1">
      <c r="A242" s="36" t="s">
        <v>2280</v>
      </c>
      <c r="B242" s="36" t="s">
        <v>2280</v>
      </c>
    </row>
    <row r="243" spans="1:17" ht="15" customHeight="1">
      <c r="A243" s="36" t="s">
        <v>2281</v>
      </c>
      <c r="B243" s="36" t="s">
        <v>2281</v>
      </c>
    </row>
    <row r="244" spans="1:17" ht="15" customHeight="1">
      <c r="A244" s="36" t="s">
        <v>2282</v>
      </c>
      <c r="B244" s="36" t="s">
        <v>2282</v>
      </c>
    </row>
    <row r="245" spans="1:17" ht="15" customHeight="1">
      <c r="A245" s="36" t="s">
        <v>2283</v>
      </c>
      <c r="B245" s="36" t="s">
        <v>2283</v>
      </c>
    </row>
    <row r="246" spans="1:17" ht="15" customHeight="1">
      <c r="A246" s="36" t="s">
        <v>2284</v>
      </c>
      <c r="B246" s="36" t="s">
        <v>2284</v>
      </c>
    </row>
    <row r="247" spans="1:17" ht="15" customHeight="1">
      <c r="A247" s="36" t="s">
        <v>2703</v>
      </c>
      <c r="B247" s="36" t="s">
        <v>2703</v>
      </c>
    </row>
    <row r="248" spans="1:17" ht="15" customHeight="1">
      <c r="A248" s="36" t="s">
        <v>2704</v>
      </c>
      <c r="B248" s="36" t="s">
        <v>2286</v>
      </c>
      <c r="C248" s="36" t="s">
        <v>2287</v>
      </c>
      <c r="D248" s="36" t="s">
        <v>2288</v>
      </c>
      <c r="E248" s="36" t="s">
        <v>2289</v>
      </c>
      <c r="F248" s="36" t="s">
        <v>2290</v>
      </c>
      <c r="G248" s="36" t="s">
        <v>2291</v>
      </c>
      <c r="H248" s="36" t="s">
        <v>2292</v>
      </c>
      <c r="I248" s="36" t="s">
        <v>2293</v>
      </c>
      <c r="J248" s="36" t="s">
        <v>2294</v>
      </c>
      <c r="K248" s="36" t="s">
        <v>1090</v>
      </c>
      <c r="L248" s="36" t="s">
        <v>2295</v>
      </c>
      <c r="M248" s="36" t="s">
        <v>2296</v>
      </c>
      <c r="N248" s="36" t="s">
        <v>2297</v>
      </c>
      <c r="O248" s="36" t="s">
        <v>2298</v>
      </c>
      <c r="P248" s="36" t="s">
        <v>2299</v>
      </c>
      <c r="Q248" s="36" t="s">
        <v>2300</v>
      </c>
    </row>
    <row r="249" spans="1:17" ht="15" customHeight="1">
      <c r="A249" s="66" t="s">
        <v>2302</v>
      </c>
      <c r="B249" s="66" t="s">
        <v>1043</v>
      </c>
      <c r="C249" s="66" t="s">
        <v>2303</v>
      </c>
      <c r="D249" s="66" t="s">
        <v>2304</v>
      </c>
      <c r="E249" s="66" t="s">
        <v>2305</v>
      </c>
      <c r="F249" s="66" t="s">
        <v>2306</v>
      </c>
      <c r="G249" s="66" t="s">
        <v>2307</v>
      </c>
      <c r="H249" s="66" t="s">
        <v>2308</v>
      </c>
      <c r="I249" s="66" t="s">
        <v>2309</v>
      </c>
      <c r="J249" s="66" t="s">
        <v>2310</v>
      </c>
      <c r="K249" s="66" t="s">
        <v>2311</v>
      </c>
      <c r="L249" s="66" t="s">
        <v>2312</v>
      </c>
      <c r="M249" s="66" t="s">
        <v>2313</v>
      </c>
    </row>
    <row r="250" spans="1:17" ht="15" customHeight="1">
      <c r="A250" s="66" t="s">
        <v>2314</v>
      </c>
      <c r="B250" s="66" t="s">
        <v>2315</v>
      </c>
      <c r="C250" s="66" t="s">
        <v>2316</v>
      </c>
      <c r="D250" s="66" t="s">
        <v>2317</v>
      </c>
      <c r="E250" s="66" t="s">
        <v>2318</v>
      </c>
      <c r="F250" s="66" t="s">
        <v>2319</v>
      </c>
      <c r="G250" s="66" t="s">
        <v>2320</v>
      </c>
    </row>
    <row r="251" spans="1:17" ht="15" customHeight="1">
      <c r="A251" s="66" t="s">
        <v>2321</v>
      </c>
      <c r="B251" s="66" t="s">
        <v>2322</v>
      </c>
      <c r="C251" s="66" t="s">
        <v>2323</v>
      </c>
      <c r="D251" s="66" t="s">
        <v>2324</v>
      </c>
      <c r="E251" s="66" t="s">
        <v>2325</v>
      </c>
      <c r="F251" s="66" t="s">
        <v>2326</v>
      </c>
      <c r="G251" s="66" t="s">
        <v>2327</v>
      </c>
      <c r="H251" s="66" t="s">
        <v>2328</v>
      </c>
      <c r="I251" s="66" t="s">
        <v>2329</v>
      </c>
      <c r="J251" s="66" t="s">
        <v>2330</v>
      </c>
      <c r="K251" s="66" t="s">
        <v>2331</v>
      </c>
    </row>
    <row r="252" spans="1:17" ht="15" customHeight="1">
      <c r="A252" s="66" t="s">
        <v>2332</v>
      </c>
      <c r="B252" s="66" t="s">
        <v>2333</v>
      </c>
      <c r="C252" s="66" t="s">
        <v>2334</v>
      </c>
      <c r="D252" s="66" t="s">
        <v>2335</v>
      </c>
      <c r="E252" s="66" t="s">
        <v>2336</v>
      </c>
      <c r="F252" s="66" t="s">
        <v>2337</v>
      </c>
      <c r="G252" s="66" t="s">
        <v>2338</v>
      </c>
      <c r="H252" s="66" t="s">
        <v>2339</v>
      </c>
      <c r="I252" s="66" t="s">
        <v>2340</v>
      </c>
      <c r="J252" s="66" t="s">
        <v>2341</v>
      </c>
      <c r="K252" s="66" t="s">
        <v>2342</v>
      </c>
    </row>
    <row r="253" spans="1:17" ht="15" customHeight="1">
      <c r="A253" s="66" t="s">
        <v>2343</v>
      </c>
      <c r="B253" s="66" t="s">
        <v>2344</v>
      </c>
      <c r="C253" s="66" t="s">
        <v>2345</v>
      </c>
      <c r="D253" s="66" t="s">
        <v>2346</v>
      </c>
      <c r="E253" s="66" t="s">
        <v>2347</v>
      </c>
      <c r="F253" s="66" t="s">
        <v>2348</v>
      </c>
      <c r="G253" s="66" t="s">
        <v>2349</v>
      </c>
      <c r="H253" s="66" t="s">
        <v>2350</v>
      </c>
      <c r="I253" s="66" t="s">
        <v>2351</v>
      </c>
    </row>
    <row r="254" spans="1:17" ht="15" customHeight="1">
      <c r="A254" s="66" t="s">
        <v>2352</v>
      </c>
      <c r="B254" s="66" t="s">
        <v>2353</v>
      </c>
      <c r="C254" s="66" t="s">
        <v>2354</v>
      </c>
      <c r="D254" s="66" t="s">
        <v>2355</v>
      </c>
      <c r="E254" s="66" t="s">
        <v>2356</v>
      </c>
      <c r="F254" s="66" t="s">
        <v>2357</v>
      </c>
    </row>
    <row r="255" spans="1:17" ht="15" customHeight="1">
      <c r="A255" s="66" t="s">
        <v>2358</v>
      </c>
      <c r="B255" s="66" t="s">
        <v>2359</v>
      </c>
      <c r="C255" s="66" t="s">
        <v>2360</v>
      </c>
      <c r="D255" s="66" t="s">
        <v>2361</v>
      </c>
      <c r="E255" s="66" t="s">
        <v>2362</v>
      </c>
      <c r="F255" s="66" t="s">
        <v>2363</v>
      </c>
      <c r="G255" s="66" t="s">
        <v>2364</v>
      </c>
      <c r="H255" s="66" t="s">
        <v>2365</v>
      </c>
      <c r="I255" s="66" t="s">
        <v>2366</v>
      </c>
    </row>
    <row r="256" spans="1:17" ht="15" customHeight="1">
      <c r="A256" s="66" t="s">
        <v>2367</v>
      </c>
      <c r="B256" s="66" t="s">
        <v>2368</v>
      </c>
      <c r="C256" s="66" t="s">
        <v>2369</v>
      </c>
      <c r="D256" s="66" t="s">
        <v>2370</v>
      </c>
      <c r="E256" s="66" t="s">
        <v>2371</v>
      </c>
      <c r="F256" s="66" t="s">
        <v>2372</v>
      </c>
    </row>
    <row r="257" spans="1:14" ht="15" customHeight="1">
      <c r="A257" s="66" t="s">
        <v>2373</v>
      </c>
      <c r="B257" s="66" t="s">
        <v>2374</v>
      </c>
      <c r="C257" s="66" t="s">
        <v>2375</v>
      </c>
      <c r="D257" s="66" t="s">
        <v>2376</v>
      </c>
      <c r="E257" s="66" t="s">
        <v>2377</v>
      </c>
      <c r="F257" s="66" t="s">
        <v>2378</v>
      </c>
      <c r="G257" s="66" t="s">
        <v>2379</v>
      </c>
      <c r="H257" s="66" t="s">
        <v>2380</v>
      </c>
      <c r="I257" s="66" t="s">
        <v>2381</v>
      </c>
    </row>
    <row r="258" spans="1:14" ht="15" customHeight="1">
      <c r="A258" s="66" t="s">
        <v>2383</v>
      </c>
      <c r="B258" s="66" t="s">
        <v>1894</v>
      </c>
      <c r="C258" s="66" t="s">
        <v>2384</v>
      </c>
      <c r="D258" s="66" t="s">
        <v>2385</v>
      </c>
      <c r="E258" s="66" t="s">
        <v>2386</v>
      </c>
      <c r="F258" s="66" t="s">
        <v>2387</v>
      </c>
      <c r="G258" s="66" t="s">
        <v>2388</v>
      </c>
      <c r="H258" s="66" t="s">
        <v>2389</v>
      </c>
      <c r="I258" s="66" t="s">
        <v>2390</v>
      </c>
      <c r="J258" s="66" t="s">
        <v>2391</v>
      </c>
      <c r="K258" s="66" t="s">
        <v>2392</v>
      </c>
      <c r="L258" s="66" t="s">
        <v>2393</v>
      </c>
      <c r="M258" s="66" t="s">
        <v>2394</v>
      </c>
      <c r="N258" s="66" t="s">
        <v>2395</v>
      </c>
    </row>
    <row r="259" spans="1:14" ht="15" customHeight="1">
      <c r="A259" s="66" t="s">
        <v>2396</v>
      </c>
      <c r="B259" s="66" t="s">
        <v>2397</v>
      </c>
      <c r="C259" s="66" t="s">
        <v>2387</v>
      </c>
      <c r="D259" s="66" t="s">
        <v>2398</v>
      </c>
      <c r="E259" s="66" t="s">
        <v>2399</v>
      </c>
      <c r="F259" s="66" t="s">
        <v>2400</v>
      </c>
      <c r="G259" s="66" t="s">
        <v>2401</v>
      </c>
      <c r="H259" s="66" t="s">
        <v>2402</v>
      </c>
    </row>
    <row r="260" spans="1:14" ht="15" customHeight="1">
      <c r="A260" s="66" t="s">
        <v>2403</v>
      </c>
      <c r="B260" s="66" t="s">
        <v>2404</v>
      </c>
      <c r="C260" s="66" t="s">
        <v>2405</v>
      </c>
      <c r="D260" s="66" t="s">
        <v>2406</v>
      </c>
      <c r="E260" s="66" t="s">
        <v>2407</v>
      </c>
      <c r="F260" s="66" t="s">
        <v>2408</v>
      </c>
      <c r="G260" s="66" t="s">
        <v>2409</v>
      </c>
      <c r="H260" s="66" t="s">
        <v>2410</v>
      </c>
    </row>
    <row r="261" spans="1:14" ht="15" customHeight="1">
      <c r="A261" s="66" t="s">
        <v>2411</v>
      </c>
      <c r="B261" s="66" t="s">
        <v>2412</v>
      </c>
      <c r="C261" s="66" t="s">
        <v>2413</v>
      </c>
      <c r="D261" s="66" t="s">
        <v>2414</v>
      </c>
      <c r="E261" s="66" t="s">
        <v>2415</v>
      </c>
      <c r="F261" s="66" t="s">
        <v>2416</v>
      </c>
      <c r="G261" s="66" t="s">
        <v>2417</v>
      </c>
    </row>
    <row r="262" spans="1:14" ht="15" customHeight="1">
      <c r="A262" s="66" t="s">
        <v>2418</v>
      </c>
      <c r="B262" s="66" t="s">
        <v>2419</v>
      </c>
      <c r="C262" s="66" t="s">
        <v>2420</v>
      </c>
      <c r="D262" s="66" t="s">
        <v>2421</v>
      </c>
      <c r="E262" s="66" t="s">
        <v>2422</v>
      </c>
      <c r="F262" s="66" t="s">
        <v>2423</v>
      </c>
      <c r="G262" s="66" t="s">
        <v>2424</v>
      </c>
    </row>
    <row r="263" spans="1:14" ht="15" customHeight="1">
      <c r="A263" s="66" t="s">
        <v>2425</v>
      </c>
      <c r="B263" s="66" t="s">
        <v>2426</v>
      </c>
      <c r="C263" s="66" t="s">
        <v>2427</v>
      </c>
      <c r="D263" s="66" t="s">
        <v>2428</v>
      </c>
      <c r="E263" s="66" t="s">
        <v>2429</v>
      </c>
      <c r="F263" s="66" t="s">
        <v>2430</v>
      </c>
      <c r="G263" s="66" t="s">
        <v>2431</v>
      </c>
    </row>
    <row r="264" spans="1:14" ht="15" customHeight="1">
      <c r="A264" s="66" t="s">
        <v>2432</v>
      </c>
      <c r="B264" s="66" t="s">
        <v>2433</v>
      </c>
      <c r="C264" s="66" t="s">
        <v>2434</v>
      </c>
      <c r="D264" s="66" t="s">
        <v>2435</v>
      </c>
      <c r="E264" s="66" t="s">
        <v>2436</v>
      </c>
      <c r="F264" s="66" t="s">
        <v>2437</v>
      </c>
      <c r="G264" s="66" t="s">
        <v>2438</v>
      </c>
      <c r="H264" s="66" t="s">
        <v>2439</v>
      </c>
    </row>
    <row r="265" spans="1:14" ht="15" customHeight="1">
      <c r="A265" s="66" t="s">
        <v>2440</v>
      </c>
      <c r="B265" s="66" t="s">
        <v>2441</v>
      </c>
      <c r="C265" s="66" t="s">
        <v>2442</v>
      </c>
      <c r="D265" s="66" t="s">
        <v>2443</v>
      </c>
      <c r="E265" s="66" t="s">
        <v>2444</v>
      </c>
    </row>
    <row r="266" spans="1:14" ht="15" customHeight="1">
      <c r="A266" s="66" t="s">
        <v>2445</v>
      </c>
      <c r="B266" s="66" t="s">
        <v>2446</v>
      </c>
      <c r="C266" s="66" t="s">
        <v>1104</v>
      </c>
      <c r="D266" s="66" t="s">
        <v>2447</v>
      </c>
      <c r="E266" s="66" t="s">
        <v>2448</v>
      </c>
      <c r="F266" s="66" t="s">
        <v>2449</v>
      </c>
      <c r="G266" s="66" t="s">
        <v>2450</v>
      </c>
      <c r="H266" s="66" t="s">
        <v>2451</v>
      </c>
    </row>
    <row r="267" spans="1:14" ht="15" customHeight="1">
      <c r="A267" s="66" t="s">
        <v>2452</v>
      </c>
      <c r="B267" s="66" t="s">
        <v>2453</v>
      </c>
      <c r="C267" s="66" t="s">
        <v>2454</v>
      </c>
      <c r="D267" s="66" t="s">
        <v>2455</v>
      </c>
      <c r="E267" s="66" t="s">
        <v>2456</v>
      </c>
      <c r="F267" s="66" t="s">
        <v>2457</v>
      </c>
      <c r="G267" s="66" t="s">
        <v>2458</v>
      </c>
      <c r="H267" s="66" t="s">
        <v>2459</v>
      </c>
    </row>
    <row r="268" spans="1:14" ht="15" customHeight="1">
      <c r="A268" s="66" t="s">
        <v>2460</v>
      </c>
      <c r="B268" s="66" t="s">
        <v>2461</v>
      </c>
      <c r="C268" s="66" t="s">
        <v>2462</v>
      </c>
      <c r="D268" s="66" t="s">
        <v>2463</v>
      </c>
      <c r="E268" s="66" t="s">
        <v>2464</v>
      </c>
      <c r="F268" s="66" t="s">
        <v>2465</v>
      </c>
      <c r="G268" s="66" t="s">
        <v>2466</v>
      </c>
      <c r="H268" s="66" t="s">
        <v>2467</v>
      </c>
      <c r="I268" s="66" t="s">
        <v>2468</v>
      </c>
      <c r="J268" s="66" t="s">
        <v>2469</v>
      </c>
      <c r="K268" s="66" t="s">
        <v>2470</v>
      </c>
    </row>
    <row r="269" spans="1:14" ht="15" customHeight="1">
      <c r="A269" s="66" t="s">
        <v>2471</v>
      </c>
      <c r="B269" s="66" t="s">
        <v>2472</v>
      </c>
      <c r="C269" s="66" t="s">
        <v>2473</v>
      </c>
      <c r="D269" s="66" t="s">
        <v>2474</v>
      </c>
      <c r="E269" s="66" t="s">
        <v>2475</v>
      </c>
      <c r="F269" s="66" t="s">
        <v>2476</v>
      </c>
      <c r="G269" s="66" t="s">
        <v>2477</v>
      </c>
    </row>
    <row r="270" spans="1:14" ht="15" customHeight="1">
      <c r="A270" s="66" t="s">
        <v>2478</v>
      </c>
      <c r="B270" s="66" t="s">
        <v>2479</v>
      </c>
      <c r="C270" s="66" t="s">
        <v>2480</v>
      </c>
      <c r="D270" s="66" t="s">
        <v>2481</v>
      </c>
      <c r="E270" s="66" t="s">
        <v>2482</v>
      </c>
      <c r="F270" s="66" t="s">
        <v>2483</v>
      </c>
      <c r="G270" s="66" t="s">
        <v>2484</v>
      </c>
      <c r="H270" s="66" t="s">
        <v>2485</v>
      </c>
      <c r="I270" s="66" t="s">
        <v>2486</v>
      </c>
    </row>
    <row r="271" spans="1:14" ht="15" customHeight="1">
      <c r="A271" s="66" t="s">
        <v>2487</v>
      </c>
      <c r="B271" s="66" t="s">
        <v>1098</v>
      </c>
      <c r="C271" s="66" t="s">
        <v>2488</v>
      </c>
      <c r="D271" s="66" t="s">
        <v>2489</v>
      </c>
      <c r="E271" s="66" t="s">
        <v>2490</v>
      </c>
      <c r="F271" s="66" t="s">
        <v>2491</v>
      </c>
      <c r="G271" s="66" t="s">
        <v>2492</v>
      </c>
      <c r="H271" s="66" t="s">
        <v>2493</v>
      </c>
    </row>
    <row r="272" spans="1:14" ht="15" customHeight="1">
      <c r="A272" s="66" t="s">
        <v>2495</v>
      </c>
      <c r="B272" s="66" t="s">
        <v>2496</v>
      </c>
      <c r="C272" s="66" t="s">
        <v>2497</v>
      </c>
      <c r="D272" s="66" t="s">
        <v>2498</v>
      </c>
      <c r="E272" s="66" t="s">
        <v>2499</v>
      </c>
      <c r="F272" s="66" t="s">
        <v>2500</v>
      </c>
    </row>
    <row r="273" spans="1:19" ht="15" customHeight="1">
      <c r="A273" s="66" t="s">
        <v>2501</v>
      </c>
      <c r="B273" s="66" t="s">
        <v>2502</v>
      </c>
      <c r="C273" s="66" t="s">
        <v>2503</v>
      </c>
      <c r="D273" s="66" t="s">
        <v>2504</v>
      </c>
      <c r="E273" s="66" t="s">
        <v>2505</v>
      </c>
      <c r="F273" s="66" t="s">
        <v>2506</v>
      </c>
    </row>
    <row r="274" spans="1:19" ht="15" customHeight="1">
      <c r="A274" s="66" t="s">
        <v>2494</v>
      </c>
      <c r="B274" s="66" t="s">
        <v>2507</v>
      </c>
      <c r="C274" s="66" t="s">
        <v>2508</v>
      </c>
      <c r="D274" s="66" t="s">
        <v>2509</v>
      </c>
      <c r="E274" s="66" t="s">
        <v>2510</v>
      </c>
      <c r="F274" s="66" t="s">
        <v>2511</v>
      </c>
      <c r="G274" s="66" t="s">
        <v>2512</v>
      </c>
      <c r="H274" s="66" t="s">
        <v>2513</v>
      </c>
      <c r="I274" s="66" t="s">
        <v>2514</v>
      </c>
    </row>
    <row r="275" spans="1:19" ht="15" customHeight="1">
      <c r="A275" s="66" t="s">
        <v>2515</v>
      </c>
      <c r="B275" s="66" t="s">
        <v>2516</v>
      </c>
      <c r="C275" s="66" t="s">
        <v>2387</v>
      </c>
      <c r="D275" s="66" t="s">
        <v>2397</v>
      </c>
      <c r="E275" s="66" t="s">
        <v>2517</v>
      </c>
      <c r="F275" s="66" t="s">
        <v>2518</v>
      </c>
      <c r="G275" s="66" t="s">
        <v>2519</v>
      </c>
    </row>
    <row r="276" spans="1:19" ht="15" customHeight="1">
      <c r="A276" s="66" t="s">
        <v>2520</v>
      </c>
      <c r="B276" s="66" t="s">
        <v>2521</v>
      </c>
      <c r="C276" s="66" t="s">
        <v>2522</v>
      </c>
      <c r="D276" s="66" t="s">
        <v>2523</v>
      </c>
      <c r="E276" s="66" t="s">
        <v>2524</v>
      </c>
    </row>
    <row r="277" spans="1:19" ht="15" customHeight="1">
      <c r="A277" s="66" t="s">
        <v>2525</v>
      </c>
      <c r="B277" s="66" t="s">
        <v>2526</v>
      </c>
      <c r="C277" s="66" t="s">
        <v>2527</v>
      </c>
      <c r="D277" s="66" t="s">
        <v>2528</v>
      </c>
      <c r="E277" s="66" t="s">
        <v>2529</v>
      </c>
      <c r="F277" s="66" t="s">
        <v>2530</v>
      </c>
      <c r="G277" s="66" t="s">
        <v>2531</v>
      </c>
    </row>
    <row r="278" spans="1:19" ht="15" customHeight="1">
      <c r="A278" s="66" t="s">
        <v>2532</v>
      </c>
      <c r="B278" s="66" t="s">
        <v>2533</v>
      </c>
      <c r="C278" s="66" t="s">
        <v>2534</v>
      </c>
      <c r="D278" s="66" t="s">
        <v>2535</v>
      </c>
      <c r="E278" s="66" t="s">
        <v>2536</v>
      </c>
      <c r="F278" s="66" t="s">
        <v>2537</v>
      </c>
      <c r="G278" s="66" t="s">
        <v>2538</v>
      </c>
    </row>
    <row r="279" spans="1:19" ht="15" customHeight="1">
      <c r="A279" s="66" t="s">
        <v>2539</v>
      </c>
      <c r="B279" s="66" t="s">
        <v>2540</v>
      </c>
      <c r="C279" s="66" t="s">
        <v>2541</v>
      </c>
      <c r="D279" s="66" t="s">
        <v>2542</v>
      </c>
      <c r="E279" s="66" t="s">
        <v>2543</v>
      </c>
      <c r="F279" s="66" t="s">
        <v>2544</v>
      </c>
      <c r="G279" s="66" t="s">
        <v>2545</v>
      </c>
      <c r="H279" s="66" t="s">
        <v>2546</v>
      </c>
      <c r="I279" s="66" t="s">
        <v>2547</v>
      </c>
    </row>
    <row r="280" spans="1:19" ht="15" customHeight="1">
      <c r="A280" s="66" t="s">
        <v>2548</v>
      </c>
      <c r="B280" s="66" t="s">
        <v>2548</v>
      </c>
    </row>
    <row r="281" spans="1:19" ht="15" customHeight="1">
      <c r="A281" s="66" t="s">
        <v>2549</v>
      </c>
      <c r="B281" s="66" t="s">
        <v>2549</v>
      </c>
    </row>
    <row r="282" spans="1:19" ht="15" customHeight="1">
      <c r="A282" s="66" t="s">
        <v>2550</v>
      </c>
      <c r="B282" s="66" t="s">
        <v>2551</v>
      </c>
      <c r="C282" s="66" t="s">
        <v>2287</v>
      </c>
      <c r="D282" s="66" t="s">
        <v>2552</v>
      </c>
      <c r="E282" s="66" t="s">
        <v>2553</v>
      </c>
      <c r="F282" s="66" t="s">
        <v>2554</v>
      </c>
      <c r="G282" s="66" t="s">
        <v>2555</v>
      </c>
      <c r="H282" s="66" t="s">
        <v>2556</v>
      </c>
      <c r="I282" s="66" t="s">
        <v>2557</v>
      </c>
      <c r="J282" s="66" t="s">
        <v>2558</v>
      </c>
      <c r="K282" s="66" t="s">
        <v>2559</v>
      </c>
    </row>
    <row r="283" spans="1:19" ht="15" customHeight="1">
      <c r="A283" s="66" t="s">
        <v>2561</v>
      </c>
      <c r="B283" s="66" t="s">
        <v>2562</v>
      </c>
      <c r="C283" s="66" t="s">
        <v>2563</v>
      </c>
      <c r="D283" s="66" t="s">
        <v>2564</v>
      </c>
      <c r="E283" s="66" t="s">
        <v>2565</v>
      </c>
      <c r="F283" s="66" t="s">
        <v>2566</v>
      </c>
      <c r="G283" s="66" t="s">
        <v>2567</v>
      </c>
      <c r="H283" s="66" t="s">
        <v>2568</v>
      </c>
      <c r="I283" s="66" t="s">
        <v>2569</v>
      </c>
      <c r="J283" s="66" t="s">
        <v>2570</v>
      </c>
      <c r="K283" s="66" t="s">
        <v>2571</v>
      </c>
      <c r="L283" s="66" t="s">
        <v>2572</v>
      </c>
      <c r="M283" s="66" t="s">
        <v>2573</v>
      </c>
      <c r="N283" s="66" t="s">
        <v>2574</v>
      </c>
      <c r="O283" s="66" t="s">
        <v>2575</v>
      </c>
      <c r="P283" s="66" t="s">
        <v>2576</v>
      </c>
      <c r="Q283" s="66" t="s">
        <v>2577</v>
      </c>
      <c r="R283" s="66" t="s">
        <v>2578</v>
      </c>
      <c r="S283" s="66" t="s">
        <v>2579</v>
      </c>
    </row>
    <row r="284" spans="1:19" ht="15" customHeight="1">
      <c r="A284" s="66" t="s">
        <v>2580</v>
      </c>
      <c r="B284" s="66" t="s">
        <v>2581</v>
      </c>
      <c r="C284" s="66" t="s">
        <v>2522</v>
      </c>
      <c r="D284" s="66" t="s">
        <v>2582</v>
      </c>
      <c r="E284" s="66" t="s">
        <v>2583</v>
      </c>
      <c r="F284" s="66" t="s">
        <v>2584</v>
      </c>
      <c r="G284" s="66" t="s">
        <v>2585</v>
      </c>
      <c r="H284" s="66" t="s">
        <v>2586</v>
      </c>
      <c r="I284" s="66" t="s">
        <v>2587</v>
      </c>
      <c r="J284" s="66" t="s">
        <v>2588</v>
      </c>
    </row>
    <row r="285" spans="1:19" ht="15" customHeight="1">
      <c r="A285" s="66" t="s">
        <v>2589</v>
      </c>
      <c r="B285" s="66" t="s">
        <v>2590</v>
      </c>
      <c r="C285" s="66" t="s">
        <v>2591</v>
      </c>
      <c r="D285" s="66" t="s">
        <v>2592</v>
      </c>
      <c r="E285" s="66" t="s">
        <v>1658</v>
      </c>
      <c r="F285" s="66" t="s">
        <v>2593</v>
      </c>
      <c r="G285" s="66" t="s">
        <v>2594</v>
      </c>
      <c r="H285" s="66" t="s">
        <v>2595</v>
      </c>
      <c r="I285" s="66" t="s">
        <v>2596</v>
      </c>
      <c r="J285" s="66" t="s">
        <v>2597</v>
      </c>
      <c r="K285" s="66" t="s">
        <v>2598</v>
      </c>
    </row>
    <row r="286" spans="1:19" ht="15" customHeight="1">
      <c r="A286" s="66" t="s">
        <v>2599</v>
      </c>
      <c r="B286" s="66" t="s">
        <v>2600</v>
      </c>
      <c r="C286" s="66" t="s">
        <v>2601</v>
      </c>
      <c r="D286" s="66" t="s">
        <v>2602</v>
      </c>
      <c r="E286" s="66" t="s">
        <v>2603</v>
      </c>
      <c r="F286" s="66" t="s">
        <v>2604</v>
      </c>
      <c r="G286" s="66" t="s">
        <v>2605</v>
      </c>
      <c r="H286" s="66" t="s">
        <v>2606</v>
      </c>
      <c r="I286" s="66" t="s">
        <v>2607</v>
      </c>
      <c r="J286" s="66" t="s">
        <v>2608</v>
      </c>
      <c r="K286" s="66" t="s">
        <v>2609</v>
      </c>
      <c r="L286" s="66" t="s">
        <v>2610</v>
      </c>
      <c r="M286" s="66" t="s">
        <v>2611</v>
      </c>
      <c r="N286" s="66" t="s">
        <v>2612</v>
      </c>
      <c r="O286" s="66" t="s">
        <v>2613</v>
      </c>
      <c r="P286" s="66" t="s">
        <v>2614</v>
      </c>
      <c r="Q286" s="66" t="s">
        <v>2615</v>
      </c>
      <c r="R286" s="66" t="s">
        <v>2616</v>
      </c>
    </row>
    <row r="287" spans="1:19" ht="15" customHeight="1">
      <c r="A287" s="66" t="s">
        <v>2617</v>
      </c>
      <c r="B287" s="66" t="s">
        <v>2618</v>
      </c>
      <c r="C287" s="66" t="s">
        <v>2619</v>
      </c>
      <c r="D287" s="66" t="s">
        <v>2620</v>
      </c>
      <c r="E287" s="66" t="s">
        <v>2621</v>
      </c>
      <c r="F287" s="66" t="s">
        <v>2622</v>
      </c>
      <c r="G287" s="66" t="s">
        <v>2623</v>
      </c>
      <c r="H287" s="66" t="s">
        <v>2624</v>
      </c>
      <c r="I287" s="66" t="s">
        <v>2625</v>
      </c>
      <c r="J287" s="66" t="s">
        <v>2626</v>
      </c>
    </row>
    <row r="288" spans="1:19" ht="15" customHeight="1">
      <c r="A288" s="66" t="s">
        <v>2627</v>
      </c>
      <c r="B288" s="66" t="s">
        <v>2628</v>
      </c>
      <c r="C288" s="66" t="s">
        <v>2591</v>
      </c>
      <c r="D288" s="66" t="s">
        <v>2629</v>
      </c>
      <c r="E288" s="66" t="s">
        <v>2630</v>
      </c>
      <c r="F288" s="66" t="s">
        <v>2631</v>
      </c>
      <c r="G288" s="66" t="s">
        <v>2632</v>
      </c>
      <c r="H288" s="66" t="s">
        <v>2633</v>
      </c>
      <c r="I288" s="66" t="s">
        <v>2634</v>
      </c>
    </row>
    <row r="289" spans="1:17" ht="15" customHeight="1">
      <c r="A289" s="66" t="s">
        <v>2635</v>
      </c>
      <c r="B289" s="66" t="s">
        <v>2636</v>
      </c>
      <c r="C289" s="66" t="s">
        <v>2637</v>
      </c>
      <c r="D289" s="66" t="s">
        <v>2638</v>
      </c>
      <c r="E289" s="66" t="s">
        <v>2639</v>
      </c>
      <c r="F289" s="66" t="s">
        <v>2640</v>
      </c>
      <c r="G289" s="66" t="s">
        <v>2641</v>
      </c>
      <c r="H289" s="66" t="s">
        <v>2642</v>
      </c>
      <c r="I289" s="66" t="s">
        <v>2643</v>
      </c>
    </row>
    <row r="290" spans="1:17" ht="15" customHeight="1">
      <c r="A290" s="66" t="s">
        <v>2644</v>
      </c>
      <c r="B290" s="66" t="s">
        <v>2645</v>
      </c>
      <c r="C290" s="66" t="s">
        <v>2646</v>
      </c>
      <c r="D290" s="66" t="s">
        <v>2647</v>
      </c>
      <c r="E290" s="66" t="s">
        <v>2648</v>
      </c>
    </row>
    <row r="291" spans="1:17" ht="15" customHeight="1">
      <c r="A291" s="66" t="s">
        <v>2649</v>
      </c>
      <c r="B291" s="66" t="s">
        <v>2650</v>
      </c>
      <c r="C291" s="66" t="s">
        <v>2651</v>
      </c>
      <c r="D291" s="66" t="s">
        <v>2652</v>
      </c>
      <c r="E291" s="66" t="s">
        <v>2653</v>
      </c>
      <c r="F291" s="66" t="s">
        <v>2654</v>
      </c>
      <c r="G291" s="66" t="s">
        <v>2655</v>
      </c>
      <c r="H291" s="66" t="s">
        <v>2656</v>
      </c>
      <c r="I291" s="66" t="s">
        <v>2657</v>
      </c>
      <c r="J291" s="66" t="s">
        <v>2658</v>
      </c>
      <c r="K291" s="66" t="s">
        <v>2659</v>
      </c>
    </row>
    <row r="292" spans="1:17" ht="15" customHeight="1">
      <c r="A292" s="66" t="s">
        <v>2660</v>
      </c>
      <c r="B292" s="66" t="s">
        <v>2661</v>
      </c>
      <c r="C292" s="66" t="s">
        <v>2662</v>
      </c>
      <c r="D292" s="66" t="s">
        <v>2663</v>
      </c>
      <c r="E292" s="66" t="s">
        <v>2664</v>
      </c>
      <c r="F292" s="66" t="s">
        <v>2665</v>
      </c>
      <c r="G292" s="66" t="s">
        <v>2666</v>
      </c>
    </row>
    <row r="293" spans="1:17" ht="15" customHeight="1">
      <c r="A293" s="66" t="s">
        <v>2667</v>
      </c>
      <c r="B293" s="66" t="s">
        <v>2668</v>
      </c>
      <c r="C293" s="66" t="s">
        <v>2669</v>
      </c>
      <c r="D293" s="66" t="s">
        <v>2670</v>
      </c>
      <c r="E293" s="66" t="s">
        <v>2671</v>
      </c>
      <c r="F293" s="66" t="s">
        <v>2672</v>
      </c>
      <c r="G293" s="66" t="s">
        <v>2673</v>
      </c>
    </row>
    <row r="294" spans="1:17" ht="15" customHeight="1">
      <c r="A294" s="66" t="s">
        <v>2674</v>
      </c>
      <c r="B294" s="66" t="s">
        <v>2675</v>
      </c>
      <c r="C294" s="66" t="s">
        <v>2676</v>
      </c>
      <c r="D294" s="66" t="s">
        <v>2677</v>
      </c>
      <c r="E294" s="66" t="s">
        <v>2678</v>
      </c>
      <c r="F294" s="66" t="s">
        <v>2679</v>
      </c>
      <c r="G294" s="66" t="s">
        <v>2680</v>
      </c>
      <c r="H294" s="66" t="s">
        <v>2681</v>
      </c>
      <c r="I294" s="66" t="s">
        <v>2682</v>
      </c>
      <c r="J294" s="66" t="s">
        <v>2683</v>
      </c>
      <c r="K294" s="66" t="s">
        <v>2684</v>
      </c>
      <c r="L294" s="66" t="s">
        <v>2685</v>
      </c>
      <c r="M294" s="66" t="s">
        <v>2686</v>
      </c>
      <c r="N294" s="66" t="s">
        <v>2687</v>
      </c>
      <c r="O294" s="66" t="s">
        <v>2688</v>
      </c>
      <c r="P294" s="66" t="s">
        <v>2689</v>
      </c>
      <c r="Q294" s="66" t="s">
        <v>2690</v>
      </c>
    </row>
    <row r="295" spans="1:17" ht="15" customHeight="1">
      <c r="A295" s="66" t="s">
        <v>2691</v>
      </c>
      <c r="B295" s="66" t="s">
        <v>2692</v>
      </c>
      <c r="C295" s="66" t="s">
        <v>2693</v>
      </c>
      <c r="D295" s="66" t="s">
        <v>2694</v>
      </c>
      <c r="E295" s="66" t="s">
        <v>2695</v>
      </c>
      <c r="F295" s="66" t="s">
        <v>2696</v>
      </c>
      <c r="G295" s="66" t="s">
        <v>2697</v>
      </c>
      <c r="H295" s="66" t="s">
        <v>2698</v>
      </c>
      <c r="I295" s="66" t="s">
        <v>2699</v>
      </c>
      <c r="J295" s="66" t="s">
        <v>2700</v>
      </c>
    </row>
  </sheetData>
  <phoneticPr fontId="1" type="noConversion"/>
  <hyperlinks>
    <hyperlink ref="B53" r:id="rId1" xr:uid="{00000000-0004-0000-0800-000000000000}"/>
    <hyperlink ref="C53" r:id="rId2" xr:uid="{00000000-0004-0000-0800-000001000000}"/>
    <hyperlink ref="D53" r:id="rId3" xr:uid="{00000000-0004-0000-0800-000002000000}"/>
    <hyperlink ref="E53" r:id="rId4" xr:uid="{00000000-0004-0000-0800-000003000000}"/>
    <hyperlink ref="F53" r:id="rId5" xr:uid="{00000000-0004-0000-0800-000004000000}"/>
    <hyperlink ref="G53" r:id="rId6" xr:uid="{00000000-0004-0000-0800-000005000000}"/>
    <hyperlink ref="H53" r:id="rId7" xr:uid="{00000000-0004-0000-0800-000006000000}"/>
    <hyperlink ref="I53" r:id="rId8" xr:uid="{00000000-0004-0000-0800-000007000000}"/>
    <hyperlink ref="J53" r:id="rId9" xr:uid="{00000000-0004-0000-0800-000008000000}"/>
    <hyperlink ref="K53" r:id="rId10" xr:uid="{00000000-0004-0000-0800-000009000000}"/>
    <hyperlink ref="L53" r:id="rId11" xr:uid="{00000000-0004-0000-0800-00000A000000}"/>
    <hyperlink ref="M53" r:id="rId12" xr:uid="{00000000-0004-0000-0800-00000B000000}"/>
    <hyperlink ref="N53" r:id="rId13" xr:uid="{00000000-0004-0000-0800-00000C000000}"/>
    <hyperlink ref="O53" r:id="rId14" xr:uid="{00000000-0004-0000-0800-00000D000000}"/>
    <hyperlink ref="P53" r:id="rId15" xr:uid="{00000000-0004-0000-0800-00000E000000}"/>
    <hyperlink ref="Q53" r:id="rId16" xr:uid="{00000000-0004-0000-0800-00000F000000}"/>
    <hyperlink ref="R53" r:id="rId17" xr:uid="{00000000-0004-0000-0800-000010000000}"/>
    <hyperlink ref="S53" r:id="rId18" xr:uid="{00000000-0004-0000-0800-000011000000}"/>
    <hyperlink ref="B192" r:id="rId19" xr:uid="{00000000-0004-0000-08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322</vt:i4>
      </vt:variant>
    </vt:vector>
  </HeadingPairs>
  <TitlesOfParts>
    <vt:vector size="332" baseType="lpstr">
      <vt:lpstr>使用说明</vt:lpstr>
      <vt:lpstr>信息整理</vt:lpstr>
      <vt:lpstr>基础参数及输出结果表</vt:lpstr>
      <vt:lpstr> 单因素敏感性分析表</vt:lpstr>
      <vt:lpstr>工程量清单与初始投资加权增值税率计算</vt:lpstr>
      <vt:lpstr>变量数据</vt:lpstr>
      <vt:lpstr>光伏收益测算表</vt:lpstr>
      <vt:lpstr>各地区日照小时数与脱硫燃煤标杆电价</vt:lpstr>
      <vt:lpstr>省市区</vt:lpstr>
      <vt:lpstr>市区</vt:lpstr>
      <vt:lpstr>阿克苏地区</vt:lpstr>
      <vt:lpstr>阿拉善旗</vt:lpstr>
      <vt:lpstr>阿勒泰地区</vt:lpstr>
      <vt:lpstr>安徽</vt:lpstr>
      <vt:lpstr>安康市</vt:lpstr>
      <vt:lpstr>安庆</vt:lpstr>
      <vt:lpstr>安阳市</vt:lpstr>
      <vt:lpstr>鞍山</vt:lpstr>
      <vt:lpstr>巴彦淖尔市</vt:lpstr>
      <vt:lpstr>巴音郭楞蒙古自治州</vt:lpstr>
      <vt:lpstr>白城</vt:lpstr>
      <vt:lpstr>白沙县</vt:lpstr>
      <vt:lpstr>白山</vt:lpstr>
      <vt:lpstr>白银市</vt:lpstr>
      <vt:lpstr>蚌埠</vt:lpstr>
      <vt:lpstr>包头市</vt:lpstr>
      <vt:lpstr>宝鸡市</vt:lpstr>
      <vt:lpstr>保定市</vt:lpstr>
      <vt:lpstr>保山市</vt:lpstr>
      <vt:lpstr>保亭县</vt:lpstr>
      <vt:lpstr>北京</vt:lpstr>
      <vt:lpstr>北京市</vt:lpstr>
      <vt:lpstr>本溪</vt:lpstr>
      <vt:lpstr>滨州市</vt:lpstr>
      <vt:lpstr>兵团</vt:lpstr>
      <vt:lpstr>亳州</vt:lpstr>
      <vt:lpstr>博尔塔拉蒙古自治州</vt:lpstr>
      <vt:lpstr>沧州市</vt:lpstr>
      <vt:lpstr>昌江县</vt:lpstr>
      <vt:lpstr>常州</vt:lpstr>
      <vt:lpstr>朝鲜族自治州</vt:lpstr>
      <vt:lpstr>朝阳</vt:lpstr>
      <vt:lpstr>潮州市</vt:lpstr>
      <vt:lpstr>承德市</vt:lpstr>
      <vt:lpstr>澄迈县</vt:lpstr>
      <vt:lpstr>池州</vt:lpstr>
      <vt:lpstr>赤峰市</vt:lpstr>
      <vt:lpstr>滁州</vt:lpstr>
      <vt:lpstr>楚雄彝族自治州</vt:lpstr>
      <vt:lpstr>大理白族自治州</vt:lpstr>
      <vt:lpstr>大连</vt:lpstr>
      <vt:lpstr>大庆</vt:lpstr>
      <vt:lpstr>大同</vt:lpstr>
      <vt:lpstr>大兴安岭地区</vt:lpstr>
      <vt:lpstr>丹东</vt:lpstr>
      <vt:lpstr>儋州市</vt:lpstr>
      <vt:lpstr>德宏傣族景颇族自治州</vt:lpstr>
      <vt:lpstr>德州市</vt:lpstr>
      <vt:lpstr>迪庆藏族自治州</vt:lpstr>
      <vt:lpstr>定安县</vt:lpstr>
      <vt:lpstr>定西市</vt:lpstr>
      <vt:lpstr>东方市</vt:lpstr>
      <vt:lpstr>东莞市</vt:lpstr>
      <vt:lpstr>东营市</vt:lpstr>
      <vt:lpstr>鄂尔多斯市</vt:lpstr>
      <vt:lpstr>鄂州市</vt:lpstr>
      <vt:lpstr>恩施土家族苗族自治州</vt:lpstr>
      <vt:lpstr>佛山市</vt:lpstr>
      <vt:lpstr>福建</vt:lpstr>
      <vt:lpstr>福州市</vt:lpstr>
      <vt:lpstr>抚顺</vt:lpstr>
      <vt:lpstr>抚州</vt:lpstr>
      <vt:lpstr>阜新</vt:lpstr>
      <vt:lpstr>阜阳</vt:lpstr>
      <vt:lpstr>甘南藏族自治州</vt:lpstr>
      <vt:lpstr>甘肃</vt:lpstr>
      <vt:lpstr>赣州</vt:lpstr>
      <vt:lpstr>公主岭</vt:lpstr>
      <vt:lpstr>固原市</vt:lpstr>
      <vt:lpstr>广东</vt:lpstr>
      <vt:lpstr>广州市</vt:lpstr>
      <vt:lpstr>果洛藏族自治州</vt:lpstr>
      <vt:lpstr>哈尔滨</vt:lpstr>
      <vt:lpstr>哈密</vt:lpstr>
      <vt:lpstr>海北藏族自治州</vt:lpstr>
      <vt:lpstr>海东地区</vt:lpstr>
      <vt:lpstr>海口市</vt:lpstr>
      <vt:lpstr>海南</vt:lpstr>
      <vt:lpstr>海南藏族自治州</vt:lpstr>
      <vt:lpstr>海西蒙古族藏族自治州</vt:lpstr>
      <vt:lpstr>邯郸市</vt:lpstr>
      <vt:lpstr>汉中市</vt:lpstr>
      <vt:lpstr>杭州市</vt:lpstr>
      <vt:lpstr>合肥</vt:lpstr>
      <vt:lpstr>和田</vt:lpstr>
      <vt:lpstr>河北</vt:lpstr>
      <vt:lpstr>河南</vt:lpstr>
      <vt:lpstr>河源市</vt:lpstr>
      <vt:lpstr>菏泽市</vt:lpstr>
      <vt:lpstr>鹤壁市</vt:lpstr>
      <vt:lpstr>鹤岗</vt:lpstr>
      <vt:lpstr>黑河</vt:lpstr>
      <vt:lpstr>黑龙江</vt:lpstr>
      <vt:lpstr>衡水市</vt:lpstr>
      <vt:lpstr>红河哈尼彝族自治州</vt:lpstr>
      <vt:lpstr>呼和浩特市</vt:lpstr>
      <vt:lpstr>呼伦贝尔市</vt:lpstr>
      <vt:lpstr>葫芦岛</vt:lpstr>
      <vt:lpstr>湖北</vt:lpstr>
      <vt:lpstr>湖州市</vt:lpstr>
      <vt:lpstr>淮安市</vt:lpstr>
      <vt:lpstr>淮北</vt:lpstr>
      <vt:lpstr>淮南</vt:lpstr>
      <vt:lpstr>环城区</vt:lpstr>
      <vt:lpstr>黄冈市</vt:lpstr>
      <vt:lpstr>黄南藏族自治州</vt:lpstr>
      <vt:lpstr>黄山</vt:lpstr>
      <vt:lpstr>黄石市</vt:lpstr>
      <vt:lpstr>惠州市</vt:lpstr>
      <vt:lpstr>鸡西</vt:lpstr>
      <vt:lpstr>吉安</vt:lpstr>
      <vt:lpstr>市区!吉林</vt:lpstr>
      <vt:lpstr>吉林</vt:lpstr>
      <vt:lpstr>济南市</vt:lpstr>
      <vt:lpstr>济宁市</vt:lpstr>
      <vt:lpstr>佳木斯</vt:lpstr>
      <vt:lpstr>嘉兴市</vt:lpstr>
      <vt:lpstr>嘉峪关市</vt:lpstr>
      <vt:lpstr>江门市</vt:lpstr>
      <vt:lpstr>江苏</vt:lpstr>
      <vt:lpstr>江西</vt:lpstr>
      <vt:lpstr>焦作市</vt:lpstr>
      <vt:lpstr>揭阳市</vt:lpstr>
      <vt:lpstr>金昌市</vt:lpstr>
      <vt:lpstr>金华市</vt:lpstr>
      <vt:lpstr>锦州</vt:lpstr>
      <vt:lpstr>晋城</vt:lpstr>
      <vt:lpstr>晋中</vt:lpstr>
      <vt:lpstr>荆门市</vt:lpstr>
      <vt:lpstr>荆州市</vt:lpstr>
      <vt:lpstr>景德镇</vt:lpstr>
      <vt:lpstr>九江</vt:lpstr>
      <vt:lpstr>酒泉市</vt:lpstr>
      <vt:lpstr>喀什地区</vt:lpstr>
      <vt:lpstr>开封市</vt:lpstr>
      <vt:lpstr>克孜勒苏柯尔克孜自治州</vt:lpstr>
      <vt:lpstr>昆明市</vt:lpstr>
      <vt:lpstr>莱芜市</vt:lpstr>
      <vt:lpstr>兰州市</vt:lpstr>
      <vt:lpstr>廊坊市</vt:lpstr>
      <vt:lpstr>乐东县</vt:lpstr>
      <vt:lpstr>丽江市</vt:lpstr>
      <vt:lpstr>丽水市</vt:lpstr>
      <vt:lpstr>连云港</vt:lpstr>
      <vt:lpstr>辽宁</vt:lpstr>
      <vt:lpstr>辽阳</vt:lpstr>
      <vt:lpstr>辽源</vt:lpstr>
      <vt:lpstr>聊城市</vt:lpstr>
      <vt:lpstr>临沧市</vt:lpstr>
      <vt:lpstr>临汾</vt:lpstr>
      <vt:lpstr>临高县</vt:lpstr>
      <vt:lpstr>临夏回族自治州</vt:lpstr>
      <vt:lpstr>临沂市</vt:lpstr>
      <vt:lpstr>陵水县</vt:lpstr>
      <vt:lpstr>六安</vt:lpstr>
      <vt:lpstr>龙岩市</vt:lpstr>
      <vt:lpstr>陇南市</vt:lpstr>
      <vt:lpstr>洛阳市</vt:lpstr>
      <vt:lpstr>漯河市</vt:lpstr>
      <vt:lpstr>吕梁</vt:lpstr>
      <vt:lpstr>马鞍山</vt:lpstr>
      <vt:lpstr>茂名市</vt:lpstr>
      <vt:lpstr>梅河口</vt:lpstr>
      <vt:lpstr>梅州市</vt:lpstr>
      <vt:lpstr>牡丹江</vt:lpstr>
      <vt:lpstr>南昌</vt:lpstr>
      <vt:lpstr>南京市</vt:lpstr>
      <vt:lpstr>南平市</vt:lpstr>
      <vt:lpstr>南通</vt:lpstr>
      <vt:lpstr>南阳市</vt:lpstr>
      <vt:lpstr>内蒙古</vt:lpstr>
      <vt:lpstr>宁波市</vt:lpstr>
      <vt:lpstr>宁德市</vt:lpstr>
      <vt:lpstr>宁夏</vt:lpstr>
      <vt:lpstr>怒江僳僳族自治州</vt:lpstr>
      <vt:lpstr>盘锦</vt:lpstr>
      <vt:lpstr>平顶山市</vt:lpstr>
      <vt:lpstr>平凉市</vt:lpstr>
      <vt:lpstr>萍乡</vt:lpstr>
      <vt:lpstr>莆田市</vt:lpstr>
      <vt:lpstr>濮阳市</vt:lpstr>
      <vt:lpstr>普洱市</vt:lpstr>
      <vt:lpstr>七台河</vt:lpstr>
      <vt:lpstr>齐齐哈尔</vt:lpstr>
      <vt:lpstr>潜江市</vt:lpstr>
      <vt:lpstr>秦皇岛市</vt:lpstr>
      <vt:lpstr>青岛市</vt:lpstr>
      <vt:lpstr>青海</vt:lpstr>
      <vt:lpstr>清远市</vt:lpstr>
      <vt:lpstr>庆阳市</vt:lpstr>
      <vt:lpstr>琼海市</vt:lpstr>
      <vt:lpstr>琼中县</vt:lpstr>
      <vt:lpstr>曲靖市</vt:lpstr>
      <vt:lpstr>衢州市</vt:lpstr>
      <vt:lpstr>泉州</vt:lpstr>
      <vt:lpstr>日照市</vt:lpstr>
      <vt:lpstr>三门峡市</vt:lpstr>
      <vt:lpstr>三明市</vt:lpstr>
      <vt:lpstr>三亚市</vt:lpstr>
      <vt:lpstr>厦门</vt:lpstr>
      <vt:lpstr>山东</vt:lpstr>
      <vt:lpstr>山西</vt:lpstr>
      <vt:lpstr>陕西</vt:lpstr>
      <vt:lpstr>汕头市</vt:lpstr>
      <vt:lpstr>汕尾市</vt:lpstr>
      <vt:lpstr>商洛市</vt:lpstr>
      <vt:lpstr>商丘市</vt:lpstr>
      <vt:lpstr>上海</vt:lpstr>
      <vt:lpstr>上海市</vt:lpstr>
      <vt:lpstr>上饶</vt:lpstr>
      <vt:lpstr>韶关市</vt:lpstr>
      <vt:lpstr>绍兴市</vt:lpstr>
      <vt:lpstr>深圳市</vt:lpstr>
      <vt:lpstr>沈阳</vt:lpstr>
      <vt:lpstr>省直辖市</vt:lpstr>
      <vt:lpstr>十堰市</vt:lpstr>
      <vt:lpstr>石家庄</vt:lpstr>
      <vt:lpstr>石嘴山市</vt:lpstr>
      <vt:lpstr>市辖县</vt:lpstr>
      <vt:lpstr>双鸭山</vt:lpstr>
      <vt:lpstr>朔州市</vt:lpstr>
      <vt:lpstr>四川</vt:lpstr>
      <vt:lpstr>四平</vt:lpstr>
      <vt:lpstr>松原</vt:lpstr>
      <vt:lpstr>苏州</vt:lpstr>
      <vt:lpstr>宿迁市</vt:lpstr>
      <vt:lpstr>宿州</vt:lpstr>
      <vt:lpstr>绥化</vt:lpstr>
      <vt:lpstr>随州市</vt:lpstr>
      <vt:lpstr>塔城地区</vt:lpstr>
      <vt:lpstr>台州市</vt:lpstr>
      <vt:lpstr>太原市</vt:lpstr>
      <vt:lpstr>泰安市</vt:lpstr>
      <vt:lpstr>泰州市</vt:lpstr>
      <vt:lpstr>唐山市</vt:lpstr>
      <vt:lpstr>天津</vt:lpstr>
      <vt:lpstr>天门市</vt:lpstr>
      <vt:lpstr>天水市</vt:lpstr>
      <vt:lpstr>铁岭</vt:lpstr>
      <vt:lpstr>通化</vt:lpstr>
      <vt:lpstr>通辽市</vt:lpstr>
      <vt:lpstr>铜川市</vt:lpstr>
      <vt:lpstr>铜陵</vt:lpstr>
      <vt:lpstr>吐鲁番</vt:lpstr>
      <vt:lpstr>屯昌县</vt:lpstr>
      <vt:lpstr>万宁市</vt:lpstr>
      <vt:lpstr>威海市</vt:lpstr>
      <vt:lpstr>潍坊市</vt:lpstr>
      <vt:lpstr>渭南市</vt:lpstr>
      <vt:lpstr>温州市</vt:lpstr>
      <vt:lpstr>文昌市</vt:lpstr>
      <vt:lpstr>文山壮族苗族自治州</vt:lpstr>
      <vt:lpstr>乌海市</vt:lpstr>
      <vt:lpstr>乌兰察布盟</vt:lpstr>
      <vt:lpstr>乌鲁木齐</vt:lpstr>
      <vt:lpstr>无锡市</vt:lpstr>
      <vt:lpstr>芜湖</vt:lpstr>
      <vt:lpstr>吴忠市</vt:lpstr>
      <vt:lpstr>五指山市</vt:lpstr>
      <vt:lpstr>武汉市</vt:lpstr>
      <vt:lpstr>武威市</vt:lpstr>
      <vt:lpstr>西安市</vt:lpstr>
      <vt:lpstr>西宁市</vt:lpstr>
      <vt:lpstr>西双版纳傣族自治州</vt:lpstr>
      <vt:lpstr>锡林郭勒盟</vt:lpstr>
      <vt:lpstr>仙桃市</vt:lpstr>
      <vt:lpstr>咸宁市</vt:lpstr>
      <vt:lpstr>咸阳市</vt:lpstr>
      <vt:lpstr>襄阳市</vt:lpstr>
      <vt:lpstr>孝感市</vt:lpstr>
      <vt:lpstr>忻州市</vt:lpstr>
      <vt:lpstr>新疆</vt:lpstr>
      <vt:lpstr>新乡市</vt:lpstr>
      <vt:lpstr>新余</vt:lpstr>
      <vt:lpstr>信阳市</vt:lpstr>
      <vt:lpstr>邢台市</vt:lpstr>
      <vt:lpstr>兴安盟</vt:lpstr>
      <vt:lpstr>徐州</vt:lpstr>
      <vt:lpstr>许昌市</vt:lpstr>
      <vt:lpstr>宣城</vt:lpstr>
      <vt:lpstr>烟台市</vt:lpstr>
      <vt:lpstr>延安市</vt:lpstr>
      <vt:lpstr>盐城市</vt:lpstr>
      <vt:lpstr>扬州市</vt:lpstr>
      <vt:lpstr>阳江市</vt:lpstr>
      <vt:lpstr>阳泉</vt:lpstr>
      <vt:lpstr>伊春</vt:lpstr>
      <vt:lpstr>伊犁自治州</vt:lpstr>
      <vt:lpstr>宜昌市</vt:lpstr>
      <vt:lpstr>宜春</vt:lpstr>
      <vt:lpstr>银川市</vt:lpstr>
      <vt:lpstr>鹰潭</vt:lpstr>
      <vt:lpstr>营口</vt:lpstr>
      <vt:lpstr>榆林市</vt:lpstr>
      <vt:lpstr>玉树藏族自治州</vt:lpstr>
      <vt:lpstr>玉溪市</vt:lpstr>
      <vt:lpstr>远郊区</vt:lpstr>
      <vt:lpstr>云浮市</vt:lpstr>
      <vt:lpstr>云南</vt:lpstr>
      <vt:lpstr>运城市</vt:lpstr>
      <vt:lpstr>枣庄市</vt:lpstr>
      <vt:lpstr>湛江市</vt:lpstr>
      <vt:lpstr>张家口市</vt:lpstr>
      <vt:lpstr>张掖市</vt:lpstr>
      <vt:lpstr>漳州</vt:lpstr>
      <vt:lpstr>长春</vt:lpstr>
      <vt:lpstr>长治市</vt:lpstr>
      <vt:lpstr>昭通市</vt:lpstr>
      <vt:lpstr>肇庆市</vt:lpstr>
      <vt:lpstr>浙江</vt:lpstr>
      <vt:lpstr>镇江市</vt:lpstr>
      <vt:lpstr>郑州市</vt:lpstr>
      <vt:lpstr>中山市</vt:lpstr>
      <vt:lpstr>中卫市</vt:lpstr>
      <vt:lpstr>中心城区</vt:lpstr>
      <vt:lpstr>重庆</vt:lpstr>
      <vt:lpstr>重庆市</vt:lpstr>
      <vt:lpstr>舟山市</vt:lpstr>
      <vt:lpstr>周口市</vt:lpstr>
      <vt:lpstr>珠海市</vt:lpstr>
      <vt:lpstr>驻马店市</vt:lpstr>
      <vt:lpstr>淄博市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enyin hu</cp:lastModifiedBy>
  <dcterms:created xsi:type="dcterms:W3CDTF">2006-09-16T00:00:00Z</dcterms:created>
  <dcterms:modified xsi:type="dcterms:W3CDTF">2025-02-14T03:25:31Z</dcterms:modified>
</cp:coreProperties>
</file>